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skuld\Desktop\保育園\給食\05\"/>
    </mc:Choice>
  </mc:AlternateContent>
  <bookViews>
    <workbookView xWindow="0" yWindow="0" windowWidth="15360" windowHeight="7770" tabRatio="884"/>
  </bookViews>
  <sheets>
    <sheet name="キッズ月間(昼)" sheetId="53" r:id="rId1"/>
    <sheet name="キッズ離乳食月間" sheetId="52" r:id="rId2"/>
    <sheet name="5月1日（金）キッズ" sheetId="2" r:id="rId3"/>
    <sheet name="5月1日 離乳食" sheetId="34" r:id="rId4"/>
    <sheet name="5月7日（木）キッズ" sheetId="33" r:id="rId5"/>
    <sheet name="5月7日離乳食" sheetId="35" r:id="rId6"/>
    <sheet name="5月8日（金）キッズ" sheetId="9" r:id="rId7"/>
    <sheet name="5月8日離乳食" sheetId="36" r:id="rId8"/>
    <sheet name="5月11日 離乳食" sheetId="37" r:id="rId9"/>
    <sheet name="5月11日（月）キッズ" sheetId="12" r:id="rId10"/>
    <sheet name="5月12日（火）キッズ" sheetId="13" r:id="rId11"/>
    <sheet name="5月12日離乳食" sheetId="38" r:id="rId12"/>
    <sheet name="5月13日（水）キッズ" sheetId="14" r:id="rId13"/>
    <sheet name="5月13日離乳食" sheetId="39" r:id="rId14"/>
    <sheet name="5月14日（木）キッズ" sheetId="15" r:id="rId15"/>
    <sheet name="5月14日離乳食" sheetId="40" r:id="rId16"/>
    <sheet name="5月15日（金）キッズ" sheetId="16" r:id="rId17"/>
    <sheet name="5月15日離乳食" sheetId="41" r:id="rId18"/>
    <sheet name="5月18日（月）キッズ" sheetId="19" r:id="rId19"/>
    <sheet name="5月18日離乳食" sheetId="42" r:id="rId20"/>
    <sheet name="5月19日（火）キッズ" sheetId="20" r:id="rId21"/>
    <sheet name="5月19日離乳食" sheetId="43" r:id="rId22"/>
    <sheet name="5月20日（水）キッズ" sheetId="21" r:id="rId23"/>
    <sheet name="5月20日離乳食" sheetId="44" r:id="rId24"/>
    <sheet name="5月21日（木）キッズ" sheetId="22" r:id="rId25"/>
    <sheet name="5月21日 離乳食" sheetId="45" r:id="rId26"/>
    <sheet name="5月22日（金）キッズ" sheetId="23" r:id="rId27"/>
    <sheet name="5月22日離乳食" sheetId="46" r:id="rId28"/>
    <sheet name="5月25日（月）キッズ" sheetId="26" r:id="rId29"/>
    <sheet name="5月25日離乳食" sheetId="47" r:id="rId30"/>
    <sheet name="5月26日（火）キッズ" sheetId="27" r:id="rId31"/>
    <sheet name="5月26日離乳食" sheetId="48" r:id="rId32"/>
    <sheet name="5月27日（水）キッズ" sheetId="28" r:id="rId33"/>
    <sheet name="5月27日離乳食" sheetId="49" r:id="rId34"/>
    <sheet name="5月28日（木）キッズ" sheetId="29" r:id="rId35"/>
    <sheet name="5月28日離乳食" sheetId="50" r:id="rId36"/>
    <sheet name="5月29日（金）キッズ" sheetId="30" r:id="rId37"/>
    <sheet name="5月29日離乳食" sheetId="51" r:id="rId38"/>
  </sheets>
  <externalReferences>
    <externalReference r:id="rId39"/>
  </externalReferences>
  <definedNames>
    <definedName name="_xlnm.Print_Area" localSheetId="0">'キッズ月間(昼)'!$A$1:$AB$92</definedName>
    <definedName name="_xlnm.Print_Area" localSheetId="1">キッズ離乳食月間!$A$1:$P$70</definedName>
    <definedName name="_xlnm.Print_Area">#REF!</definedName>
  </definedNames>
  <calcPr calcId="152511"/>
</workbook>
</file>

<file path=xl/calcChain.xml><?xml version="1.0" encoding="utf-8"?>
<calcChain xmlns="http://schemas.openxmlformats.org/spreadsheetml/2006/main">
  <c r="Z11" i="53" l="1"/>
  <c r="Z10" i="53"/>
  <c r="Z9" i="53"/>
  <c r="Z8" i="53"/>
  <c r="Z7" i="53"/>
  <c r="M62" i="53"/>
  <c r="K62" i="53"/>
  <c r="F62" i="53"/>
  <c r="E62" i="53"/>
  <c r="D62" i="53"/>
  <c r="M61" i="53"/>
  <c r="K61" i="53"/>
  <c r="F61" i="53"/>
  <c r="E61" i="53"/>
  <c r="D61" i="53"/>
  <c r="Z58" i="53"/>
  <c r="Z57" i="53"/>
  <c r="Z56" i="53"/>
  <c r="Z55" i="53"/>
  <c r="K58" i="53"/>
  <c r="Z54" i="53"/>
  <c r="K57" i="53"/>
  <c r="Z53" i="53"/>
  <c r="K56" i="53"/>
  <c r="Z52" i="53"/>
  <c r="K55" i="53"/>
  <c r="Z51" i="53"/>
  <c r="K54" i="53"/>
  <c r="Z50" i="53"/>
  <c r="K53" i="53"/>
  <c r="Z49" i="53"/>
  <c r="K52" i="53"/>
  <c r="Z48" i="53"/>
  <c r="K51" i="53"/>
  <c r="Z47" i="53"/>
  <c r="K50" i="53"/>
  <c r="Z46" i="53"/>
  <c r="K49" i="53"/>
  <c r="Z45" i="53"/>
  <c r="K48" i="53"/>
  <c r="Z44" i="53"/>
  <c r="K47" i="53"/>
  <c r="Z43" i="53"/>
  <c r="K46" i="53"/>
  <c r="Z42" i="53"/>
  <c r="K45" i="53"/>
  <c r="Z41" i="53"/>
  <c r="K44" i="53"/>
  <c r="Z40" i="53"/>
  <c r="K43" i="53"/>
  <c r="Z39" i="53"/>
  <c r="K42" i="53"/>
  <c r="Z38" i="53"/>
  <c r="K41" i="53"/>
  <c r="Z37" i="53"/>
  <c r="K40" i="53"/>
  <c r="Z36" i="53"/>
  <c r="K39" i="53"/>
  <c r="Z35" i="53"/>
  <c r="K38" i="53"/>
  <c r="Z34" i="53"/>
  <c r="K37" i="53"/>
  <c r="K36" i="53"/>
  <c r="K35" i="53"/>
  <c r="Z31" i="53"/>
  <c r="K34" i="53"/>
  <c r="Z30" i="53"/>
  <c r="Z29" i="53"/>
  <c r="Z28" i="53"/>
  <c r="K31" i="53"/>
  <c r="Z27" i="53"/>
  <c r="K30" i="53"/>
  <c r="Z26" i="53"/>
  <c r="K29" i="53"/>
  <c r="Z25" i="53"/>
  <c r="K28" i="53"/>
  <c r="Z24" i="53"/>
  <c r="K27" i="53"/>
  <c r="Z23" i="53"/>
  <c r="K26" i="53"/>
  <c r="Z22" i="53"/>
  <c r="K25" i="53"/>
  <c r="Z21" i="53"/>
  <c r="K24" i="53"/>
  <c r="Z20" i="53"/>
  <c r="K23" i="53"/>
  <c r="Z19" i="53"/>
  <c r="K22" i="53"/>
  <c r="Z18" i="53"/>
  <c r="Z17" i="53"/>
  <c r="Z16" i="53"/>
  <c r="K11" i="53"/>
  <c r="Z15" i="53"/>
  <c r="K10" i="53"/>
  <c r="Z14" i="53"/>
  <c r="K9" i="53"/>
  <c r="Z13" i="53"/>
  <c r="K8" i="53"/>
  <c r="Z12" i="53"/>
  <c r="K7" i="53"/>
  <c r="R21" i="33" l="1"/>
  <c r="J21" i="33"/>
  <c r="M21" i="33" s="1"/>
  <c r="R20" i="33"/>
  <c r="J20" i="33"/>
  <c r="M20" i="33" s="1"/>
  <c r="R18" i="33"/>
  <c r="J18" i="33"/>
  <c r="M18" i="33" s="1"/>
  <c r="R17" i="33"/>
  <c r="J17" i="33"/>
  <c r="M17" i="33" s="1"/>
  <c r="R16" i="33"/>
  <c r="J16" i="33"/>
  <c r="M16" i="33" s="1"/>
  <c r="R13" i="33"/>
  <c r="M13" i="33"/>
  <c r="J13" i="33"/>
  <c r="R12" i="33"/>
  <c r="J12" i="33"/>
  <c r="M12" i="33" s="1"/>
  <c r="R11" i="33"/>
  <c r="J11" i="33"/>
  <c r="M11" i="33"/>
  <c r="R10" i="33"/>
  <c r="J10" i="33"/>
  <c r="M10" i="33" s="1"/>
  <c r="R9" i="33"/>
  <c r="J9" i="33"/>
  <c r="M9" i="33" s="1"/>
  <c r="R7" i="33"/>
  <c r="R23" i="30"/>
  <c r="R22" i="30"/>
  <c r="R21" i="30"/>
  <c r="M22" i="30"/>
  <c r="J22" i="30"/>
  <c r="J21" i="30"/>
  <c r="R19" i="30"/>
  <c r="R18" i="30"/>
  <c r="R17" i="30"/>
  <c r="R16" i="30"/>
  <c r="J18" i="30"/>
  <c r="J17" i="30"/>
  <c r="M17" i="30" s="1"/>
  <c r="J16" i="30"/>
  <c r="M16" i="30" s="1"/>
  <c r="J8" i="30"/>
  <c r="R14" i="30"/>
  <c r="R13" i="30"/>
  <c r="R12" i="30"/>
  <c r="J7" i="30"/>
  <c r="J6" i="30"/>
  <c r="M6" i="30" s="1"/>
  <c r="R11" i="30"/>
  <c r="R10" i="30"/>
  <c r="R9" i="30"/>
  <c r="J5" i="30"/>
  <c r="M5" i="30" s="1"/>
  <c r="R8" i="30"/>
  <c r="R7" i="30"/>
  <c r="R6" i="30"/>
  <c r="R5" i="30"/>
  <c r="J24" i="29"/>
  <c r="M24" i="29" s="1"/>
  <c r="R22" i="29"/>
  <c r="R21" i="29"/>
  <c r="J22" i="29"/>
  <c r="J21" i="29"/>
  <c r="R19" i="29"/>
  <c r="R18" i="29"/>
  <c r="R17" i="29"/>
  <c r="R16" i="29"/>
  <c r="J16" i="29"/>
  <c r="J15" i="29"/>
  <c r="R15" i="29"/>
  <c r="R14" i="29"/>
  <c r="J14" i="29"/>
  <c r="M14" i="29" s="1"/>
  <c r="R12" i="29"/>
  <c r="R11" i="29"/>
  <c r="J9" i="29"/>
  <c r="R10" i="29"/>
  <c r="J8" i="29"/>
  <c r="M8" i="29" s="1"/>
  <c r="R9" i="29"/>
  <c r="R8" i="29"/>
  <c r="R7" i="29"/>
  <c r="J7" i="29"/>
  <c r="M7" i="29" s="1"/>
  <c r="J5" i="29"/>
  <c r="M5" i="29" s="1"/>
  <c r="R5" i="29"/>
  <c r="R20" i="28"/>
  <c r="R19" i="28"/>
  <c r="R18" i="28"/>
  <c r="M19" i="28"/>
  <c r="J19" i="28"/>
  <c r="J18" i="28"/>
  <c r="R16" i="28"/>
  <c r="R15" i="28"/>
  <c r="R14" i="28"/>
  <c r="J16" i="28"/>
  <c r="M16" i="28" s="1"/>
  <c r="J15" i="28"/>
  <c r="M15" i="28" s="1"/>
  <c r="J14" i="28"/>
  <c r="J12" i="28"/>
  <c r="R11" i="28"/>
  <c r="R10" i="28"/>
  <c r="R9" i="28"/>
  <c r="J11" i="28"/>
  <c r="M11" i="28" s="1"/>
  <c r="R8" i="28"/>
  <c r="R7" i="28"/>
  <c r="J10" i="28"/>
  <c r="J9" i="28"/>
  <c r="J8" i="28"/>
  <c r="M8" i="28" s="1"/>
  <c r="M7" i="28"/>
  <c r="J7" i="28"/>
  <c r="R5" i="28"/>
  <c r="R23" i="27"/>
  <c r="R22" i="27"/>
  <c r="J22" i="27"/>
  <c r="M22" i="27" s="1"/>
  <c r="R20" i="27"/>
  <c r="R19" i="27"/>
  <c r="J20" i="27"/>
  <c r="J19" i="27"/>
  <c r="R17" i="27"/>
  <c r="R16" i="27"/>
  <c r="R15" i="27"/>
  <c r="M17" i="27"/>
  <c r="J17" i="27"/>
  <c r="J16" i="27"/>
  <c r="J15" i="27"/>
  <c r="R13" i="27"/>
  <c r="R12" i="27"/>
  <c r="R11" i="27"/>
  <c r="R10" i="27"/>
  <c r="J9" i="27"/>
  <c r="J8" i="27"/>
  <c r="R9" i="27"/>
  <c r="R8" i="27"/>
  <c r="R7" i="27"/>
  <c r="J7" i="27"/>
  <c r="M7" i="27" s="1"/>
  <c r="R5" i="27"/>
  <c r="J16" i="26"/>
  <c r="M16" i="26" s="1"/>
  <c r="R14" i="26"/>
  <c r="R13" i="26"/>
  <c r="R12" i="26"/>
  <c r="J14" i="26"/>
  <c r="M14" i="26" s="1"/>
  <c r="J13" i="26"/>
  <c r="J12" i="26"/>
  <c r="R9" i="26"/>
  <c r="R8" i="26"/>
  <c r="R7" i="26"/>
  <c r="R6" i="26"/>
  <c r="J10" i="26"/>
  <c r="M10" i="26" s="1"/>
  <c r="J9" i="26"/>
  <c r="M9" i="26" s="1"/>
  <c r="J8" i="26"/>
  <c r="J7" i="26"/>
  <c r="J6" i="26"/>
  <c r="J5" i="26"/>
  <c r="M5" i="26" s="1"/>
  <c r="R5" i="26"/>
  <c r="J23" i="23"/>
  <c r="M23" i="23" s="1"/>
  <c r="R21" i="23"/>
  <c r="R20" i="23"/>
  <c r="J21" i="23"/>
  <c r="M21" i="23" s="1"/>
  <c r="J20" i="23"/>
  <c r="R18" i="23"/>
  <c r="R17" i="23"/>
  <c r="R16" i="23"/>
  <c r="R15" i="23"/>
  <c r="J17" i="23"/>
  <c r="M17" i="23" s="1"/>
  <c r="J16" i="23"/>
  <c r="J15" i="23"/>
  <c r="J7" i="23"/>
  <c r="R13" i="23"/>
  <c r="R12" i="23"/>
  <c r="R11" i="23"/>
  <c r="R10" i="23"/>
  <c r="R9" i="23"/>
  <c r="R8" i="23"/>
  <c r="R7" i="23"/>
  <c r="R6" i="23"/>
  <c r="J6" i="23"/>
  <c r="M6" i="23" s="1"/>
  <c r="J5" i="23"/>
  <c r="M5" i="23" s="1"/>
  <c r="R5" i="23"/>
  <c r="R31" i="22"/>
  <c r="R30" i="22"/>
  <c r="J31" i="22"/>
  <c r="M31" i="22" s="1"/>
  <c r="J30" i="22"/>
  <c r="R28" i="22"/>
  <c r="R27" i="22"/>
  <c r="R26" i="22"/>
  <c r="J28" i="22"/>
  <c r="M28" i="22" s="1"/>
  <c r="M27" i="22"/>
  <c r="J27" i="22"/>
  <c r="J26" i="22"/>
  <c r="M26" i="22" s="1"/>
  <c r="R24" i="22"/>
  <c r="R23" i="22"/>
  <c r="R22" i="22"/>
  <c r="R21" i="22"/>
  <c r="R20" i="22"/>
  <c r="R19" i="22"/>
  <c r="R18" i="22"/>
  <c r="R17" i="22"/>
  <c r="R16" i="22"/>
  <c r="R15" i="22"/>
  <c r="J17" i="22"/>
  <c r="M17" i="22" s="1"/>
  <c r="J16" i="22"/>
  <c r="J15" i="22"/>
  <c r="M15" i="22" s="1"/>
  <c r="R12" i="22"/>
  <c r="R11" i="22"/>
  <c r="R10" i="22"/>
  <c r="J10" i="22"/>
  <c r="M10" i="22" s="1"/>
  <c r="J9" i="22"/>
  <c r="M9" i="22" s="1"/>
  <c r="J8" i="22"/>
  <c r="R9" i="22"/>
  <c r="R8" i="22"/>
  <c r="J7" i="22"/>
  <c r="M7" i="22" s="1"/>
  <c r="R7" i="22"/>
  <c r="J24" i="21"/>
  <c r="M24" i="21" s="1"/>
  <c r="R22" i="21"/>
  <c r="R21" i="21"/>
  <c r="J22" i="21"/>
  <c r="J21" i="21"/>
  <c r="J17" i="21"/>
  <c r="M17" i="21" s="1"/>
  <c r="R19" i="21"/>
  <c r="R18" i="21"/>
  <c r="R17" i="21"/>
  <c r="R16" i="21"/>
  <c r="R15" i="21"/>
  <c r="J16" i="21"/>
  <c r="J15" i="21"/>
  <c r="J11" i="21"/>
  <c r="J10" i="21"/>
  <c r="R11" i="21"/>
  <c r="R10" i="21"/>
  <c r="R9" i="21"/>
  <c r="J9" i="21"/>
  <c r="J8" i="21"/>
  <c r="M8" i="21" s="1"/>
  <c r="R8" i="21"/>
  <c r="R7" i="21"/>
  <c r="J7" i="21"/>
  <c r="M7" i="21" s="1"/>
  <c r="M5" i="21"/>
  <c r="J5" i="21"/>
  <c r="R5" i="21"/>
  <c r="R20" i="20"/>
  <c r="R19" i="20"/>
  <c r="R18" i="20"/>
  <c r="J19" i="20"/>
  <c r="M19" i="20" s="1"/>
  <c r="J18" i="20"/>
  <c r="R16" i="20"/>
  <c r="R15" i="20"/>
  <c r="R14" i="20"/>
  <c r="J16" i="20"/>
  <c r="J15" i="20"/>
  <c r="J14" i="20"/>
  <c r="J8" i="20"/>
  <c r="M8" i="20" s="1"/>
  <c r="R12" i="20"/>
  <c r="R11" i="20"/>
  <c r="R10" i="20"/>
  <c r="R9" i="20"/>
  <c r="R8" i="20"/>
  <c r="R7" i="20"/>
  <c r="R6" i="20"/>
  <c r="R5" i="20"/>
  <c r="J7" i="20"/>
  <c r="J6" i="20"/>
  <c r="M6" i="20" s="1"/>
  <c r="M5" i="20"/>
  <c r="J5" i="20"/>
  <c r="J24" i="19"/>
  <c r="M24" i="19" s="1"/>
  <c r="R22" i="19"/>
  <c r="R21" i="19"/>
  <c r="M22" i="19"/>
  <c r="J22" i="19"/>
  <c r="M21" i="19"/>
  <c r="J21" i="19"/>
  <c r="R19" i="19"/>
  <c r="R18" i="19"/>
  <c r="R17" i="19"/>
  <c r="R16" i="19"/>
  <c r="J18" i="19"/>
  <c r="M18" i="19" s="1"/>
  <c r="J17" i="19"/>
  <c r="J16" i="19"/>
  <c r="R14" i="19"/>
  <c r="R13" i="19"/>
  <c r="R12" i="19"/>
  <c r="R11" i="19"/>
  <c r="R10" i="19"/>
  <c r="R9" i="19"/>
  <c r="R8" i="19"/>
  <c r="R7" i="19"/>
  <c r="J11" i="19"/>
  <c r="M11" i="19" s="1"/>
  <c r="J10" i="19"/>
  <c r="J9" i="19"/>
  <c r="J8" i="19"/>
  <c r="M8" i="19" s="1"/>
  <c r="J7" i="19"/>
  <c r="M7" i="19" s="1"/>
  <c r="R5" i="19"/>
  <c r="R23" i="16"/>
  <c r="R22" i="16"/>
  <c r="R21" i="16"/>
  <c r="J22" i="16"/>
  <c r="M22" i="16" s="1"/>
  <c r="J21" i="16"/>
  <c r="R19" i="16"/>
  <c r="R18" i="16"/>
  <c r="R17" i="16"/>
  <c r="R16" i="16"/>
  <c r="J18" i="16"/>
  <c r="J17" i="16"/>
  <c r="M17" i="16" s="1"/>
  <c r="J16" i="16"/>
  <c r="M16" i="16" s="1"/>
  <c r="J8" i="16"/>
  <c r="R14" i="16"/>
  <c r="R13" i="16"/>
  <c r="R12" i="16"/>
  <c r="J7" i="16"/>
  <c r="J6" i="16"/>
  <c r="M6" i="16" s="1"/>
  <c r="R11" i="16"/>
  <c r="R10" i="16"/>
  <c r="R9" i="16"/>
  <c r="J5" i="16"/>
  <c r="M5" i="16" s="1"/>
  <c r="R8" i="16"/>
  <c r="R7" i="16"/>
  <c r="R6" i="16"/>
  <c r="R5" i="16"/>
  <c r="J24" i="15"/>
  <c r="M24" i="15" s="1"/>
  <c r="R22" i="15"/>
  <c r="R21" i="15"/>
  <c r="J22" i="15"/>
  <c r="J21" i="15"/>
  <c r="R19" i="15"/>
  <c r="R18" i="15"/>
  <c r="R17" i="15"/>
  <c r="R16" i="15"/>
  <c r="J16" i="15"/>
  <c r="J15" i="15"/>
  <c r="R15" i="15"/>
  <c r="R14" i="15"/>
  <c r="M14" i="15"/>
  <c r="J14" i="15"/>
  <c r="R12" i="15"/>
  <c r="R11" i="15"/>
  <c r="J9" i="15"/>
  <c r="R10" i="15"/>
  <c r="J8" i="15"/>
  <c r="M8" i="15" s="1"/>
  <c r="R9" i="15"/>
  <c r="R8" i="15"/>
  <c r="R7" i="15"/>
  <c r="J7" i="15"/>
  <c r="M7" i="15" s="1"/>
  <c r="J5" i="15"/>
  <c r="M5" i="15" s="1"/>
  <c r="R5" i="15"/>
  <c r="R20" i="14"/>
  <c r="R19" i="14"/>
  <c r="R18" i="14"/>
  <c r="M19" i="14"/>
  <c r="J19" i="14"/>
  <c r="J18" i="14"/>
  <c r="R16" i="14"/>
  <c r="R15" i="14"/>
  <c r="R14" i="14"/>
  <c r="J16" i="14"/>
  <c r="M16" i="14" s="1"/>
  <c r="J15" i="14"/>
  <c r="M15" i="14" s="1"/>
  <c r="J14" i="14"/>
  <c r="J12" i="14"/>
  <c r="R11" i="14"/>
  <c r="R10" i="14"/>
  <c r="R9" i="14"/>
  <c r="J11" i="14"/>
  <c r="M11" i="14" s="1"/>
  <c r="R8" i="14"/>
  <c r="R7" i="14"/>
  <c r="J10" i="14"/>
  <c r="J9" i="14"/>
  <c r="J8" i="14"/>
  <c r="M8" i="14" s="1"/>
  <c r="M7" i="14"/>
  <c r="J7" i="14"/>
  <c r="R5" i="14"/>
  <c r="R23" i="13"/>
  <c r="R22" i="13"/>
  <c r="J22" i="13"/>
  <c r="M22" i="13" s="1"/>
  <c r="R20" i="13"/>
  <c r="R19" i="13"/>
  <c r="J20" i="13"/>
  <c r="J19" i="13"/>
  <c r="R17" i="13"/>
  <c r="R16" i="13"/>
  <c r="R15" i="13"/>
  <c r="M17" i="13"/>
  <c r="J17" i="13"/>
  <c r="J16" i="13"/>
  <c r="J15" i="13"/>
  <c r="R13" i="13"/>
  <c r="R12" i="13"/>
  <c r="R11" i="13"/>
  <c r="R10" i="13"/>
  <c r="J9" i="13"/>
  <c r="J8" i="13"/>
  <c r="R9" i="13"/>
  <c r="R8" i="13"/>
  <c r="R7" i="13"/>
  <c r="J7" i="13"/>
  <c r="M7" i="13" s="1"/>
  <c r="R5" i="13"/>
  <c r="J16" i="12"/>
  <c r="M16" i="12" s="1"/>
  <c r="R14" i="12"/>
  <c r="R13" i="12"/>
  <c r="R12" i="12"/>
  <c r="M14" i="12"/>
  <c r="J14" i="12"/>
  <c r="J13" i="12"/>
  <c r="J12" i="12"/>
  <c r="R9" i="12"/>
  <c r="R8" i="12"/>
  <c r="R7" i="12"/>
  <c r="R6" i="12"/>
  <c r="J10" i="12"/>
  <c r="M10" i="12" s="1"/>
  <c r="J9" i="12"/>
  <c r="M9" i="12" s="1"/>
  <c r="J8" i="12"/>
  <c r="J7" i="12"/>
  <c r="J6" i="12"/>
  <c r="J5" i="12"/>
  <c r="M5" i="12" s="1"/>
  <c r="R5" i="12"/>
  <c r="J23" i="9"/>
  <c r="M23" i="9" s="1"/>
  <c r="R21" i="9"/>
  <c r="R20" i="9"/>
  <c r="J21" i="9"/>
  <c r="M21" i="9" s="1"/>
  <c r="M20" i="9"/>
  <c r="J20" i="9"/>
  <c r="R18" i="9"/>
  <c r="R17" i="9"/>
  <c r="R16" i="9"/>
  <c r="R15" i="9"/>
  <c r="M17" i="9"/>
  <c r="J17" i="9"/>
  <c r="J16" i="9"/>
  <c r="J15" i="9"/>
  <c r="M15" i="9" s="1"/>
  <c r="J7" i="9"/>
  <c r="M7" i="9" s="1"/>
  <c r="R13" i="9"/>
  <c r="R12" i="9"/>
  <c r="R11" i="9"/>
  <c r="R10" i="9"/>
  <c r="R9" i="9"/>
  <c r="R8" i="9"/>
  <c r="R7" i="9"/>
  <c r="R6" i="9"/>
  <c r="J6" i="9"/>
  <c r="M6" i="9" s="1"/>
  <c r="J5" i="9"/>
  <c r="M5" i="9" s="1"/>
  <c r="R5" i="9"/>
  <c r="R23" i="2"/>
  <c r="R22" i="2"/>
  <c r="R21" i="2"/>
  <c r="J22" i="2"/>
  <c r="M22" i="2" s="1"/>
  <c r="J21" i="2"/>
  <c r="M21" i="2" s="1"/>
  <c r="R19" i="2"/>
  <c r="R18" i="2"/>
  <c r="R17" i="2"/>
  <c r="R16" i="2"/>
  <c r="J18" i="2"/>
  <c r="J17" i="2"/>
  <c r="M17" i="2" s="1"/>
  <c r="J16" i="2"/>
  <c r="M16" i="2" s="1"/>
  <c r="M8" i="2"/>
  <c r="J8" i="2"/>
  <c r="R14" i="2"/>
  <c r="R13" i="2"/>
  <c r="R12" i="2"/>
  <c r="J7" i="2"/>
  <c r="J6" i="2"/>
  <c r="M6" i="2" s="1"/>
  <c r="R11" i="2"/>
  <c r="R10" i="2"/>
  <c r="R9" i="2"/>
  <c r="J5" i="2"/>
  <c r="M5" i="2" s="1"/>
  <c r="R8" i="2"/>
  <c r="R7" i="2"/>
  <c r="R6" i="2"/>
  <c r="R5" i="2"/>
</calcChain>
</file>

<file path=xl/sharedStrings.xml><?xml version="1.0" encoding="utf-8"?>
<sst xmlns="http://schemas.openxmlformats.org/spreadsheetml/2006/main" count="3846" uniqueCount="533">
  <si>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</si>
  <si>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</si>
  <si>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</si>
  <si>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</si>
  <si>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</si>
  <si>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</si>
  <si>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</si>
  <si>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</si>
  <si>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</si>
  <si>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</si>
  <si>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</si>
  <si>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</si>
  <si>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</si>
  <si>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</si>
  <si>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4月28日(火)配達/5月1日(金)食</t>
    <phoneticPr fontId="3"/>
  </si>
  <si>
    <t>たまごチャーハン</t>
  </si>
  <si>
    <t>①米に塩・正油・ごま油・水（調味料と合わせて通常の水加減）を入れて軽く混ぜ合わせ、炊飯します。_x000D_</t>
  </si>
  <si>
    <t>②玉ねぎはみじん切りにします。_x000D_</t>
  </si>
  <si>
    <t>③溶き玉子に塩・こしょうを加えて、熱した油で炒り玉子を作ります。_x000D_</t>
  </si>
  <si>
    <t>④ごま油で酒をふった肉・玉ねぎを炒め、正油で調味します。_x000D_</t>
  </si>
  <si>
    <t>⑤炊きあがったご飯に③・④・茹でて食べやすい大きさに切ったキヌサヤを混ぜ込んで下さい。_x000D_</t>
  </si>
  <si>
    <t>※食数が少ない場合は材料と炊きあがったご飯をフライパンで炒めてもよいでしょう。_x000D_</t>
  </si>
  <si>
    <t>※加熱調理する際は中心部75℃で1分以上加熱したことを確認して下さい。</t>
  </si>
  <si>
    <t>ご飯</t>
  </si>
  <si>
    <t>精製塩</t>
  </si>
  <si>
    <t>醤油</t>
  </si>
  <si>
    <t>小麦</t>
  </si>
  <si>
    <t>ごま油</t>
  </si>
  <si>
    <t>玉子</t>
  </si>
  <si>
    <t>卵</t>
  </si>
  <si>
    <t>ヶ</t>
  </si>
  <si>
    <t>こしょう</t>
  </si>
  <si>
    <t>油</t>
  </si>
  <si>
    <t>国産豚もも小間</t>
  </si>
  <si>
    <t>g</t>
  </si>
  <si>
    <t>玉ねぎ</t>
  </si>
  <si>
    <t>酒</t>
  </si>
  <si>
    <t>冷凍キヌサヤＰ</t>
  </si>
  <si>
    <t>①食べやすい大きさに切った野菜は茹で冷まします。ツナは汁気を切ります。_x000D_</t>
  </si>
  <si>
    <t>②煮立て冷ました調味料で①を和えて下さい。_x000D_</t>
  </si>
  <si>
    <t>ツナフレーク缶</t>
  </si>
  <si>
    <t>冷凍ブロッコリー</t>
  </si>
  <si>
    <t>人参</t>
  </si>
  <si>
    <t>上白糖</t>
  </si>
  <si>
    <t>酢</t>
  </si>
  <si>
    <t>中華スープ</t>
  </si>
  <si>
    <t>冷凍カットチンゲン菜(ＩＱＦ)Ｐ</t>
  </si>
  <si>
    <t>充てん豆腐</t>
  </si>
  <si>
    <t>丁</t>
  </si>
  <si>
    <t>水</t>
  </si>
  <si>
    <t>中華味</t>
  </si>
  <si>
    <t>昼</t>
  </si>
  <si>
    <t>牛乳</t>
  </si>
  <si>
    <t>乳</t>
  </si>
  <si>
    <t>cc</t>
  </si>
  <si>
    <t>小麦粉</t>
  </si>
  <si>
    <t>バター</t>
  </si>
  <si>
    <t>Ｐ</t>
  </si>
  <si>
    <t>国産鶏もも小間(加熱用)</t>
  </si>
  <si>
    <t>カットトマトパック</t>
  </si>
  <si>
    <t>冷凍グリンピースＰ</t>
  </si>
  <si>
    <t>※加熱調理する際は中心部75℃で1分以上加熱したことを確認して下さい。_x000D_</t>
  </si>
  <si>
    <t>じゃが芋</t>
  </si>
  <si>
    <t>きゅうり</t>
  </si>
  <si>
    <t>マヨネーズ</t>
  </si>
  <si>
    <t>卵・小麦</t>
  </si>
  <si>
    <t>フルーツ（オレンジ）</t>
  </si>
  <si>
    <t>※原料のまま流水できれいに洗って下さい。</t>
  </si>
  <si>
    <t>ネーブル</t>
  </si>
  <si>
    <t>ほうれん草</t>
  </si>
  <si>
    <t>冷凍カーネルコーンＰ</t>
  </si>
  <si>
    <t>みりん風調味料</t>
  </si>
  <si>
    <t>出し汁</t>
  </si>
  <si>
    <t>みそ汁</t>
  </si>
  <si>
    <t>大根</t>
  </si>
  <si>
    <t>味噌</t>
  </si>
  <si>
    <t>さつま芋</t>
  </si>
  <si>
    <t>鉄分強化！ふりかけごはん</t>
  </si>
  <si>
    <t>鉄ふりかけ　大豆</t>
  </si>
  <si>
    <t>小麦※18</t>
    <phoneticPr fontId="16"/>
  </si>
  <si>
    <t>骨抜き白糸タラ３０</t>
  </si>
  <si>
    <t>・</t>
  </si>
  <si>
    <t>切</t>
  </si>
  <si>
    <t>小松菜</t>
  </si>
  <si>
    <t>片栗粉</t>
  </si>
  <si>
    <t>すまし汁</t>
  </si>
  <si>
    <t>花ふ</t>
  </si>
  <si>
    <t>長ねぎ</t>
  </si>
  <si>
    <t>すり胡麻　白</t>
  </si>
  <si>
    <t>かぼちゃ</t>
  </si>
  <si>
    <t>白菜</t>
  </si>
  <si>
    <t>カットワカメ</t>
  </si>
  <si>
    <t>※水の量は調節して下さい。_x000D_</t>
  </si>
  <si>
    <t>国産豚挽肉</t>
  </si>
  <si>
    <t>ごぼう</t>
  </si>
  <si>
    <t>※誤嚥防止のために豆は軽く潰してもよいでしょう。_x000D_</t>
  </si>
  <si>
    <t>冷凍国産大豆Ｐ</t>
  </si>
  <si>
    <t>キャベツ</t>
  </si>
  <si>
    <t>※片栗粉の分量はとろみをみて調節して下さい。_x000D_</t>
  </si>
  <si>
    <t>冷凍カットインゲンＰ</t>
  </si>
  <si>
    <t>②煮立て冷ました調味料と①を和えて下さい。_x000D_</t>
  </si>
  <si>
    <t>トマト</t>
  </si>
  <si>
    <t>冷凍カット小松菜(ＩＱＦ)Ｐ</t>
  </si>
  <si>
    <t>焼ふ</t>
  </si>
  <si>
    <t>冷凍カットほうれん草(ＩＱＦ)Ｐ</t>
  </si>
  <si>
    <t>有機豆乳無調整</t>
  </si>
  <si>
    <t>①野菜は食べやすい大きさに切り、芋は水にさらします。_x000D_</t>
  </si>
  <si>
    <t>スパゲッティミートソース</t>
  </si>
  <si>
    <t>①野菜はみじん切りにします。_x000D_</t>
  </si>
  <si>
    <t>②熱した油で肉・①を炒め、小麦粉を加えて全体に混ぜ合わせます。_x000D_</t>
  </si>
  <si>
    <t>水・酒・ケチャップ・ウスターソース・砂糖を加えて煮ます。_x000D_</t>
  </si>
  <si>
    <t>③麺はたっぷりのお湯で8～9分茹でてバターをからめて、器に盛り②をかけます。_x000D_</t>
  </si>
  <si>
    <t>④茹でたグリンピースを散らして下さい。_x000D_</t>
  </si>
  <si>
    <t>スパゲッティ</t>
  </si>
  <si>
    <t>ケチャップ</t>
  </si>
  <si>
    <t>ウスターソース</t>
  </si>
  <si>
    <t>冷凍千切り人参Ｐ</t>
  </si>
  <si>
    <t>スープ</t>
  </si>
  <si>
    <t>コンソメ</t>
  </si>
  <si>
    <t>乳・小麦</t>
  </si>
  <si>
    <t>骨抜き助宗タラ３０</t>
  </si>
  <si>
    <t>花かつおＰ</t>
  </si>
  <si>
    <t>フルーツ（みかん缶）</t>
  </si>
  <si>
    <t>みかん缶</t>
  </si>
  <si>
    <t>鉄ふりかけ　穀物</t>
  </si>
  <si>
    <t>※18</t>
  </si>
  <si>
    <t>カラスカレイのタルタル焼き</t>
  </si>
  <si>
    <t>①魚は水けをよくふきとり小麦粉をまぶします。油を塗った天板に並べ、180～200度で15分程度焼きます。_x000D_</t>
  </si>
  <si>
    <t>③②をマヨネーズ・塩・コショウと混ぜます。_x000D_</t>
  </si>
  <si>
    <t>④①の魚に③をのせて、更に焼き火を通します。_x000D_</t>
  </si>
  <si>
    <t>骨抜きカラスカレイ３０</t>
  </si>
  <si>
    <t>冷凍カリフラワー</t>
  </si>
  <si>
    <t>じゃが芋の炒め煮</t>
  </si>
  <si>
    <t>②材料を炒め合わせ、だし汁・みりん・砂糖・正油で炒め煮し、ごまをふって下さい。_x000D_</t>
  </si>
  <si>
    <t>いり胡麻　黒</t>
  </si>
  <si>
    <t>冷凍白菜カットＰ</t>
  </si>
  <si>
    <t>5月2日(土)配達/5月7日(木)食</t>
    <phoneticPr fontId="3"/>
  </si>
  <si>
    <t>●こいのぼりコーンハンバーグ</t>
  </si>
  <si>
    <t>①肉・コーン・豆乳にひたしたパン粉・塩・こしょうを粘りが出るまで練り混ぜて、人数分の鯉のぼり型にまとめます。_x000D_</t>
  </si>
  <si>
    <t>④茹でたアスパラを添えて下さい。_x000D_</t>
  </si>
  <si>
    <t>※写真を参考に盛り付けて下さい。_x000D_</t>
  </si>
  <si>
    <t>※コーンは刻んでも良いでしょう。_x000D_</t>
  </si>
  <si>
    <t>パン粉</t>
  </si>
  <si>
    <t>冷凍カットアスパラＰ</t>
  </si>
  <si>
    <t>マカロニサラダ</t>
  </si>
  <si>
    <t>①麺は8～10分茹で冷まします。食べやすい大きさに切った野菜は茹で冷まします。_x000D_</t>
  </si>
  <si>
    <t>②調味料は煮立て冷まして、①を和えて下さい。_x000D_</t>
  </si>
  <si>
    <t>マカロニミックス160ｇＰ</t>
  </si>
  <si>
    <t>冷凍オニオンスライスＰ</t>
  </si>
  <si>
    <t>本</t>
  </si>
  <si>
    <t>5月7日(木)配達/5月8日(金)食</t>
    <phoneticPr fontId="3"/>
  </si>
  <si>
    <t>鶏そぼろ丼</t>
  </si>
  <si>
    <t>①ほうれん草は茹でて水気を絞り、煮立て冷ました正油・出し汁で和えます。_x000D_</t>
  </si>
  <si>
    <t>②肉はほぐしながら油で炒め、酒・砂糖・正油で煮ます。_x000D_</t>
  </si>
  <si>
    <t>③玉子は砂糖を加えて炒り玉子にします。_x000D_</t>
  </si>
  <si>
    <t>④器に盛ったご飯の上に、①・②・③を彩りよく盛りつけてください。_x000D_</t>
  </si>
  <si>
    <t>国産鶏モモ挽肉(加熱用)</t>
  </si>
  <si>
    <t>カリフラワーと人参のサラダ</t>
  </si>
  <si>
    <t>①食べやすい大きさに切った野菜は茹で冷まします。_x000D_</t>
  </si>
  <si>
    <t>②調味料を煮立てて冷まし、①を和えてごまをふって下さい。_x000D_</t>
  </si>
  <si>
    <t>いり胡麻　白</t>
  </si>
  <si>
    <t>パセリ</t>
  </si>
  <si>
    <t>②調味料を煮立てて冷まし、①を和えて下さい。_x000D_</t>
  </si>
  <si>
    <t>レーズンＰ</t>
  </si>
  <si>
    <t>※2</t>
  </si>
  <si>
    <t>ピーマン</t>
  </si>
  <si>
    <t>鶏ささみ　(加熱用)</t>
  </si>
  <si>
    <t>万能ねぎ</t>
  </si>
  <si>
    <t>ヨーグルト</t>
  </si>
  <si>
    <t>①砂糖・水を火にかけてシロップを作り冷まします。_x000D_</t>
  </si>
  <si>
    <t>②①とヨーグルトを合わせてください。_x000D_</t>
  </si>
  <si>
    <t>※甘さは砂糖で調節して下さい。_x000D_</t>
  </si>
  <si>
    <t>ﾌﾟﾚｰﾝﾖｰｸﾞﾙﾄ</t>
  </si>
  <si>
    <t>5月8日(金)配達/5月11日(月)食</t>
    <phoneticPr fontId="3"/>
  </si>
  <si>
    <t>チキンカレーライス</t>
  </si>
  <si>
    <t>①材料を食べやすい大きさに切り、芋は水にさらします。_x000D_</t>
  </si>
  <si>
    <t>②熱した油で肉・野菜を炒めて、水・牛乳を加えて煮ます。_x000D_</t>
  </si>
  <si>
    <t>③材料が柔らかくなったらルーを加えて煮込み、砂糖・ケチャップで味を調えて下さい。_x000D_</t>
  </si>
  <si>
    <t>とろけるカレー　甘口</t>
  </si>
  <si>
    <t>白菜の玉子サラダ</t>
  </si>
  <si>
    <t>あおさ粉</t>
  </si>
  <si>
    <t>中国・国内製造</t>
  </si>
  <si>
    <t>5月11日(月)配達/5月12日(火)食</t>
    <phoneticPr fontId="3"/>
  </si>
  <si>
    <t>白糸タラの甘辛炒め</t>
  </si>
  <si>
    <t>②フライパンに油を熱して魚を焼き、一度取り出します。_x000D_</t>
  </si>
  <si>
    <t>③油で野菜を炒め、火が通ったら②を戻し入れて、混ぜ合わせた調味料を加えて絡めて下さい。_x000D_</t>
  </si>
  <si>
    <t>キャベツのおかか和え</t>
  </si>
  <si>
    <t>②煮たて冷ました調味料・花かつおで和えてください。_x000D_</t>
  </si>
  <si>
    <t>えのき茸</t>
  </si>
  <si>
    <t>5月12日(火)配達/5月13日(水)食</t>
    <phoneticPr fontId="3"/>
  </si>
  <si>
    <t>チキンと大豆のトマト煮</t>
  </si>
  <si>
    <t>①材料は大豆の大きさに合わせて角切りにします。_x000D_</t>
  </si>
  <si>
    <t>②バターで材料を炒め合わせて、水・トマトパック・ケチャップ・塩・正油を加え30分くらい煮こみます。_x000D_</t>
  </si>
  <si>
    <t>③茹でて刻んだパセリを散らして下さい。_x000D_</t>
  </si>
  <si>
    <t>もやしのごま和え</t>
  </si>
  <si>
    <t>①野菜は食べやすい大きさに切り、茹で冷まします。_x000D_</t>
  </si>
  <si>
    <t>②調味料は煮立て冷まし、①・ごまを和えて下さい。_x000D_</t>
  </si>
  <si>
    <t>もやし</t>
  </si>
  <si>
    <t>フルーツ（バナナ）</t>
  </si>
  <si>
    <t>バナナ</t>
  </si>
  <si>
    <t>5月13日(水)配達/5月14日(木)食</t>
    <phoneticPr fontId="3"/>
  </si>
  <si>
    <t>助宗タラのパン粉焼き</t>
  </si>
  <si>
    <t>①魚は水けをよくふりとり、小麦粉をまぶします。_x000D_</t>
  </si>
  <si>
    <t>②パン粉にあおさ粉を混ぜます。_x000D_</t>
  </si>
  <si>
    <t>③魚にマヨネーズを塗り、②をまぶします。_x000D_</t>
  </si>
  <si>
    <t>④フライパンにバターを溶かし、③を両面焼きます。_x000D_</t>
  </si>
  <si>
    <t>⑤食べやすい大きさに切った野菜は水・砂糖で煮て、添えて下さい。_x000D_</t>
  </si>
  <si>
    <t>茹で豚と小松菜のサラダ</t>
  </si>
  <si>
    <t>①肉に酒・片栗粉をもみこみ茹で冷まし、食べやすい大きさに切った野菜は茹で冷まします。_x000D_</t>
  </si>
  <si>
    <t>パプリカ黄</t>
  </si>
  <si>
    <t>5月14日(木)配達/5月15日(金)食</t>
    <phoneticPr fontId="3"/>
  </si>
  <si>
    <t>チンゲン菜</t>
  </si>
  <si>
    <t>5月15日(金)配達/5月18日(月)食</t>
    <phoneticPr fontId="3"/>
  </si>
  <si>
    <t>豆腐の肉野菜あんかけ</t>
  </si>
  <si>
    <t>5月18日(月)配達/5月19日(火)食</t>
    <phoneticPr fontId="3"/>
  </si>
  <si>
    <t>②煮立て冷ました調味料で和えて下さい。_x000D_</t>
  </si>
  <si>
    <t>スナップエンドウ</t>
  </si>
  <si>
    <t>5月19日(火)配達/5月20日(水)食</t>
    <phoneticPr fontId="3"/>
  </si>
  <si>
    <t>⑤茹でて食べやすい大きさに切ったトマトを添えます。茹でて刻んだパセリを散らして下さい。_x000D_</t>
  </si>
  <si>
    <t>5月20日(水)配達/5月21日(木)食</t>
    <phoneticPr fontId="3"/>
  </si>
  <si>
    <t>●クマさんライス</t>
  </si>
  <si>
    <t>①ご飯は通常通り炊飯します。_x000D_</t>
  </si>
  <si>
    <t>②醤油・みりんを煮立て、花かつおと混ぜます。_x000D_</t>
  </si>
  <si>
    <t>③炊き上がったご飯に②を混ぜ合わせます。_x000D_</t>
  </si>
  <si>
    <t>④ご飯は丸くし、人参は半月切り2枚・輪切り1枚を作り水・砂糖・塩で煮ます。_x000D_</t>
  </si>
  <si>
    <t>⑤茹でたレーズンは目にし、人参は耳と鼻まわり、茹でたグリーンピースは鼻にして盛り付けて下さい。_x000D_</t>
  </si>
  <si>
    <t>※写真を参考にして下さい。_x000D_</t>
  </si>
  <si>
    <t>照り焼きハンバーグ</t>
  </si>
  <si>
    <t>①みじん切りした玉ねぎは炒めて、塩・こしょうし冷まします。_x000D_</t>
  </si>
  <si>
    <t>②肉・①・牛乳にひたしたパン粉を粘りが出るまで練り混ぜて、人数分の小判型にまとめます。_x000D_</t>
  </si>
  <si>
    <t>③熱した油で、②を両面焼き中まで火を通します。_x000D_</t>
  </si>
  <si>
    <t>※水溶き片栗粉の分量は調節して下さい。_x000D_</t>
  </si>
  <si>
    <t>①麺は8～10分茹で冷まします。食べやすい大きさに切った野菜・コーンは茹で冷まします。_x000D_</t>
  </si>
  <si>
    <t>5月21日(木)配達/5月22日(金)食</t>
    <phoneticPr fontId="3"/>
  </si>
  <si>
    <t>①ほうれん草は茹でて水気を絞ってザク切りにし、煮立て冷ました正油・出し汁で和えます。_x000D_</t>
  </si>
  <si>
    <t>きゅうりと人参のサラダ</t>
  </si>
  <si>
    <t>5月22日(金)配達/5月25日(月)食</t>
    <phoneticPr fontId="3"/>
  </si>
  <si>
    <t>5月25日(月)配達/5月26日(火)食</t>
    <phoneticPr fontId="3"/>
  </si>
  <si>
    <t>5月26日(火)配達/5月27日(水)食</t>
    <phoneticPr fontId="3"/>
  </si>
  <si>
    <t>5月27日(水)配達/5月28日(木)食</t>
    <phoneticPr fontId="3"/>
  </si>
  <si>
    <t>5月28日(木)配達/5月29日(金)食</t>
    <phoneticPr fontId="3"/>
  </si>
  <si>
    <t>正油を加えて材料が柔らかくなるまで煮ます。</t>
  </si>
  <si>
    <t>食べやすい大きさに切ります。</t>
  </si>
  <si>
    <t>※芋をやわらかくなるまで電子レンジで加熱又は茹で冷まし、他の材料を煮込んだ後に加えると、</t>
    <phoneticPr fontId="16"/>
  </si>
  <si>
    <t>①食べやすい大きさに切った野菜は茹で冷まし、玉子は茹で冷まして食べやすい大きさに</t>
    <phoneticPr fontId="16"/>
  </si>
  <si>
    <t>①トマトは茹でて食べやすい大きさに切り冷まし、きゅうりは食べやすい大きさに切って茹で冷まします。</t>
    <phoneticPr fontId="16"/>
  </si>
  <si>
    <t>ツナは汁気をきります。</t>
  </si>
  <si>
    <t>①キャベツ・人参は食べやすい大きさに切り茹で冷まします。スナップエンドウは筋を取って茹で、</t>
    <phoneticPr fontId="16"/>
  </si>
  <si>
    <t>食べやすい大きさに切って冷まします。</t>
  </si>
  <si>
    <t>④肉汁の残ったフライパンに水・醤油・みりん・砂糖を加えて煮立たせ、</t>
    <phoneticPr fontId="16"/>
  </si>
  <si>
    <t>水溶き片栗粉でとろみをつけハンバーグにかけて下さい。</t>
  </si>
  <si>
    <t>①食べやすい大きさに切った野菜は茹で冷まし、玉子は茹で冷まして食べやすい大きさに切ります。</t>
    <phoneticPr fontId="16"/>
  </si>
  <si>
    <t>ブロッコリーと人参のサラダ</t>
    <rPh sb="7" eb="9">
      <t>ニンジン</t>
    </rPh>
    <phoneticPr fontId="16"/>
  </si>
  <si>
    <t>②食べやすい大きさに切って酒をふった肉・玉ねぎ・人参を炒め、出し汁・砂糖・酒・みりん・</t>
    <rPh sb="34" eb="36">
      <t>サトウ</t>
    </rPh>
    <rPh sb="37" eb="38">
      <t>サケ</t>
    </rPh>
    <phoneticPr fontId="16"/>
  </si>
  <si>
    <t>②熱した油で、①を両面焼き中まで火を通します。器に盛ってケチャップでうろこを描き、</t>
    <phoneticPr fontId="17"/>
  </si>
  <si>
    <t xml:space="preserve">⑤炊きあがったご飯に③・④・刻んで茹でた万能ねぎを混ぜ込んで下さい。
</t>
    <phoneticPr fontId="16"/>
  </si>
  <si>
    <t xml:space="preserve">①豆腐は食べやすい大きさに切って茹でます。
</t>
    <rPh sb="4" eb="5">
      <t>タ</t>
    </rPh>
    <phoneticPr fontId="16"/>
  </si>
  <si>
    <t>きゅうりとトマトのサラダ</t>
    <phoneticPr fontId="16"/>
  </si>
  <si>
    <t>キャベツと</t>
    <phoneticPr fontId="16"/>
  </si>
  <si>
    <t>　　スナップエンドウのサラダ</t>
    <phoneticPr fontId="16"/>
  </si>
  <si>
    <t xml:space="preserve">※蓋をして蒸し焼きにすると火が通りやすくなります。
</t>
    <rPh sb="7" eb="8">
      <t>ヤ</t>
    </rPh>
    <phoneticPr fontId="16"/>
  </si>
  <si>
    <t xml:space="preserve">③水溶き片栗粉でとろみをつけて①にかけて、茹でて食べやすい大きさに切ったインゲンを散らして下さい。
</t>
    <phoneticPr fontId="16"/>
  </si>
  <si>
    <t xml:space="preserve">②玉ねぎはみじん切りにして茹で、水気を絞り冷まします。玉子は茹で冷ましつぶします。
</t>
    <rPh sb="21" eb="22">
      <t>サ</t>
    </rPh>
    <phoneticPr fontId="16"/>
  </si>
  <si>
    <t>茹でたグリンピースを目に見立てます。</t>
    <rPh sb="0" eb="1">
      <t>ユ</t>
    </rPh>
    <phoneticPr fontId="17"/>
  </si>
  <si>
    <t>☆イベントメニュー☆</t>
    <phoneticPr fontId="17"/>
  </si>
  <si>
    <t>☆イベントメニュー☆</t>
    <phoneticPr fontId="16"/>
  </si>
  <si>
    <t>煮崩れを防ぐことができます。</t>
    <rPh sb="0" eb="1">
      <t>ニ</t>
    </rPh>
    <phoneticPr fontId="16"/>
  </si>
  <si>
    <t>切ります。パセリは茹でて刻み冷まします。</t>
    <rPh sb="14" eb="15">
      <t>サ</t>
    </rPh>
    <phoneticPr fontId="16"/>
  </si>
  <si>
    <t>パセリは茹でて刻み冷まします。</t>
    <rPh sb="9" eb="10">
      <t>サ</t>
    </rPh>
    <phoneticPr fontId="16"/>
  </si>
  <si>
    <t>①魚はサイコロ状又は食べやすい大きさに切って水けをふき取り、片栗粉をまぶします。野菜は</t>
    <rPh sb="22" eb="23">
      <t>ミズ</t>
    </rPh>
    <rPh sb="27" eb="28">
      <t>ト</t>
    </rPh>
    <phoneticPr fontId="16"/>
  </si>
  <si>
    <t>＜盛り付けイメージ＞</t>
    <rPh sb="1" eb="2">
      <t>モ</t>
    </rPh>
    <rPh sb="3" eb="4">
      <t>ツ</t>
    </rPh>
    <phoneticPr fontId="17"/>
  </si>
  <si>
    <t>＜盛り付けイメージ＞</t>
    <rPh sb="1" eb="2">
      <t>モ</t>
    </rPh>
    <rPh sb="3" eb="4">
      <t>ツ</t>
    </rPh>
    <phoneticPr fontId="16"/>
  </si>
  <si>
    <t>適量</t>
  </si>
  <si>
    <t>ブロッコリーと人参サラダ</t>
  </si>
  <si>
    <t>少々</t>
  </si>
  <si>
    <t>豆腐・チンゲン菜・玉ねぎペースト</t>
  </si>
  <si>
    <t>卵黄</t>
  </si>
  <si>
    <t>ブロッコリー・人参ペースト</t>
  </si>
  <si>
    <t>鶏肉と玉ねぎの玉子とじ</t>
  </si>
  <si>
    <t>豚肉と玉ねぎの玉子とじ</t>
  </si>
  <si>
    <t>おかゆ</t>
  </si>
  <si>
    <t>かゆペースト</t>
  </si>
  <si>
    <t>50～80</t>
  </si>
  <si>
    <t>かゆ</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</si>
  <si>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</si>
  <si>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</si>
  <si>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</si>
  <si>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</si>
  <si>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</si>
  <si>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みじん切り、つぶし</t>
    <rPh sb="3" eb="4">
      <t>ギ</t>
    </rPh>
    <phoneticPr fontId="3"/>
  </si>
  <si>
    <t>5ｍｍ～1ｃｍ</t>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</si>
  <si>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</si>
  <si>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</si>
  <si>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</si>
  <si>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</si>
  <si>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</si>
  <si>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</si>
  <si>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</si>
  <si>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特定アレルギー表示</t>
    <phoneticPr fontId="3"/>
  </si>
  <si>
    <t>4月28日(火)配達/5月1日(金)食</t>
    <phoneticPr fontId="3"/>
  </si>
  <si>
    <t>離乳食</t>
    <rPh sb="0" eb="3">
      <t>リニュウショク</t>
    </rPh>
    <phoneticPr fontId="3"/>
  </si>
  <si>
    <t>ブロッコリーサラダ</t>
  </si>
  <si>
    <t>玉ねぎペースト</t>
  </si>
  <si>
    <t>鶏肉とコーンのコトコト煮</t>
  </si>
  <si>
    <t>豚肉とコーンのコトコト煮</t>
  </si>
  <si>
    <t>すりつぶし</t>
    <phoneticPr fontId="3"/>
  </si>
  <si>
    <t>特定アレルギー表示</t>
    <phoneticPr fontId="3"/>
  </si>
  <si>
    <t>5月2日(土)配達/5月7日(木)食</t>
    <phoneticPr fontId="3"/>
  </si>
  <si>
    <t>白菜ペースト</t>
  </si>
  <si>
    <t>カリフラワー・人参ペースト</t>
  </si>
  <si>
    <t>ほうれん草ペースト</t>
  </si>
  <si>
    <t>鶏肉とほうれん草の玉子とじ</t>
  </si>
  <si>
    <t>5ｍｍ～1ｃｍ</t>
    <phoneticPr fontId="3"/>
  </si>
  <si>
    <t>5月7日(木)配達/5月8日(金)食</t>
    <phoneticPr fontId="3"/>
  </si>
  <si>
    <t>白菜の玉子和え</t>
  </si>
  <si>
    <t>じゃが芋・人参・玉ねぎペースト</t>
  </si>
  <si>
    <t>鶏肉とじゃが芋のミルク煮</t>
  </si>
  <si>
    <t>5月8日(金)配達/5月11日(月)食</t>
    <phoneticPr fontId="3"/>
  </si>
  <si>
    <t>キャベツと人参のサラダ</t>
  </si>
  <si>
    <t>キャベツ・人参・さつま芋ペースト</t>
  </si>
  <si>
    <t>白糸タラ・玉ねぎペースト</t>
  </si>
  <si>
    <t>白糸タラと玉ねぎのだし煮</t>
  </si>
  <si>
    <t>5月11日(月)配達/5月12日(火)食</t>
    <phoneticPr fontId="3"/>
  </si>
  <si>
    <t>もやしとブロッコリーのサラダ</t>
  </si>
  <si>
    <t>ブロッコリーのサラダ</t>
  </si>
  <si>
    <t>ブロッコリーペースト</t>
  </si>
  <si>
    <t>かぼちゃのトマト煮ペースト</t>
  </si>
  <si>
    <t>チキンのトマト煮</t>
  </si>
  <si>
    <t>特定アレルギー表示</t>
    <phoneticPr fontId="3"/>
  </si>
  <si>
    <t>5月12日(火)配達/5月13日(水)食</t>
    <phoneticPr fontId="3"/>
  </si>
  <si>
    <t>鶏肉と小松菜の和えもの</t>
  </si>
  <si>
    <t>豚肉と小松菜の和えもの</t>
  </si>
  <si>
    <t>小松菜・大根ペースト</t>
  </si>
  <si>
    <t>助宗タラ・人参ペースト</t>
  </si>
  <si>
    <t>助宗タラと人参のだし煮</t>
  </si>
  <si>
    <t>5月13日(水)配達/5月14日(木)食</t>
    <phoneticPr fontId="3"/>
  </si>
  <si>
    <t>5月14日(木)配達/5月15日(金)食</t>
    <phoneticPr fontId="3"/>
  </si>
  <si>
    <t>トマトときゅうりのサラダ</t>
  </si>
  <si>
    <t>トマト・小松菜ペースト</t>
  </si>
  <si>
    <t>豆腐の野菜煮ペースト</t>
  </si>
  <si>
    <t>豆腐と鶏肉のコトコト煮</t>
  </si>
  <si>
    <t>豆腐と豚肉のコトコト煮</t>
  </si>
  <si>
    <t>5月15日(金)配達/5月18日(月)食</t>
    <phoneticPr fontId="3"/>
  </si>
  <si>
    <t>キャベツとスナップエンドウのサラダ</t>
  </si>
  <si>
    <t>大根ペースト</t>
  </si>
  <si>
    <t>玉ねぎ・キャベツ・人参ペースト</t>
  </si>
  <si>
    <t>鶏肉と玉ねぎのやわらか煮</t>
  </si>
  <si>
    <t>豚肉と玉ねぎのやわらか煮</t>
  </si>
  <si>
    <t>バナナペースト</t>
  </si>
  <si>
    <t>じゃが芋のマッシュ</t>
  </si>
  <si>
    <t>じゃが芋ペースト</t>
  </si>
  <si>
    <t>カラスカレイのトマト煮ペースト</t>
  </si>
  <si>
    <t>カラスカレイとトマトの玉子とじ煮</t>
  </si>
  <si>
    <t>5月19日(火)配達/5月20日(水)食</t>
    <phoneticPr fontId="3"/>
  </si>
  <si>
    <t>玉ねぎ・ブロッコリーペースト</t>
  </si>
  <si>
    <t>さつま芋・人参ペースト</t>
  </si>
  <si>
    <t>鶏肉と玉ねぎのコトコト煮</t>
  </si>
  <si>
    <t>豚肉と玉ねぎのコトコト煮</t>
  </si>
  <si>
    <t>すりつぶし</t>
    <phoneticPr fontId="3"/>
  </si>
  <si>
    <t>5月20日(水)配達/5月21日(木)食</t>
    <phoneticPr fontId="3"/>
  </si>
  <si>
    <t>人参ペースト</t>
  </si>
  <si>
    <t>5月21日(木)配達/5月22日(金)食</t>
    <phoneticPr fontId="3"/>
  </si>
  <si>
    <t>5ｍｍ～1ｃｍ</t>
    <phoneticPr fontId="3"/>
  </si>
  <si>
    <t>5月22日(金)配達/5月25日(月)食</t>
    <phoneticPr fontId="3"/>
  </si>
  <si>
    <t>キャベツと人参サラダ</t>
  </si>
  <si>
    <t>5月25日(月)配達/5月26日(火)食</t>
    <phoneticPr fontId="3"/>
  </si>
  <si>
    <t>5月26日(火)配達/5月27日(水)食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</si>
  <si>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</si>
  <si>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</si>
  <si>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</si>
  <si>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</si>
  <si>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</si>
  <si>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</si>
  <si>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金</t>
  </si>
  <si>
    <t>おかゆ・豚肉・玉ねぎ・玉子・出し汁・砂糖・醤油・ブロッコリー・人参・チンゲン菜・豆腐・水</t>
  </si>
  <si>
    <t>おかゆ・鶏肉・玉ねぎ・玉子・出し汁・砂糖・醤油・ブロッコリー・人参・チンゲン菜・豆腐・水</t>
  </si>
  <si>
    <t>おかゆ・ブロッコリー・人参・豆腐・チンゲン菜・玉ねぎ</t>
  </si>
  <si>
    <t>月</t>
  </si>
  <si>
    <t>おかゆ・豆腐・豚肉・玉ねぎ・人参・インゲン・出し汁・砂糖・醤油・トマト・きゅうり・小松菜・焼ふ・味噌・オレンジ</t>
  </si>
  <si>
    <t>おかゆ・豆腐・鶏肉・玉ねぎ・人参・インゲン・出し汁・砂糖・醤油・トマト・きゅうり・小松菜・焼ふ・味噌・オレンジ</t>
  </si>
  <si>
    <t>おかゆ・豆腐・玉ねぎ・人参・インゲン・トマト・小松菜・オレンジ</t>
  </si>
  <si>
    <t>みそ汁・フルーツ（オレンジ）</t>
    <phoneticPr fontId="3"/>
  </si>
  <si>
    <t>火</t>
  </si>
  <si>
    <t>おかゆ・豚肉・玉ねぎ・出し汁・砂糖・醤油・キャベツ・スナップエンドウ・人参・大根・ワカメ・水</t>
  </si>
  <si>
    <t>おかゆ・鶏肉・玉ねぎ・出し汁・砂糖・醤油・キャベツ・人参・大根・ワカメ・水</t>
  </si>
  <si>
    <t>おかゆ・玉ねぎ・キャベツ・人参・大根</t>
  </si>
  <si>
    <t>おかゆ・カラスカレイ・玉ねぎ・トマト・玉子・出し汁・じゃが芋・ピーマン・ほうれん草・味噌・バナナ</t>
  </si>
  <si>
    <t>おかゆ・カラスカレイ・玉ねぎ・玉子・トマト・出し汁・じゃが芋・ピーマン・ほうれん草・味噌・バナナ</t>
  </si>
  <si>
    <t>おかゆ・カラスカレイ・玉ねぎ・トマト・じゃが芋・ほうれん草・バナナ</t>
  </si>
  <si>
    <t>みそ汁・フルーツ（バナナ）</t>
    <phoneticPr fontId="3"/>
  </si>
  <si>
    <t>ほうれん草ペースト・バナナペースト</t>
    <phoneticPr fontId="3"/>
  </si>
  <si>
    <t>木</t>
  </si>
  <si>
    <t>おかゆ・豚肉・コーン・アスパラ・出し汁・砂糖・醤油・ブロッコリー・人参・玉ねぎ・花ふ・味噌</t>
  </si>
  <si>
    <t>おかゆ・鶏肉・コーン・アスパラ・出し汁・砂糖・醤油・ブロッコリー・人参・玉ねぎ・花ふ・味噌</t>
  </si>
  <si>
    <t>おかゆ・ブロッコリー・人参・玉ねぎ</t>
  </si>
  <si>
    <t>おかゆ・豚肉・玉ねぎ・人参・出し汁・砂糖・醤油・ブロッコリー・コーン・さつま芋・花ふ・味噌</t>
  </si>
  <si>
    <t>おかゆ・鶏肉・玉ねぎ・人参・出し汁・砂糖・醤油・ブロッコリー・コーン・さつま芋・花ふ・味噌</t>
  </si>
  <si>
    <t>おかゆ・さつま芋・人参・玉ねぎ・ブロッコリー</t>
  </si>
  <si>
    <t>おかゆ・鶏肉・ほうれん草・玉子・出し汁・砂糖・醤油・カリフラワー・人参・白菜・ワカメ・味噌</t>
  </si>
  <si>
    <t>おかゆ・ほうれん草・カリフラワー・人参・白菜</t>
  </si>
  <si>
    <t>おかゆ・鶏肉・ほうれん草・玉子・出し汁・砂糖・醤油・きゅうり・人参・白菜・ワカメ・味噌・バナナ</t>
  </si>
  <si>
    <t>おかゆ・ほうれん草・人参・白菜・バナナ</t>
  </si>
  <si>
    <t>みそ汁・フルーツ（バナナ）</t>
    <phoneticPr fontId="3"/>
  </si>
  <si>
    <t>白菜ペースト・バナナペースト</t>
    <phoneticPr fontId="3"/>
  </si>
  <si>
    <t>おかゆ・鶏肉・玉ねぎ・じゃが芋・人参・牛乳・水・精製塩・白菜・玉子・オレンジ</t>
  </si>
  <si>
    <t>おかゆ・じゃが芋・人参・玉ねぎ・白菜・オレンジ</t>
  </si>
  <si>
    <t>おかゆ・シロイトタラ・玉ねぎ・ピーマン・出し汁・キャベツ・人参・さつま芋・えのき茸・味噌・ヨーグルト・砂糖</t>
  </si>
  <si>
    <t>おかゆ・シロイトタラ・玉ねぎ・ピーマン・出し汁・キャベツ・人参・さつま芋・味噌・ヨーグルト・砂糖</t>
  </si>
  <si>
    <t>おかゆ・シロイトタラ・玉ねぎ・キャベツ・人参・さつま芋・ヨーグルト</t>
  </si>
  <si>
    <t>みそ汁・ヨーグルト</t>
    <phoneticPr fontId="3"/>
  </si>
  <si>
    <t>おかゆ・鶏肉・大豆・かぼちゃ・玉ねぎ・カットトマトパック・水・精製塩・もやし・ブロッコリー・花ふ・出し汁・醤油</t>
  </si>
  <si>
    <t>おかゆ・鶏肉・かぼちゃ・玉ねぎ・カットトマトパック・水・精製塩・ブロッコリー・花ふ・出し汁・醤油</t>
  </si>
  <si>
    <t>おかゆ・かぼちゃ・玉ねぎ・カットトマトパック・ブロッコリー</t>
  </si>
  <si>
    <t>おかゆ・スケソウタラ・人参・出し汁・豚肉・小松菜・パプリカ黄・大根・味噌・オレンジ</t>
  </si>
  <si>
    <t>おかゆ・スケソウタラ・人参・出し汁・鶏肉・小松菜・パプリカ黄・大根・味噌・オレンジ</t>
  </si>
  <si>
    <t>おかゆ・スケソウタラ・人参・小松菜・大根・オレンジ</t>
  </si>
  <si>
    <t>みそ汁・フルーツ（オレンジ）</t>
    <phoneticPr fontId="3"/>
  </si>
  <si>
    <t>昼食</t>
    <rPh sb="0" eb="2">
      <t>チュウショク</t>
    </rPh>
    <phoneticPr fontId="3"/>
  </si>
  <si>
    <t>３色食品群</t>
    <rPh sb="1" eb="2">
      <t>ショク</t>
    </rPh>
    <rPh sb="2" eb="5">
      <t>ショクヒングン</t>
    </rPh>
    <phoneticPr fontId="3"/>
  </si>
  <si>
    <t>3～5歳児</t>
    <rPh sb="3" eb="4">
      <t>サイ</t>
    </rPh>
    <rPh sb="4" eb="5">
      <t>ジ</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</si>
  <si>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</si>
  <si>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</si>
  <si>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</si>
  <si>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</si>
  <si>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</si>
  <si>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</si>
  <si>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</si>
  <si>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ごま油・ご飯・砂糖・油･クッキー･せんべい</t>
    <phoneticPr fontId="37"/>
  </si>
  <si>
    <t>ツナフレーク缶・玉子・豆腐・豚肉・牛乳</t>
    <rPh sb="17" eb="19">
      <t>ギュウニュウ</t>
    </rPh>
    <phoneticPr fontId="37"/>
  </si>
  <si>
    <t>キヌサヤ・チンゲン菜・ブロッコリー・玉ねぎ・人参</t>
  </si>
  <si>
    <t>kcal</t>
    <phoneticPr fontId="3"/>
  </si>
  <si>
    <t>スパゲッティ・バター・マヨネーズ・砂糖・小麦粉・油・ご飯</t>
    <rPh sb="27" eb="28">
      <t>ハン</t>
    </rPh>
    <phoneticPr fontId="37"/>
  </si>
  <si>
    <t>豚肉・鮭・牛乳</t>
    <rPh sb="3" eb="4">
      <t>サケ</t>
    </rPh>
    <rPh sb="5" eb="7">
      <t>ギュウニュウ</t>
    </rPh>
    <phoneticPr fontId="37"/>
  </si>
  <si>
    <t>キャベツ・グリンピース・スナップエンドウ・ワカメ・玉ねぎ・人参・大根・コーン・パセリ</t>
    <phoneticPr fontId="37"/>
  </si>
  <si>
    <t>乳・卵・小麦</t>
  </si>
  <si>
    <t>ブロッコリーと人参のサラダ</t>
  </si>
  <si>
    <t>ｇ</t>
    <phoneticPr fontId="3"/>
  </si>
  <si>
    <t>クッキー</t>
    <phoneticPr fontId="37"/>
  </si>
  <si>
    <t>鮭チャーハン</t>
    <rPh sb="0" eb="1">
      <t>サケ</t>
    </rPh>
    <phoneticPr fontId="37"/>
  </si>
  <si>
    <t>せんべい</t>
    <phoneticPr fontId="37"/>
  </si>
  <si>
    <t>ごま・ご飯・じゃが芋・マヨネーズ・砂糖・小麦粉・油・そうめん</t>
    <phoneticPr fontId="37"/>
  </si>
  <si>
    <t>カラスカレイ・玉子・牛乳・油揚・豚肉</t>
    <rPh sb="10" eb="12">
      <t>ギュウニュウ</t>
    </rPh>
    <rPh sb="13" eb="15">
      <t>アブラアゲ</t>
    </rPh>
    <rPh sb="16" eb="18">
      <t>ブタニク</t>
    </rPh>
    <phoneticPr fontId="37"/>
  </si>
  <si>
    <t>ごぼう・トマト・パセリ・バナナ・ピーマン・ほうれん草・玉ねぎ・人参</t>
    <rPh sb="31" eb="33">
      <t>ニンジン</t>
    </rPh>
    <phoneticPr fontId="37"/>
  </si>
  <si>
    <t>卵・小麦_x000D_
※18</t>
    <phoneticPr fontId="3"/>
  </si>
  <si>
    <t>きつねうどん</t>
    <phoneticPr fontId="37"/>
  </si>
  <si>
    <t xml:space="preserve">7
木 </t>
    <rPh sb="2" eb="3">
      <t>モク</t>
    </rPh>
    <phoneticPr fontId="3"/>
  </si>
  <si>
    <t>イベント献立</t>
    <rPh sb="4" eb="6">
      <t>コンダテ</t>
    </rPh>
    <phoneticPr fontId="3"/>
  </si>
  <si>
    <t>ご飯・パン粉・マカロニミックス・マヨネーズ・花ふ・砂糖・油・ホットケーキミックス</t>
    <phoneticPr fontId="37"/>
  </si>
  <si>
    <t>豆乳・豚肉・豆乳・牛乳</t>
    <rPh sb="6" eb="8">
      <t>トウニュウ</t>
    </rPh>
    <rPh sb="9" eb="11">
      <t>ギュウニュウ</t>
    </rPh>
    <phoneticPr fontId="37"/>
  </si>
  <si>
    <t>アスパラ・グリンピース・コーン・ブロッコリー・玉ねぎ・人参・フルーツ缶</t>
    <rPh sb="34" eb="35">
      <t>カン</t>
    </rPh>
    <phoneticPr fontId="37"/>
  </si>
  <si>
    <t>kcal</t>
    <phoneticPr fontId="3"/>
  </si>
  <si>
    <t>ｇ</t>
    <phoneticPr fontId="3"/>
  </si>
  <si>
    <t>こいのぼりコーンハンバーグ</t>
    <phoneticPr fontId="3"/>
  </si>
  <si>
    <t>フルーツ入りカップケーキ</t>
    <rPh sb="4" eb="5">
      <t>イ</t>
    </rPh>
    <phoneticPr fontId="37"/>
  </si>
  <si>
    <t xml:space="preserve">21
木 </t>
    <rPh sb="3" eb="4">
      <t>モク</t>
    </rPh>
    <phoneticPr fontId="3"/>
  </si>
  <si>
    <t>クマさんライス</t>
    <phoneticPr fontId="3"/>
  </si>
  <si>
    <t>ご飯・さつま芋・パン粉・マカロニミックス・マヨネーズ・花ふ・砂糖・片栗粉・油・ホットケーキミックス</t>
    <phoneticPr fontId="37"/>
  </si>
  <si>
    <t>花かつお・牛乳・豚肉・豆乳</t>
    <rPh sb="11" eb="13">
      <t>トウニュウ</t>
    </rPh>
    <phoneticPr fontId="37"/>
  </si>
  <si>
    <t>グリンピース・コーン・ブロッコリー・レーズン・玉ねぎ・人参・フルーツ缶</t>
    <rPh sb="34" eb="35">
      <t>カン</t>
    </rPh>
    <phoneticPr fontId="37"/>
  </si>
  <si>
    <t>乳・卵・小麦_x000D_
※2</t>
    <phoneticPr fontId="3"/>
  </si>
  <si>
    <t>乳・卵・小麦_x000D_
※2</t>
    <phoneticPr fontId="3"/>
  </si>
  <si>
    <t>&lt;５日 こどもの日&gt;</t>
    <rPh sb="2" eb="3">
      <t>カ</t>
    </rPh>
    <rPh sb="8" eb="9">
      <t>ヒ</t>
    </rPh>
    <phoneticPr fontId="37"/>
  </si>
  <si>
    <t>ごま・ごま油・ご飯・砂糖・油・鈴カステラ・クラッカー</t>
    <rPh sb="15" eb="16">
      <t>スズ</t>
    </rPh>
    <phoneticPr fontId="37"/>
  </si>
  <si>
    <t>玉子・鶏肉・牛乳</t>
    <rPh sb="6" eb="8">
      <t>ギュウニュウ</t>
    </rPh>
    <phoneticPr fontId="37"/>
  </si>
  <si>
    <t>カリフラワー・ほうれん草・みかん缶・ワカメ・人参・白菜</t>
  </si>
  <si>
    <t>鈴カステラ</t>
    <rPh sb="0" eb="1">
      <t>スズ</t>
    </rPh>
    <phoneticPr fontId="37"/>
  </si>
  <si>
    <t>クラッカー</t>
    <phoneticPr fontId="37"/>
  </si>
  <si>
    <t>ごま・ごま油・ご飯・砂糖・油・バームクーヘン・せんべい</t>
    <phoneticPr fontId="37"/>
  </si>
  <si>
    <t>きゅうり・バナナ・ほうれん草・ワカメ・人参・白菜</t>
  </si>
  <si>
    <t>バームクーヘン</t>
    <phoneticPr fontId="37"/>
  </si>
  <si>
    <t>ｇ</t>
    <phoneticPr fontId="3"/>
  </si>
  <si>
    <t>ご飯・じゃが芋・マヨネーズ・砂糖・油・マカロニ</t>
    <phoneticPr fontId="37"/>
  </si>
  <si>
    <t>牛乳・玉子・鶏肉・きな粉</t>
    <rPh sb="11" eb="12">
      <t>コ</t>
    </rPh>
    <phoneticPr fontId="37"/>
  </si>
  <si>
    <t>オレンジ・パセリ・玉ねぎ・人参・白菜</t>
  </si>
  <si>
    <t>kcal</t>
    <phoneticPr fontId="3"/>
  </si>
  <si>
    <t>マカロニきなこ</t>
    <phoneticPr fontId="37"/>
  </si>
  <si>
    <t>kcal</t>
    <phoneticPr fontId="3"/>
  </si>
  <si>
    <t>ｇ</t>
    <phoneticPr fontId="3"/>
  </si>
  <si>
    <t>マカロニきなこ</t>
    <phoneticPr fontId="37"/>
  </si>
  <si>
    <t>ご飯・さつま芋・砂糖・片栗粉・油・食パン・イチゴジャム</t>
    <rPh sb="17" eb="18">
      <t>ショク</t>
    </rPh>
    <phoneticPr fontId="37"/>
  </si>
  <si>
    <t>シロイトタラ・ヨーグルト・花かつお・牛乳</t>
    <rPh sb="18" eb="20">
      <t>ギュウニュウ</t>
    </rPh>
    <phoneticPr fontId="37"/>
  </si>
  <si>
    <t>えのき茸・キャベツ・ピーマン・玉ねぎ・人参</t>
  </si>
  <si>
    <t>kcal</t>
    <phoneticPr fontId="3"/>
  </si>
  <si>
    <t>ｇ</t>
    <phoneticPr fontId="3"/>
  </si>
  <si>
    <t>ジャムサンド</t>
    <phoneticPr fontId="37"/>
  </si>
  <si>
    <t>ジャムサンド</t>
    <phoneticPr fontId="37"/>
  </si>
  <si>
    <t>ごま・ご飯・バター・花ふ・砂糖</t>
    <phoneticPr fontId="37"/>
  </si>
  <si>
    <t>鶏肉・大豆・しらす・牛乳</t>
    <rPh sb="10" eb="12">
      <t>ギュウニュウ</t>
    </rPh>
    <phoneticPr fontId="37"/>
  </si>
  <si>
    <t>カットトマトパック・かぼちゃ・パセリ・ブロッコリー・もやし・玉ねぎ・長ねぎ・青のり</t>
    <rPh sb="38" eb="39">
      <t>アオ</t>
    </rPh>
    <phoneticPr fontId="37"/>
  </si>
  <si>
    <t>しらすおにぎり</t>
    <phoneticPr fontId="37"/>
  </si>
  <si>
    <t>ごま・ご飯・バター・花ふ・砂糖</t>
    <phoneticPr fontId="37"/>
  </si>
  <si>
    <t>しらすおにぎり</t>
    <phoneticPr fontId="37"/>
  </si>
  <si>
    <t>ごま油・ご飯・バター・パン粉・マヨネーズ・砂糖・小麦粉・片栗粉・ホットケーキミックス</t>
    <phoneticPr fontId="37"/>
  </si>
  <si>
    <t>スケソウタラ・豚肉・豆乳・牛乳</t>
    <rPh sb="10" eb="12">
      <t>トウニュウ</t>
    </rPh>
    <rPh sb="13" eb="15">
      <t>ギュウニュウ</t>
    </rPh>
    <phoneticPr fontId="37"/>
  </si>
  <si>
    <t>あおさ粉・オレンジ・ごぼう・パプリカ黄・小松菜・人参・大根</t>
  </si>
  <si>
    <t>乳・卵・小麦_x000D_
※18</t>
    <phoneticPr fontId="3"/>
  </si>
  <si>
    <t>サーターアンダギー</t>
    <phoneticPr fontId="37"/>
  </si>
  <si>
    <t>kcal</t>
    <phoneticPr fontId="3"/>
  </si>
  <si>
    <t>乳・卵・小麦_x000D_
※18</t>
    <phoneticPr fontId="3"/>
  </si>
  <si>
    <t>ｇ</t>
    <phoneticPr fontId="3"/>
  </si>
  <si>
    <t>&lt;15日 沖縄返還&gt;</t>
    <rPh sb="3" eb="4">
      <t>ニチ</t>
    </rPh>
    <rPh sb="5" eb="7">
      <t>オキナワ</t>
    </rPh>
    <rPh sb="7" eb="9">
      <t>ヘンカン</t>
    </rPh>
    <phoneticPr fontId="37"/>
  </si>
  <si>
    <t>サーターアンダギー</t>
    <phoneticPr fontId="37"/>
  </si>
  <si>
    <t>ごま油・ご飯・砂糖・油・パイ・せんべい</t>
    <phoneticPr fontId="37"/>
  </si>
  <si>
    <t>チンゲン菜・ブロッコリー・玉ねぎ・人参・万能ねぎ</t>
  </si>
  <si>
    <t>パイ</t>
    <phoneticPr fontId="37"/>
  </si>
  <si>
    <t>ごま油・ご飯・砂糖・油・ビスケット・せんべい</t>
    <phoneticPr fontId="37"/>
  </si>
  <si>
    <t>ビスケット</t>
    <phoneticPr fontId="37"/>
  </si>
  <si>
    <t>せんべい</t>
    <phoneticPr fontId="37"/>
  </si>
  <si>
    <t>ご飯・砂糖・焼ふ・片栗粉・油・ホットケーキミックス</t>
    <phoneticPr fontId="37"/>
  </si>
  <si>
    <t>ツナフレーク缶・豆腐・豚肉・豆乳・牛乳</t>
    <rPh sb="14" eb="16">
      <t>トウニュウ</t>
    </rPh>
    <rPh sb="17" eb="19">
      <t>ギュウニュウ</t>
    </rPh>
    <phoneticPr fontId="37"/>
  </si>
  <si>
    <t>インゲン・オレンジ・きゅうり・トマト・玉ねぎ・小松菜・人参</t>
  </si>
  <si>
    <t>人参の蒸しパン</t>
    <rPh sb="0" eb="2">
      <t>ニンジン</t>
    </rPh>
    <rPh sb="3" eb="4">
      <t>ム</t>
    </rPh>
    <phoneticPr fontId="37"/>
  </si>
  <si>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</si>
  <si>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きゅうりとトマトのサラダ</t>
  </si>
  <si>
    <t>※調味料のアレルギー表示は弊社でお届けしたものに限ります。また、コンタミ等のアレルギーの詳細は「予定献立表」でご確認下さい。</t>
    <rPh sb="36" eb="37">
      <t>ナド</t>
    </rPh>
    <rPh sb="44" eb="46">
      <t>ショウサイ</t>
    </rPh>
    <rPh sb="48" eb="50">
      <t>ヨテイ</t>
    </rPh>
    <rPh sb="50" eb="52">
      <t>コンダテ</t>
    </rPh>
    <rPh sb="52" eb="53">
      <t>ヒョウ</t>
    </rPh>
    <rPh sb="56" eb="59">
      <t>カクニンクダ</t>
    </rPh>
    <phoneticPr fontId="3"/>
  </si>
  <si>
    <t>※都合により、献立を変更する場合がございます。</t>
    <rPh sb="1" eb="3">
      <t>ツゴウ</t>
    </rPh>
    <rPh sb="7" eb="9">
      <t>コンダテ</t>
    </rPh>
    <rPh sb="10" eb="12">
      <t>ヘンコウ</t>
    </rPh>
    <rPh sb="14" eb="16">
      <t>バアイ</t>
    </rPh>
    <phoneticPr fontId="3"/>
  </si>
  <si>
    <t>※2　この商品は「えび」を含む製品と同じ施設で製造しておりますが、混入を最小限に抑えるように十分に配慮して生産されております。</t>
  </si>
  <si>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</si>
  <si>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</si>
  <si>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</si>
  <si>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※18　本製品で使用している海苔は、えび・かにの生息域で採取しています。</t>
  </si>
  <si>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</si>
  <si>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</si>
  <si>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</si>
  <si>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</si>
  <si>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</si>
  <si>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</si>
  <si>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※60　本工場では小麦・乳を使用しております。</t>
  </si>
  <si>
    <t>3～5</t>
    <phoneticPr fontId="3"/>
  </si>
  <si>
    <t>歳</t>
    <rPh sb="0" eb="1">
      <t>サイ</t>
    </rPh>
    <phoneticPr fontId="3"/>
  </si>
  <si>
    <t>390/16.1/10.8/57.0/1.1未満</t>
    <rPh sb="22" eb="24">
      <t>ミマン</t>
    </rPh>
    <phoneticPr fontId="3"/>
  </si>
  <si>
    <t>1～2</t>
    <phoneticPr fontId="3"/>
  </si>
  <si>
    <t>285/11.8/7.9/41.7/0.8未満</t>
    <rPh sb="21" eb="23">
      <t>ミマン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</si>
</sst>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2"/>
    <numFmt numFmtId="177" formatCode="#\ ?/20"/>
    <numFmt numFmtId="178" formatCode="#\ ?/4"/>
    <numFmt numFmtId="179" formatCode="#\ ?/8"/>
    <numFmt numFmtId="180" formatCode="#\ ?/10"/>
    <numFmt numFmtId="181" formatCode="#\ ?/6"/>
    <numFmt numFmtId="182" formatCode="#\ ?/3"/>
    <numFmt numFmtId="183" formatCode="0.0_ "/>
    <numFmt numFmtId="184" formatCode="0_ "/>
    <numFmt numFmtId="185" formatCode="0.0"/>
  </numFmts>
  <fonts count="40"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b/>
      <sz val="2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0"/>
      <name val="ＭＳ Ｐゴシック"/>
      <family val="3"/>
      <charset val="128"/>
    </font>
    <font>
      <sz val="11"/>
      <name val="ＭＳ Ｐ明朝"/>
      <family val="1"/>
      <charset val="128"/>
    </font>
    <font>
      <b/>
      <sz val="12"/>
      <name val="ＭＳ Ｐ明朝"/>
      <family val="1"/>
      <charset val="128"/>
    </font>
    <font>
      <sz val="7"/>
      <name val="ＭＳ Ｐ明朝"/>
      <family val="1"/>
      <charset val="128"/>
    </font>
    <font>
      <sz val="9"/>
      <name val="ＭＳ Ｐ明朝"/>
      <family val="1"/>
      <charset val="128"/>
    </font>
    <font>
      <sz val="8"/>
      <name val="ＭＳ Ｐ明朝"/>
      <family val="1"/>
      <charset val="128"/>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6"/>
      <name val="ＭＳ Ｐゴシック"/>
      <family val="2"/>
      <charset val="128"/>
      <scheme val="minor"/>
    </font>
    <font>
      <sz val="10"/>
      <color rgb="FFFF0000"/>
      <name val="ＭＳ Ｐ明朝"/>
      <family val="1"/>
      <charset val="128"/>
    </font>
    <font>
      <sz val="11"/>
      <color rgb="FFFF0000"/>
      <name val="ＭＳ Ｐ明朝"/>
      <family val="1"/>
      <charset val="128"/>
    </font>
  </fonts>
  <fills count="16">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theme="0"/>
        <bgColor indexed="64"/>
      </patternFill>
    </fill>
    <fill>
      <patternFill patternType="solid">
        <fgColor theme="0" tint="-0.14996795556505021"/>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CC"/>
        <bgColor indexed="64"/>
      </patternFill>
    </fill>
    <fill>
      <patternFill patternType="solid">
        <fgColor rgb="FFC9FFC9"/>
        <bgColor indexed="64"/>
      </patternFill>
    </fill>
    <fill>
      <patternFill patternType="solid">
        <fgColor theme="0" tint="-0.249977111117893"/>
        <bgColor indexed="64"/>
      </patternFill>
    </fill>
    <fill>
      <patternFill patternType="solid">
        <fgColor rgb="FFDDF4FF"/>
        <bgColor indexed="64"/>
      </patternFill>
    </fill>
    <fill>
      <patternFill patternType="solid">
        <fgColor rgb="FFFFFF00"/>
        <bgColor indexed="64"/>
      </patternFill>
    </fill>
    <fill>
      <patternFill patternType="solid">
        <fgColor rgb="FFFFD9FF"/>
        <bgColor indexed="64"/>
      </patternFill>
    </fill>
    <fill>
      <patternFill patternType="solid">
        <fgColor rgb="FFFFE6CD"/>
        <bgColor indexed="64"/>
      </patternFill>
    </fill>
  </fills>
  <borders count="7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thin">
        <color indexed="55"/>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19" fillId="0" borderId="0">
      <alignment vertical="center"/>
    </xf>
    <xf numFmtId="0" fontId="1" fillId="0" borderId="0">
      <alignment vertical="center"/>
    </xf>
  </cellStyleXfs>
  <cellXfs count="421">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5" fillId="0" borderId="2" xfId="1" applyFont="1" applyBorder="1" applyAlignment="1">
      <alignment horizontal="center" vertical="center"/>
    </xf>
    <xf numFmtId="0" fontId="6" fillId="0" borderId="0" xfId="2"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3" xfId="1" applyFont="1" applyBorder="1" applyAlignment="1">
      <alignment horizontal="left" vertical="center"/>
    </xf>
    <xf numFmtId="0" fontId="10" fillId="0" borderId="4" xfId="1" applyFont="1" applyBorder="1" applyAlignment="1">
      <alignment horizontal="center" vertical="center" shrinkToFit="1"/>
    </xf>
    <xf numFmtId="0" fontId="10" fillId="0" borderId="5" xfId="1" applyFont="1" applyBorder="1" applyAlignment="1">
      <alignment horizontal="center" vertical="center" shrinkToFit="1"/>
    </xf>
    <xf numFmtId="0" fontId="11" fillId="0" borderId="6" xfId="1" applyNumberFormat="1" applyFont="1" applyBorder="1" applyAlignment="1">
      <alignment horizontal="center" vertical="center" wrapText="1"/>
    </xf>
    <xf numFmtId="0" fontId="10" fillId="0" borderId="6" xfId="1" applyFont="1" applyBorder="1" applyAlignment="1">
      <alignment horizontal="center" vertical="center" shrinkToFit="1"/>
    </xf>
    <xf numFmtId="0" fontId="10" fillId="0" borderId="6" xfId="1" applyNumberFormat="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xf>
    <xf numFmtId="0" fontId="12" fillId="0" borderId="6" xfId="1" applyNumberFormat="1" applyFont="1" applyBorder="1" applyAlignment="1">
      <alignment horizontal="center" vertical="center" wrapText="1" shrinkToFit="1"/>
    </xf>
    <xf numFmtId="0" fontId="10"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4" fillId="0" borderId="0" xfId="1" applyFont="1" applyAlignment="1">
      <alignment vertical="top" shrinkToFit="1"/>
    </xf>
    <xf numFmtId="0" fontId="13" fillId="0" borderId="0" xfId="1" applyFont="1" applyAlignment="1">
      <alignment horizontal="left" vertical="center"/>
    </xf>
    <xf numFmtId="0" fontId="4" fillId="0" borderId="0" xfId="1" applyNumberFormat="1" applyFont="1" applyAlignment="1">
      <alignment horizontal="center" vertical="top" shrinkToFit="1"/>
    </xf>
    <xf numFmtId="0" fontId="13" fillId="0" borderId="0" xfId="1" applyFont="1" applyAlignment="1">
      <alignment horizontal="center" vertical="top" shrinkToFit="1"/>
    </xf>
    <xf numFmtId="0" fontId="13" fillId="0" borderId="0" xfId="1" applyFont="1" applyAlignment="1">
      <alignment vertical="top" shrinkToFit="1"/>
    </xf>
    <xf numFmtId="0" fontId="15" fillId="0" borderId="0" xfId="1" applyFont="1" applyAlignment="1">
      <alignment horizontal="center" vertical="top" shrinkToFit="1"/>
    </xf>
    <xf numFmtId="0" fontId="15" fillId="0" borderId="0" xfId="1" applyNumberFormat="1" applyFont="1" applyAlignment="1">
      <alignment horizontal="center" vertical="top" shrinkToFit="1"/>
    </xf>
    <xf numFmtId="0" fontId="10" fillId="0" borderId="6" xfId="1" applyNumberFormat="1" applyFont="1" applyFill="1" applyBorder="1" applyAlignment="1">
      <alignment horizontal="center" vertical="center" shrinkToFit="1"/>
    </xf>
    <xf numFmtId="0" fontId="10" fillId="0" borderId="6" xfId="1" applyFont="1" applyFill="1" applyBorder="1" applyAlignment="1">
      <alignment horizontal="center" vertical="center" shrinkToFit="1"/>
    </xf>
    <xf numFmtId="0" fontId="14" fillId="0" borderId="9" xfId="1" applyFont="1" applyBorder="1" applyAlignment="1">
      <alignment vertical="top" shrinkToFit="1"/>
    </xf>
    <xf numFmtId="0" fontId="6" fillId="0" borderId="9" xfId="1" applyFont="1" applyBorder="1" applyAlignment="1">
      <alignment vertical="center" shrinkToFit="1"/>
    </xf>
    <xf numFmtId="176" fontId="4" fillId="0" borderId="9" xfId="1" applyNumberFormat="1" applyFont="1" applyBorder="1" applyAlignment="1">
      <alignment horizontal="center" vertical="top" shrinkToFit="1"/>
    </xf>
    <xf numFmtId="0" fontId="13" fillId="0" borderId="9" xfId="1" applyFont="1" applyBorder="1" applyAlignment="1">
      <alignment horizontal="center" vertical="top" shrinkToFit="1"/>
    </xf>
    <xf numFmtId="0" fontId="13" fillId="0" borderId="9" xfId="1" applyFont="1" applyBorder="1" applyAlignment="1">
      <alignment vertical="top" shrinkToFit="1"/>
    </xf>
    <xf numFmtId="0" fontId="15" fillId="0" borderId="9" xfId="1" applyNumberFormat="1" applyFont="1" applyBorder="1" applyAlignment="1">
      <alignment horizontal="center" vertical="top" shrinkToFit="1"/>
    </xf>
    <xf numFmtId="0" fontId="4" fillId="0" borderId="9" xfId="1" applyNumberFormat="1" applyFont="1" applyBorder="1" applyAlignment="1">
      <alignment horizontal="center" vertical="top" shrinkToFit="1"/>
    </xf>
    <xf numFmtId="0" fontId="14"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3" fillId="0" borderId="10" xfId="1" applyFont="1" applyBorder="1" applyAlignment="1">
      <alignment horizontal="center" vertical="top" shrinkToFit="1"/>
    </xf>
    <xf numFmtId="0" fontId="13" fillId="0" borderId="10" xfId="1" applyFont="1" applyBorder="1" applyAlignment="1">
      <alignment vertical="top" shrinkToFit="1"/>
    </xf>
    <xf numFmtId="0" fontId="15" fillId="0" borderId="10" xfId="1" applyNumberFormat="1" applyFont="1" applyBorder="1" applyAlignment="1">
      <alignment horizontal="center" vertical="top" shrinkToFit="1"/>
    </xf>
    <xf numFmtId="0" fontId="14"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3" fillId="0" borderId="11" xfId="1" applyFont="1" applyBorder="1" applyAlignment="1">
      <alignment horizontal="center" vertical="top" shrinkToFit="1"/>
    </xf>
    <xf numFmtId="0" fontId="13" fillId="0" borderId="11" xfId="1" applyFont="1" applyBorder="1" applyAlignment="1">
      <alignment vertical="top" shrinkToFit="1"/>
    </xf>
    <xf numFmtId="0" fontId="15" fillId="0" borderId="11" xfId="1" applyNumberFormat="1" applyFont="1" applyBorder="1" applyAlignment="1">
      <alignment horizontal="center" vertical="top" shrinkToFit="1"/>
    </xf>
    <xf numFmtId="180" fontId="4" fillId="0" borderId="10" xfId="1" applyNumberFormat="1" applyFont="1" applyBorder="1" applyAlignment="1">
      <alignment horizontal="center" vertical="top" shrinkToFit="1"/>
    </xf>
    <xf numFmtId="0" fontId="14" fillId="0" borderId="12" xfId="1" applyFont="1" applyBorder="1" applyAlignment="1">
      <alignment vertical="top" shrinkToFit="1"/>
    </xf>
    <xf numFmtId="0" fontId="6" fillId="0" borderId="12" xfId="1" applyFont="1" applyBorder="1" applyAlignment="1">
      <alignment vertical="center" shrinkToFit="1"/>
    </xf>
    <xf numFmtId="0" fontId="4" fillId="0" borderId="12" xfId="1" applyNumberFormat="1" applyFont="1" applyBorder="1" applyAlignment="1">
      <alignment horizontal="center" vertical="top" shrinkToFit="1"/>
    </xf>
    <xf numFmtId="0" fontId="13" fillId="0" borderId="12" xfId="1" applyFont="1" applyBorder="1" applyAlignment="1">
      <alignment horizontal="center" vertical="top" shrinkToFit="1"/>
    </xf>
    <xf numFmtId="0" fontId="13" fillId="0" borderId="12" xfId="1" applyFont="1" applyBorder="1" applyAlignment="1">
      <alignment vertical="top" shrinkToFit="1"/>
    </xf>
    <xf numFmtId="0" fontId="15" fillId="0" borderId="12" xfId="1" applyNumberFormat="1" applyFont="1" applyBorder="1" applyAlignment="1">
      <alignment horizontal="center" vertical="top" shrinkToFit="1"/>
    </xf>
    <xf numFmtId="178" fontId="4" fillId="0" borderId="10" xfId="1" applyNumberFormat="1" applyFont="1" applyBorder="1" applyAlignment="1">
      <alignment horizontal="center" vertical="top" shrinkToFit="1"/>
    </xf>
    <xf numFmtId="181" fontId="4" fillId="0" borderId="10" xfId="1" applyNumberFormat="1" applyFont="1" applyBorder="1" applyAlignment="1">
      <alignment horizontal="center" vertical="top" shrinkToFit="1"/>
    </xf>
    <xf numFmtId="0" fontId="14" fillId="0" borderId="17" xfId="1" applyFont="1" applyBorder="1" applyAlignment="1">
      <alignment vertical="top" shrinkToFit="1"/>
    </xf>
    <xf numFmtId="0" fontId="14" fillId="0" borderId="1" xfId="1" applyFont="1" applyBorder="1" applyAlignment="1">
      <alignment vertical="top" shrinkToFit="1"/>
    </xf>
    <xf numFmtId="0" fontId="14" fillId="0" borderId="18" xfId="1" applyFont="1" applyBorder="1" applyAlignment="1">
      <alignment vertical="top" shrinkToFit="1"/>
    </xf>
    <xf numFmtId="0" fontId="14" fillId="0" borderId="19" xfId="1" applyFont="1" applyBorder="1" applyAlignment="1">
      <alignment vertical="top" shrinkToFit="1"/>
    </xf>
    <xf numFmtId="0" fontId="13" fillId="0" borderId="20" xfId="1" applyFont="1" applyBorder="1" applyAlignment="1">
      <alignment horizontal="center" vertical="top" shrinkToFit="1"/>
    </xf>
    <xf numFmtId="0" fontId="13" fillId="0" borderId="21" xfId="1" applyFont="1" applyBorder="1" applyAlignment="1">
      <alignment horizontal="center" vertical="top" shrinkToFit="1"/>
    </xf>
    <xf numFmtId="0" fontId="13" fillId="0" borderId="22" xfId="1" applyFont="1" applyBorder="1" applyAlignment="1">
      <alignment horizontal="center" vertical="top" shrinkToFit="1"/>
    </xf>
    <xf numFmtId="0" fontId="13" fillId="0" borderId="23" xfId="1" applyFont="1" applyBorder="1" applyAlignment="1">
      <alignment horizontal="center" vertical="top" shrinkToFit="1"/>
    </xf>
    <xf numFmtId="0" fontId="13" fillId="0" borderId="24" xfId="1" applyFont="1" applyBorder="1" applyAlignment="1">
      <alignment vertical="top" shrinkToFit="1"/>
    </xf>
    <xf numFmtId="0" fontId="13" fillId="0" borderId="25" xfId="1" applyFont="1" applyBorder="1" applyAlignment="1">
      <alignment vertical="top" shrinkToFit="1"/>
    </xf>
    <xf numFmtId="0" fontId="13" fillId="0" borderId="26" xfId="1" applyFont="1" applyBorder="1" applyAlignment="1">
      <alignment vertical="top" shrinkToFit="1"/>
    </xf>
    <xf numFmtId="0" fontId="13" fillId="0" borderId="27" xfId="1" applyFont="1" applyBorder="1" applyAlignment="1">
      <alignment vertical="top" shrinkToFit="1"/>
    </xf>
    <xf numFmtId="0" fontId="15" fillId="0" borderId="13" xfId="1" applyFont="1" applyBorder="1" applyAlignment="1">
      <alignment horizontal="center" vertical="top" shrinkToFit="1"/>
    </xf>
    <xf numFmtId="0" fontId="15" fillId="0" borderId="14" xfId="1" applyFont="1" applyBorder="1" applyAlignment="1">
      <alignment horizontal="center" vertical="top" shrinkToFit="1"/>
    </xf>
    <xf numFmtId="0" fontId="15" fillId="0" borderId="15" xfId="1" applyFont="1" applyBorder="1" applyAlignment="1">
      <alignment horizontal="center" vertical="top" shrinkToFit="1"/>
    </xf>
    <xf numFmtId="0" fontId="15" fillId="0" borderId="16" xfId="1" applyFont="1" applyBorder="1" applyAlignment="1">
      <alignment horizontal="center" vertical="top" shrinkToFit="1"/>
    </xf>
    <xf numFmtId="176" fontId="4" fillId="0" borderId="10" xfId="1" applyNumberFormat="1" applyFont="1" applyBorder="1" applyAlignment="1">
      <alignment horizontal="center" vertical="top" shrinkToFit="1"/>
    </xf>
    <xf numFmtId="179" fontId="4" fillId="0" borderId="10" xfId="1" applyNumberFormat="1" applyFont="1" applyBorder="1" applyAlignment="1">
      <alignment horizontal="center" vertical="top" shrinkToFit="1"/>
    </xf>
    <xf numFmtId="182" fontId="4" fillId="0" borderId="10" xfId="1" applyNumberFormat="1" applyFont="1" applyBorder="1" applyAlignment="1">
      <alignment horizontal="center" vertical="top" shrinkToFit="1"/>
    </xf>
    <xf numFmtId="178" fontId="4" fillId="0" borderId="9" xfId="1" applyNumberFormat="1" applyFont="1" applyBorder="1" applyAlignment="1">
      <alignment horizontal="center" vertical="top" shrinkToFit="1"/>
    </xf>
    <xf numFmtId="0" fontId="14" fillId="0" borderId="1" xfId="1" applyFont="1" applyBorder="1" applyAlignment="1">
      <alignment vertical="top" wrapText="1" shrinkToFit="1"/>
    </xf>
    <xf numFmtId="0" fontId="6" fillId="0" borderId="1" xfId="1" applyFont="1" applyBorder="1" applyAlignment="1">
      <alignment vertical="top" shrinkToFit="1"/>
    </xf>
    <xf numFmtId="0" fontId="9" fillId="0" borderId="0" xfId="1" applyFont="1" applyBorder="1" applyAlignment="1">
      <alignment horizontal="left" shrinkToFit="1"/>
    </xf>
    <xf numFmtId="0" fontId="4" fillId="0" borderId="13" xfId="1" applyNumberFormat="1" applyFont="1" applyBorder="1" applyAlignment="1">
      <alignment horizontal="center" vertical="top" shrinkToFit="1"/>
    </xf>
    <xf numFmtId="0" fontId="4" fillId="0" borderId="14" xfId="1" applyNumberFormat="1" applyFont="1" applyBorder="1" applyAlignment="1">
      <alignment horizontal="center" vertical="top" shrinkToFit="1"/>
    </xf>
    <xf numFmtId="0" fontId="4" fillId="0" borderId="15" xfId="1" applyNumberFormat="1" applyFont="1" applyBorder="1" applyAlignment="1">
      <alignment horizontal="center" vertical="top" shrinkToFit="1"/>
    </xf>
    <xf numFmtId="0" fontId="4" fillId="0" borderId="16" xfId="1" applyNumberFormat="1" applyFont="1" applyBorder="1" applyAlignment="1">
      <alignment horizontal="center" vertical="top" shrinkToFit="1"/>
    </xf>
    <xf numFmtId="0" fontId="14" fillId="0" borderId="0" xfId="1" applyFont="1" applyAlignment="1">
      <alignment horizontal="right" vertical="center"/>
    </xf>
    <xf numFmtId="0" fontId="14" fillId="0" borderId="0" xfId="1" applyFont="1" applyAlignment="1">
      <alignment vertical="center" shrinkToFit="1"/>
    </xf>
    <xf numFmtId="0" fontId="0" fillId="0" borderId="16" xfId="0" applyBorder="1">
      <alignment vertical="center"/>
    </xf>
    <xf numFmtId="0" fontId="14" fillId="0" borderId="12" xfId="1" applyFont="1" applyBorder="1" applyAlignment="1">
      <alignment horizontal="right" vertical="center"/>
    </xf>
    <xf numFmtId="0" fontId="14" fillId="0" borderId="12" xfId="1" applyFont="1" applyBorder="1" applyAlignment="1">
      <alignment vertical="center" shrinkToFit="1"/>
    </xf>
    <xf numFmtId="0" fontId="0" fillId="0" borderId="14" xfId="0" applyBorder="1">
      <alignment vertical="center"/>
    </xf>
    <xf numFmtId="0" fontId="14" fillId="0" borderId="10" xfId="1" applyFont="1" applyBorder="1" applyAlignment="1">
      <alignment horizontal="right" vertical="center"/>
    </xf>
    <xf numFmtId="0" fontId="14" fillId="0" borderId="10" xfId="1" applyFont="1" applyBorder="1" applyAlignment="1">
      <alignment vertical="center" shrinkToFit="1"/>
    </xf>
    <xf numFmtId="180" fontId="14" fillId="0" borderId="10" xfId="1" applyNumberFormat="1" applyFont="1" applyBorder="1" applyAlignment="1">
      <alignment horizontal="right" vertical="center"/>
    </xf>
    <xf numFmtId="0" fontId="6" fillId="0" borderId="10" xfId="1" applyFont="1" applyBorder="1" applyAlignment="1">
      <alignment horizontal="right" vertical="center"/>
    </xf>
    <xf numFmtId="0" fontId="14" fillId="0" borderId="11" xfId="1" applyFont="1" applyBorder="1" applyAlignment="1">
      <alignment horizontal="right" vertical="center"/>
    </xf>
    <xf numFmtId="0" fontId="14" fillId="0" borderId="11" xfId="1" applyFont="1" applyBorder="1" applyAlignment="1">
      <alignment vertical="center" shrinkToFit="1"/>
    </xf>
    <xf numFmtId="0" fontId="0" fillId="0" borderId="15" xfId="0" applyBorder="1">
      <alignment vertical="center"/>
    </xf>
    <xf numFmtId="179" fontId="14" fillId="0" borderId="10" xfId="1" applyNumberFormat="1" applyFont="1" applyBorder="1" applyAlignment="1">
      <alignment horizontal="right" vertical="center"/>
    </xf>
    <xf numFmtId="0" fontId="14" fillId="2" borderId="10" xfId="1" applyFont="1" applyFill="1" applyBorder="1" applyAlignment="1">
      <alignment vertical="center" shrinkToFit="1"/>
    </xf>
    <xf numFmtId="0" fontId="0" fillId="0" borderId="13" xfId="0" applyBorder="1">
      <alignment vertical="center"/>
    </xf>
    <xf numFmtId="0" fontId="14" fillId="0" borderId="9" xfId="1" applyFont="1" applyBorder="1" applyAlignment="1">
      <alignment horizontal="right" vertical="center"/>
    </xf>
    <xf numFmtId="0" fontId="14" fillId="0" borderId="9" xfId="1" applyFont="1" applyBorder="1" applyAlignment="1">
      <alignment vertical="center" shrinkToFit="1"/>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12" xfId="1" applyFont="1" applyBorder="1" applyAlignment="1">
      <alignment horizontal="center" vertical="center"/>
    </xf>
    <xf numFmtId="0" fontId="5" fillId="0" borderId="36" xfId="1" applyFont="1" applyBorder="1" applyAlignment="1">
      <alignment horizontal="center" vertical="center"/>
    </xf>
    <xf numFmtId="0" fontId="5" fillId="0" borderId="23" xfId="1" applyFont="1" applyBorder="1" applyAlignment="1">
      <alignment horizontal="center" vertical="center"/>
    </xf>
    <xf numFmtId="0" fontId="5" fillId="0" borderId="38" xfId="1" applyFont="1" applyBorder="1">
      <alignment vertical="center"/>
    </xf>
    <xf numFmtId="0" fontId="5" fillId="0" borderId="31"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19" fillId="0" borderId="0" xfId="3" applyBorder="1" applyAlignment="1">
      <alignment vertical="center"/>
    </xf>
    <xf numFmtId="0" fontId="0" fillId="0" borderId="53" xfId="0" applyBorder="1" applyAlignment="1">
      <alignment horizontal="left" shrinkToFit="1"/>
    </xf>
    <xf numFmtId="0" fontId="0" fillId="0" borderId="37" xfId="0" applyBorder="1">
      <alignment vertical="center"/>
    </xf>
    <xf numFmtId="0" fontId="14" fillId="0" borderId="16" xfId="1" applyFont="1" applyBorder="1" applyAlignment="1">
      <alignment horizontal="right" vertical="center"/>
    </xf>
    <xf numFmtId="0" fontId="14" fillId="0" borderId="27" xfId="1" applyFont="1" applyBorder="1" applyAlignment="1">
      <alignment vertical="center" shrinkToFit="1"/>
    </xf>
    <xf numFmtId="0" fontId="6" fillId="0" borderId="27" xfId="1" applyFont="1" applyBorder="1" applyAlignment="1">
      <alignment vertical="center" shrinkToFit="1"/>
    </xf>
    <xf numFmtId="0" fontId="14" fillId="0" borderId="53" xfId="1" applyFont="1" applyBorder="1" applyAlignment="1">
      <alignment vertical="center" shrinkToFit="1"/>
    </xf>
    <xf numFmtId="0" fontId="14" fillId="0" borderId="16" xfId="1" applyFont="1" applyBorder="1" applyAlignment="1">
      <alignment vertical="center" shrinkToFit="1"/>
    </xf>
    <xf numFmtId="0" fontId="0" fillId="0" borderId="44" xfId="0" applyBorder="1">
      <alignment vertical="center"/>
    </xf>
    <xf numFmtId="0" fontId="14" fillId="0" borderId="14" xfId="1" applyFont="1" applyBorder="1" applyAlignment="1">
      <alignment horizontal="right" vertical="center"/>
    </xf>
    <xf numFmtId="0" fontId="14" fillId="0" borderId="25" xfId="1" applyFont="1" applyBorder="1" applyAlignment="1">
      <alignment vertical="center" shrinkToFit="1"/>
    </xf>
    <xf numFmtId="0" fontId="6" fillId="0" borderId="25" xfId="1" applyFont="1" applyBorder="1" applyAlignment="1">
      <alignment vertical="center" shrinkToFit="1"/>
    </xf>
    <xf numFmtId="0" fontId="14" fillId="0" borderId="0" xfId="1" applyFont="1" applyBorder="1" applyAlignment="1">
      <alignment vertical="center" shrinkToFit="1"/>
    </xf>
    <xf numFmtId="0" fontId="14" fillId="0" borderId="14" xfId="1" applyFont="1" applyBorder="1" applyAlignment="1">
      <alignment vertical="center" shrinkToFit="1"/>
    </xf>
    <xf numFmtId="177" fontId="14" fillId="0" borderId="14" xfId="1" applyNumberFormat="1" applyFont="1" applyBorder="1" applyAlignment="1">
      <alignment horizontal="right" vertical="center"/>
    </xf>
    <xf numFmtId="0" fontId="14" fillId="0" borderId="15" xfId="1" applyFont="1" applyBorder="1" applyAlignment="1">
      <alignment horizontal="right" vertical="center"/>
    </xf>
    <xf numFmtId="0" fontId="14" fillId="0" borderId="26" xfId="1" applyFont="1" applyBorder="1" applyAlignment="1">
      <alignment vertical="center" shrinkToFit="1"/>
    </xf>
    <xf numFmtId="0" fontId="6" fillId="0" borderId="26" xfId="1" applyFont="1" applyBorder="1" applyAlignment="1">
      <alignment vertical="center" shrinkToFit="1"/>
    </xf>
    <xf numFmtId="0" fontId="14" fillId="0" borderId="40" xfId="1" applyFont="1" applyBorder="1" applyAlignment="1">
      <alignment vertical="center" shrinkToFit="1"/>
    </xf>
    <xf numFmtId="0" fontId="14" fillId="0" borderId="15" xfId="1" applyFont="1" applyBorder="1" applyAlignment="1">
      <alignment vertical="center" shrinkToFit="1"/>
    </xf>
    <xf numFmtId="0" fontId="0" fillId="0" borderId="39" xfId="0" applyBorder="1">
      <alignment vertical="center"/>
    </xf>
    <xf numFmtId="0" fontId="0" fillId="0" borderId="48" xfId="0" applyBorder="1">
      <alignment vertical="center"/>
    </xf>
    <xf numFmtId="0" fontId="14" fillId="0" borderId="13" xfId="1" applyFont="1" applyBorder="1" applyAlignment="1">
      <alignment horizontal="right" vertical="center"/>
    </xf>
    <xf numFmtId="0" fontId="14" fillId="0" borderId="24" xfId="1" applyFont="1" applyBorder="1" applyAlignment="1">
      <alignment vertical="center" shrinkToFit="1"/>
    </xf>
    <xf numFmtId="0" fontId="6" fillId="0" borderId="24" xfId="1" applyFont="1" applyBorder="1" applyAlignment="1">
      <alignment vertical="center" shrinkToFit="1"/>
    </xf>
    <xf numFmtId="0" fontId="14" fillId="0" borderId="49" xfId="1" applyFont="1" applyBorder="1" applyAlignment="1">
      <alignment vertical="center" shrinkToFit="1"/>
    </xf>
    <xf numFmtId="0" fontId="14" fillId="0" borderId="13" xfId="1" applyFont="1" applyBorder="1" applyAlignment="1">
      <alignment vertical="center" shrinkToFit="1"/>
    </xf>
    <xf numFmtId="0" fontId="5" fillId="0" borderId="16" xfId="1" applyFont="1" applyBorder="1" applyAlignment="1">
      <alignment horizontal="center" vertical="center"/>
    </xf>
    <xf numFmtId="0" fontId="5" fillId="0" borderId="54" xfId="1" applyFont="1" applyBorder="1" applyAlignment="1">
      <alignment horizontal="center" vertical="center"/>
    </xf>
    <xf numFmtId="0" fontId="5" fillId="0" borderId="55" xfId="1" applyFont="1" applyBorder="1" applyAlignment="1">
      <alignment horizontal="center" vertical="center"/>
    </xf>
    <xf numFmtId="179" fontId="14" fillId="0" borderId="14" xfId="1" applyNumberFormat="1" applyFont="1" applyBorder="1" applyAlignment="1">
      <alignment horizontal="right" vertical="center"/>
    </xf>
    <xf numFmtId="0" fontId="6" fillId="0" borderId="11" xfId="1" applyFont="1" applyBorder="1" applyAlignment="1">
      <alignment horizontal="right" vertical="center"/>
    </xf>
    <xf numFmtId="180" fontId="14" fillId="0" borderId="14" xfId="1" applyNumberFormat="1" applyFont="1" applyBorder="1" applyAlignment="1">
      <alignment horizontal="right" vertical="center"/>
    </xf>
    <xf numFmtId="181" fontId="14" fillId="0" borderId="14" xfId="1" applyNumberFormat="1" applyFont="1" applyBorder="1" applyAlignment="1">
      <alignment horizontal="right" vertical="center"/>
    </xf>
    <xf numFmtId="182" fontId="14" fillId="0" borderId="14" xfId="1" applyNumberFormat="1" applyFont="1" applyBorder="1" applyAlignment="1">
      <alignment horizontal="right" vertical="center"/>
    </xf>
    <xf numFmtId="0" fontId="14" fillId="0" borderId="23" xfId="1" applyFont="1" applyBorder="1" applyAlignment="1">
      <alignment vertical="center" shrinkToFit="1"/>
    </xf>
    <xf numFmtId="0" fontId="14" fillId="0" borderId="21" xfId="1" applyFont="1" applyBorder="1" applyAlignment="1">
      <alignment vertical="center" shrinkToFit="1"/>
    </xf>
    <xf numFmtId="0" fontId="14" fillId="0" borderId="22" xfId="1" applyFont="1" applyBorder="1" applyAlignment="1">
      <alignment vertical="center" shrinkToFit="1"/>
    </xf>
    <xf numFmtId="0" fontId="14" fillId="0" borderId="20" xfId="1" applyFont="1" applyBorder="1" applyAlignment="1">
      <alignment vertical="center" shrinkToFit="1"/>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3"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5" fillId="0" borderId="24" xfId="1" applyNumberFormat="1" applyFont="1" applyFill="1" applyBorder="1" applyAlignment="1">
      <alignment horizontal="center" vertical="center"/>
    </xf>
    <xf numFmtId="0" fontId="5" fillId="0" borderId="25" xfId="1" applyNumberFormat="1" applyFont="1" applyFill="1" applyBorder="1" applyAlignment="1">
      <alignment horizontal="center" vertical="center"/>
    </xf>
    <xf numFmtId="0" fontId="5" fillId="0" borderId="27" xfId="1" applyNumberFormat="1" applyFont="1" applyFill="1" applyBorder="1" applyAlignment="1">
      <alignment horizontal="center" vertical="center"/>
    </xf>
    <xf numFmtId="0" fontId="5" fillId="0" borderId="48" xfId="1" applyNumberFormat="1" applyFont="1" applyFill="1" applyBorder="1" applyAlignment="1">
      <alignment horizontal="center" vertical="center"/>
    </xf>
    <xf numFmtId="0" fontId="5" fillId="0" borderId="44" xfId="1" applyNumberFormat="1" applyFont="1" applyFill="1" applyBorder="1" applyAlignment="1">
      <alignment horizontal="center" vertical="center"/>
    </xf>
    <xf numFmtId="0" fontId="5" fillId="0" borderId="37" xfId="1" applyNumberFormat="1" applyFont="1" applyFill="1" applyBorder="1" applyAlignment="1">
      <alignment horizontal="center" vertical="center"/>
    </xf>
    <xf numFmtId="0" fontId="5" fillId="0" borderId="50" xfId="1" applyFont="1" applyBorder="1" applyAlignment="1">
      <alignment horizontal="center" vertical="center"/>
    </xf>
    <xf numFmtId="0" fontId="0" fillId="0" borderId="49" xfId="0" applyBorder="1" applyAlignment="1">
      <alignment vertical="center"/>
    </xf>
    <xf numFmtId="0" fontId="0" fillId="0" borderId="48" xfId="0" applyBorder="1" applyAlignment="1">
      <alignment vertical="center"/>
    </xf>
    <xf numFmtId="0" fontId="5" fillId="0" borderId="47" xfId="1" applyFont="1" applyBorder="1" applyAlignment="1">
      <alignment horizontal="center" vertical="center"/>
    </xf>
    <xf numFmtId="0" fontId="0" fillId="0" borderId="46" xfId="0" applyBorder="1" applyAlignment="1">
      <alignment vertical="center"/>
    </xf>
    <xf numFmtId="0" fontId="0" fillId="0" borderId="45" xfId="0" applyBorder="1" applyAlignment="1">
      <alignment vertical="center"/>
    </xf>
    <xf numFmtId="0" fontId="5" fillId="0" borderId="43" xfId="1" applyFont="1" applyBorder="1" applyAlignment="1">
      <alignment horizontal="center" vertical="center"/>
    </xf>
    <xf numFmtId="0" fontId="0" fillId="0" borderId="32" xfId="0" applyBorder="1" applyAlignment="1">
      <alignment vertical="center"/>
    </xf>
    <xf numFmtId="0" fontId="0" fillId="0" borderId="42" xfId="0" applyBorder="1" applyAlignment="1">
      <alignment vertical="center"/>
    </xf>
    <xf numFmtId="0" fontId="5" fillId="0" borderId="41" xfId="1" applyFont="1" applyBorder="1" applyAlignment="1">
      <alignment horizontal="center" vertical="center"/>
    </xf>
    <xf numFmtId="0" fontId="0" fillId="0" borderId="40" xfId="0" applyBorder="1" applyAlignment="1">
      <alignment vertical="center"/>
    </xf>
    <xf numFmtId="0" fontId="0" fillId="0" borderId="39" xfId="0" applyBorder="1" applyAlignment="1">
      <alignment vertical="center"/>
    </xf>
    <xf numFmtId="0" fontId="1" fillId="0" borderId="24" xfId="1" applyFont="1" applyBorder="1" applyAlignment="1">
      <alignment horizontal="center" vertical="center" textRotation="255"/>
    </xf>
    <xf numFmtId="0" fontId="0" fillId="0" borderId="25" xfId="0" applyBorder="1" applyAlignment="1">
      <alignment horizontal="center" vertical="center" textRotation="255"/>
    </xf>
    <xf numFmtId="0" fontId="0" fillId="0" borderId="27"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9" fillId="0" borderId="53" xfId="1" applyNumberFormat="1" applyFont="1" applyBorder="1" applyAlignment="1">
      <alignment horizontal="left" shrinkToFit="1"/>
    </xf>
    <xf numFmtId="0" fontId="0" fillId="0" borderId="53" xfId="0" applyBorder="1" applyAlignment="1">
      <alignment horizontal="left" shrinkToFit="1"/>
    </xf>
    <xf numFmtId="0" fontId="22" fillId="0" borderId="53" xfId="1" applyNumberFormat="1" applyFont="1" applyBorder="1" applyAlignment="1">
      <alignment horizontal="center" wrapText="1" shrinkToFit="1"/>
    </xf>
    <xf numFmtId="0" fontId="22" fillId="0" borderId="53" xfId="1" applyFont="1" applyBorder="1" applyAlignment="1">
      <alignment horizontal="center" shrinkToFit="1"/>
    </xf>
    <xf numFmtId="0" fontId="8" fillId="0" borderId="50" xfId="1" applyFont="1" applyBorder="1" applyAlignment="1">
      <alignment horizontal="center" vertical="center"/>
    </xf>
    <xf numFmtId="0" fontId="8" fillId="0" borderId="49" xfId="1" applyFont="1" applyBorder="1" applyAlignment="1">
      <alignment horizontal="center" vertical="center"/>
    </xf>
    <xf numFmtId="0" fontId="8" fillId="0" borderId="48" xfId="1" applyFont="1" applyBorder="1" applyAlignment="1">
      <alignment horizontal="center" vertical="center"/>
    </xf>
    <xf numFmtId="0" fontId="8" fillId="0" borderId="41" xfId="1" applyFont="1" applyBorder="1" applyAlignment="1">
      <alignment horizontal="center" vertical="center"/>
    </xf>
    <xf numFmtId="0" fontId="8" fillId="0" borderId="40" xfId="1" applyFont="1" applyBorder="1" applyAlignment="1">
      <alignment horizontal="center" vertical="center"/>
    </xf>
    <xf numFmtId="0" fontId="8" fillId="0" borderId="39" xfId="1" applyFont="1" applyBorder="1" applyAlignment="1">
      <alignment horizontal="center" vertical="center"/>
    </xf>
    <xf numFmtId="0" fontId="6" fillId="0" borderId="0" xfId="1" applyFont="1" applyAlignment="1">
      <alignment horizontal="left" vertical="center" shrinkToFit="1"/>
    </xf>
    <xf numFmtId="0" fontId="18" fillId="0" borderId="0" xfId="1" applyFont="1" applyAlignment="1">
      <alignment horizontal="center" vertical="center" shrinkToFit="1"/>
    </xf>
    <xf numFmtId="0" fontId="20" fillId="0" borderId="49" xfId="0" applyFont="1" applyBorder="1" applyAlignment="1">
      <alignment horizontal="center" vertical="center"/>
    </xf>
    <xf numFmtId="0" fontId="20" fillId="0" borderId="0" xfId="0" applyFont="1" applyBorder="1" applyAlignment="1">
      <alignment horizontal="center" vertical="center"/>
    </xf>
    <xf numFmtId="0" fontId="20" fillId="0" borderId="53" xfId="0" applyFont="1" applyBorder="1" applyAlignment="1">
      <alignment horizontal="center" vertical="center"/>
    </xf>
    <xf numFmtId="0" fontId="20" fillId="0" borderId="48" xfId="0" applyFont="1" applyBorder="1" applyAlignment="1">
      <alignment horizontal="center" vertical="center"/>
    </xf>
    <xf numFmtId="0" fontId="20" fillId="0" borderId="44" xfId="0" applyFont="1" applyBorder="1" applyAlignment="1">
      <alignment horizontal="center" vertical="center"/>
    </xf>
    <xf numFmtId="0" fontId="20" fillId="0" borderId="37" xfId="0" applyFont="1" applyBorder="1" applyAlignment="1">
      <alignment horizontal="center" vertical="center"/>
    </xf>
    <xf numFmtId="0" fontId="20" fillId="0" borderId="50" xfId="0" applyFont="1" applyBorder="1" applyAlignment="1">
      <alignment horizontal="center" vertical="center"/>
    </xf>
    <xf numFmtId="0" fontId="20" fillId="0" borderId="56" xfId="0" applyFont="1" applyBorder="1" applyAlignment="1">
      <alignment horizontal="center" vertical="center"/>
    </xf>
    <xf numFmtId="0" fontId="20" fillId="0" borderId="35" xfId="0" applyFont="1" applyBorder="1" applyAlignment="1">
      <alignment horizontal="center" vertical="center"/>
    </xf>
    <xf numFmtId="0" fontId="1" fillId="0" borderId="0" xfId="1" applyFont="1" applyAlignment="1">
      <alignment horizontal="left" vertical="center" shrinkToFit="1"/>
    </xf>
    <xf numFmtId="0" fontId="23" fillId="0" borderId="0" xfId="1" applyFont="1" applyAlignment="1">
      <alignment horizontal="center" vertical="center" textRotation="255"/>
    </xf>
    <xf numFmtId="0" fontId="23" fillId="0" borderId="0" xfId="1" applyFont="1">
      <alignment vertical="center"/>
    </xf>
    <xf numFmtId="0" fontId="24" fillId="3" borderId="2" xfId="1" applyFont="1" applyFill="1" applyBorder="1" applyAlignment="1">
      <alignment horizontal="center" vertical="center" textRotation="255" shrinkToFit="1"/>
    </xf>
    <xf numFmtId="0" fontId="23" fillId="0" borderId="2" xfId="1" applyFont="1" applyBorder="1" applyAlignment="1">
      <alignment horizontal="center" vertical="center" textRotation="255"/>
    </xf>
    <xf numFmtId="0" fontId="23" fillId="0" borderId="57" xfId="1" applyFont="1" applyBorder="1" applyAlignment="1">
      <alignment horizontal="center" vertical="center"/>
    </xf>
    <xf numFmtId="0" fontId="23" fillId="0" borderId="58" xfId="1" applyFont="1" applyBorder="1" applyAlignment="1">
      <alignment horizontal="center" vertical="center"/>
    </xf>
    <xf numFmtId="0" fontId="23" fillId="0" borderId="57" xfId="1" applyFont="1" applyBorder="1" applyAlignment="1">
      <alignment horizontal="center" vertical="center" shrinkToFit="1"/>
    </xf>
    <xf numFmtId="0" fontId="23" fillId="0" borderId="58" xfId="1" applyFont="1" applyBorder="1" applyAlignment="1">
      <alignment horizontal="center" vertical="center" shrinkToFit="1"/>
    </xf>
    <xf numFmtId="0" fontId="23" fillId="4" borderId="57" xfId="1" applyFont="1" applyFill="1" applyBorder="1" applyAlignment="1">
      <alignment horizontal="center" vertical="center" shrinkToFit="1"/>
    </xf>
    <xf numFmtId="0" fontId="23" fillId="4" borderId="58" xfId="1" applyFont="1" applyFill="1" applyBorder="1" applyAlignment="1">
      <alignment horizontal="center" vertical="center" shrinkToFit="1"/>
    </xf>
    <xf numFmtId="0" fontId="23" fillId="0" borderId="0" xfId="1" applyFont="1" applyAlignment="1">
      <alignment horizontal="center" vertical="center"/>
    </xf>
    <xf numFmtId="0" fontId="1" fillId="0" borderId="21" xfId="1" applyFont="1" applyBorder="1" applyAlignment="1">
      <alignment horizontal="center" vertical="center"/>
    </xf>
    <xf numFmtId="0" fontId="1" fillId="0" borderId="0" xfId="1" applyFont="1" applyBorder="1" applyAlignment="1">
      <alignment horizontal="center" vertical="center"/>
    </xf>
    <xf numFmtId="0" fontId="1" fillId="0" borderId="21" xfId="1" applyFont="1" applyBorder="1" applyAlignment="1">
      <alignment horizontal="center" vertical="center" shrinkToFit="1"/>
    </xf>
    <xf numFmtId="0" fontId="1" fillId="0" borderId="0" xfId="1" applyFont="1" applyBorder="1" applyAlignment="1">
      <alignment horizontal="center" vertical="center" shrinkToFit="1"/>
    </xf>
    <xf numFmtId="0" fontId="23" fillId="0" borderId="21" xfId="1" applyFont="1" applyBorder="1" applyAlignment="1">
      <alignment horizontal="center" vertical="center" shrinkToFit="1"/>
    </xf>
    <xf numFmtId="0" fontId="23" fillId="0" borderId="0" xfId="1" applyFont="1" applyBorder="1" applyAlignment="1">
      <alignment horizontal="center" vertical="center" shrinkToFit="1"/>
    </xf>
    <xf numFmtId="0" fontId="23" fillId="4" borderId="21" xfId="1" applyFont="1" applyFill="1" applyBorder="1" applyAlignment="1">
      <alignment horizontal="center" vertical="center" shrinkToFit="1"/>
    </xf>
    <xf numFmtId="0" fontId="23" fillId="4" borderId="0" xfId="1" applyFont="1" applyFill="1" applyBorder="1" applyAlignment="1">
      <alignment horizontal="center" vertical="center" shrinkToFit="1"/>
    </xf>
    <xf numFmtId="0" fontId="1" fillId="0" borderId="22" xfId="1" applyFont="1" applyBorder="1" applyAlignment="1">
      <alignment horizontal="center" vertical="center"/>
    </xf>
    <xf numFmtId="0" fontId="1" fillId="0" borderId="40" xfId="1" applyFont="1" applyBorder="1" applyAlignment="1">
      <alignment horizontal="center" vertical="center"/>
    </xf>
    <xf numFmtId="0" fontId="1" fillId="0" borderId="22" xfId="1" applyFont="1" applyBorder="1" applyAlignment="1">
      <alignment horizontal="center" vertical="center" shrinkToFit="1"/>
    </xf>
    <xf numFmtId="0" fontId="1" fillId="0" borderId="40" xfId="1" applyFont="1" applyBorder="1" applyAlignment="1">
      <alignment horizontal="center" vertical="center" shrinkToFit="1"/>
    </xf>
    <xf numFmtId="0" fontId="23" fillId="0" borderId="22" xfId="1" applyFont="1" applyBorder="1" applyAlignment="1">
      <alignment horizontal="center" vertical="center" shrinkToFit="1"/>
    </xf>
    <xf numFmtId="0" fontId="23" fillId="0" borderId="40" xfId="1" applyFont="1" applyBorder="1" applyAlignment="1">
      <alignment horizontal="center" vertical="center" shrinkToFit="1"/>
    </xf>
    <xf numFmtId="0" fontId="23" fillId="4" borderId="22" xfId="1" applyFont="1" applyFill="1" applyBorder="1" applyAlignment="1">
      <alignment horizontal="center" vertical="center" shrinkToFit="1"/>
    </xf>
    <xf numFmtId="0" fontId="23" fillId="4" borderId="40" xfId="1" applyFont="1" applyFill="1" applyBorder="1" applyAlignment="1">
      <alignment horizontal="center" vertical="center" shrinkToFit="1"/>
    </xf>
    <xf numFmtId="0" fontId="1" fillId="0" borderId="2" xfId="1" applyBorder="1" applyAlignment="1">
      <alignment horizontal="center" vertical="center"/>
    </xf>
    <xf numFmtId="0" fontId="1" fillId="4" borderId="2" xfId="1" applyFill="1" applyBorder="1" applyAlignment="1">
      <alignment horizontal="center" vertical="center"/>
    </xf>
    <xf numFmtId="0" fontId="23" fillId="4" borderId="10" xfId="1" applyFont="1" applyFill="1" applyBorder="1" applyAlignment="1">
      <alignment horizontal="center" vertical="center"/>
    </xf>
    <xf numFmtId="0" fontId="23" fillId="0" borderId="59" xfId="1" applyFont="1" applyFill="1" applyBorder="1" applyAlignment="1">
      <alignment horizontal="center" vertical="center"/>
    </xf>
    <xf numFmtId="0" fontId="23" fillId="0" borderId="10" xfId="1" applyFont="1" applyBorder="1" applyAlignment="1">
      <alignment horizontal="left" vertical="center" shrinkToFit="1"/>
    </xf>
    <xf numFmtId="0" fontId="25" fillId="0" borderId="60" xfId="1" applyFont="1" applyFill="1" applyBorder="1" applyAlignment="1">
      <alignment horizontal="left" vertical="top" wrapText="1"/>
    </xf>
    <xf numFmtId="0" fontId="26" fillId="0" borderId="60" xfId="1" applyFont="1" applyBorder="1" applyAlignment="1">
      <alignment horizontal="left" vertical="top" wrapText="1"/>
    </xf>
    <xf numFmtId="0" fontId="23" fillId="0" borderId="61" xfId="1" applyFont="1" applyFill="1" applyBorder="1" applyAlignment="1">
      <alignment horizontal="center" vertical="center"/>
    </xf>
    <xf numFmtId="0" fontId="23" fillId="0" borderId="60" xfId="1" applyFont="1" applyBorder="1" applyAlignment="1">
      <alignment horizontal="left" vertical="center" shrinkToFit="1"/>
    </xf>
    <xf numFmtId="0" fontId="25" fillId="0" borderId="60" xfId="1" applyFont="1" applyFill="1" applyBorder="1" applyAlignment="1">
      <alignment horizontal="left" vertical="top" wrapText="1" shrinkToFit="1"/>
    </xf>
    <xf numFmtId="0" fontId="23" fillId="4" borderId="60" xfId="1" applyFont="1" applyFill="1" applyBorder="1" applyAlignment="1">
      <alignment horizontal="left" vertical="center" shrinkToFit="1"/>
    </xf>
    <xf numFmtId="0" fontId="27" fillId="0" borderId="60" xfId="1" applyFont="1" applyBorder="1" applyAlignment="1">
      <alignment horizontal="left" vertical="top" wrapText="1" shrinkToFit="1"/>
    </xf>
    <xf numFmtId="0" fontId="23" fillId="0" borderId="62" xfId="1" applyFont="1" applyFill="1" applyBorder="1" applyAlignment="1">
      <alignment horizontal="center" vertical="center"/>
    </xf>
    <xf numFmtId="0" fontId="28" fillId="0" borderId="10" xfId="0" applyFont="1" applyFill="1" applyBorder="1" applyAlignment="1">
      <alignment horizontal="left" vertical="top" wrapText="1"/>
    </xf>
    <xf numFmtId="0" fontId="29" fillId="0" borderId="10" xfId="0" applyFont="1" applyBorder="1" applyAlignment="1">
      <alignment horizontal="left" vertical="top" wrapText="1"/>
    </xf>
    <xf numFmtId="0" fontId="23" fillId="0" borderId="63" xfId="1" applyFont="1" applyFill="1" applyBorder="1" applyAlignment="1">
      <alignment vertical="center"/>
    </xf>
    <xf numFmtId="0" fontId="28" fillId="0" borderId="10" xfId="0" applyFont="1" applyFill="1" applyBorder="1" applyAlignment="1">
      <alignment horizontal="left" vertical="top" wrapText="1" shrinkToFit="1"/>
    </xf>
    <xf numFmtId="0" fontId="23" fillId="4" borderId="10" xfId="1" applyFont="1" applyFill="1" applyBorder="1" applyAlignment="1">
      <alignment horizontal="left" vertical="center" shrinkToFit="1"/>
    </xf>
    <xf numFmtId="0" fontId="30" fillId="0" borderId="10" xfId="0" applyFont="1" applyBorder="1" applyAlignment="1">
      <alignment horizontal="left" vertical="top" wrapText="1" shrinkToFit="1"/>
    </xf>
    <xf numFmtId="0" fontId="23" fillId="0" borderId="64" xfId="1" applyFont="1" applyFill="1" applyBorder="1" applyAlignment="1">
      <alignment horizontal="center" vertical="center"/>
    </xf>
    <xf numFmtId="0" fontId="23" fillId="0" borderId="65" xfId="1" applyFont="1" applyFill="1" applyBorder="1" applyAlignment="1">
      <alignment vertical="center"/>
    </xf>
    <xf numFmtId="0" fontId="23" fillId="0" borderId="11" xfId="1" applyFont="1" applyBorder="1" applyAlignment="1">
      <alignment horizontal="left" vertical="center" shrinkToFit="1"/>
    </xf>
    <xf numFmtId="0" fontId="28" fillId="0" borderId="11" xfId="0" applyFont="1" applyFill="1" applyBorder="1" applyAlignment="1">
      <alignment horizontal="left" vertical="top" wrapText="1" shrinkToFit="1"/>
    </xf>
    <xf numFmtId="0" fontId="30" fillId="0" borderId="11" xfId="0" applyFont="1" applyBorder="1" applyAlignment="1">
      <alignment horizontal="left" vertical="top" wrapText="1" shrinkToFit="1"/>
    </xf>
    <xf numFmtId="0" fontId="23" fillId="5" borderId="57" xfId="1" applyFont="1" applyFill="1" applyBorder="1" applyAlignment="1">
      <alignment horizontal="center" vertical="center"/>
    </xf>
    <xf numFmtId="0" fontId="23" fillId="5" borderId="58" xfId="1" applyFont="1" applyFill="1" applyBorder="1" applyAlignment="1">
      <alignment horizontal="center" vertical="center"/>
    </xf>
    <xf numFmtId="0" fontId="23" fillId="5" borderId="58" xfId="1" applyFont="1" applyFill="1" applyBorder="1" applyAlignment="1">
      <alignment horizontal="left" vertical="center" shrinkToFit="1"/>
    </xf>
    <xf numFmtId="0" fontId="28" fillId="5" borderId="58" xfId="0" applyFont="1" applyFill="1" applyBorder="1" applyAlignment="1">
      <alignment horizontal="left" vertical="top" wrapText="1"/>
    </xf>
    <xf numFmtId="0" fontId="29" fillId="5" borderId="66" xfId="0" applyFont="1" applyFill="1" applyBorder="1" applyAlignment="1">
      <alignment horizontal="left" vertical="top" wrapText="1"/>
    </xf>
    <xf numFmtId="0" fontId="23" fillId="0" borderId="67" xfId="1" applyFont="1" applyFill="1" applyBorder="1" applyAlignment="1">
      <alignment horizontal="center" vertical="center"/>
    </xf>
    <xf numFmtId="0" fontId="23" fillId="0" borderId="68" xfId="1" applyFont="1" applyFill="1" applyBorder="1" applyAlignment="1">
      <alignment horizontal="center" vertical="center"/>
    </xf>
    <xf numFmtId="0" fontId="23" fillId="5" borderId="21" xfId="1" applyFont="1" applyFill="1" applyBorder="1" applyAlignment="1">
      <alignment horizontal="center" vertical="center"/>
    </xf>
    <xf numFmtId="0" fontId="23" fillId="5" borderId="0" xfId="1" applyFont="1" applyFill="1" applyBorder="1" applyAlignment="1">
      <alignment horizontal="center" vertical="center"/>
    </xf>
    <xf numFmtId="0" fontId="23" fillId="5" borderId="0" xfId="1" applyFont="1" applyFill="1" applyBorder="1" applyAlignment="1">
      <alignment horizontal="left" vertical="center" shrinkToFit="1"/>
    </xf>
    <xf numFmtId="0" fontId="28" fillId="5" borderId="0" xfId="0" applyFont="1" applyFill="1" applyBorder="1" applyAlignment="1">
      <alignment horizontal="left" vertical="top" wrapText="1"/>
    </xf>
    <xf numFmtId="0" fontId="29" fillId="5" borderId="1" xfId="0" applyFont="1" applyFill="1" applyBorder="1" applyAlignment="1">
      <alignment horizontal="left" vertical="top" wrapText="1"/>
    </xf>
    <xf numFmtId="0" fontId="23" fillId="0" borderId="69" xfId="1" applyFont="1" applyFill="1" applyBorder="1" applyAlignment="1">
      <alignment vertical="center"/>
    </xf>
    <xf numFmtId="0" fontId="23" fillId="0" borderId="70" xfId="1" applyFont="1" applyFill="1" applyBorder="1" applyAlignment="1">
      <alignment horizontal="center" vertical="center"/>
    </xf>
    <xf numFmtId="0" fontId="23" fillId="5" borderId="22" xfId="1" applyFont="1" applyFill="1" applyBorder="1" applyAlignment="1">
      <alignment horizontal="center" vertical="center"/>
    </xf>
    <xf numFmtId="0" fontId="23" fillId="5" borderId="40" xfId="1" applyFont="1" applyFill="1" applyBorder="1" applyAlignment="1">
      <alignment horizontal="center" vertical="center"/>
    </xf>
    <xf numFmtId="0" fontId="23" fillId="5" borderId="40" xfId="1" applyFont="1" applyFill="1" applyBorder="1" applyAlignment="1">
      <alignment horizontal="left" vertical="center" shrinkToFit="1"/>
    </xf>
    <xf numFmtId="0" fontId="28" fillId="5" borderId="40" xfId="0" applyFont="1" applyFill="1" applyBorder="1" applyAlignment="1">
      <alignment horizontal="left" vertical="top" wrapText="1"/>
    </xf>
    <xf numFmtId="0" fontId="29" fillId="5" borderId="18" xfId="0" applyFont="1" applyFill="1" applyBorder="1" applyAlignment="1">
      <alignment horizontal="left" vertical="top" wrapText="1"/>
    </xf>
    <xf numFmtId="0" fontId="23" fillId="0" borderId="10" xfId="1" applyFont="1" applyFill="1" applyBorder="1" applyAlignment="1">
      <alignment horizontal="center" vertical="center"/>
    </xf>
    <xf numFmtId="0" fontId="25" fillId="0" borderId="10" xfId="1" applyFont="1" applyFill="1" applyBorder="1" applyAlignment="1">
      <alignment horizontal="left" vertical="top" wrapText="1"/>
    </xf>
    <xf numFmtId="0" fontId="26" fillId="0" borderId="10" xfId="1" applyFont="1" applyBorder="1" applyAlignment="1">
      <alignment horizontal="left" vertical="top" wrapText="1"/>
    </xf>
    <xf numFmtId="0" fontId="28" fillId="0" borderId="11" xfId="0" applyFont="1" applyFill="1" applyBorder="1" applyAlignment="1">
      <alignment horizontal="left" vertical="top" wrapText="1"/>
    </xf>
    <xf numFmtId="0" fontId="29" fillId="0" borderId="11" xfId="0" applyFont="1" applyBorder="1" applyAlignment="1">
      <alignment horizontal="left" vertical="top" wrapText="1"/>
    </xf>
    <xf numFmtId="0" fontId="23" fillId="0" borderId="60" xfId="1" applyFont="1" applyFill="1" applyBorder="1" applyAlignment="1">
      <alignment horizontal="center" vertical="center"/>
    </xf>
    <xf numFmtId="0" fontId="23" fillId="0" borderId="11" xfId="1" applyFont="1" applyFill="1" applyBorder="1" applyAlignment="1">
      <alignment horizontal="center" vertical="center"/>
    </xf>
    <xf numFmtId="0" fontId="29" fillId="5" borderId="58" xfId="0" applyFont="1" applyFill="1" applyBorder="1" applyAlignment="1">
      <alignment horizontal="left" vertical="top" wrapText="1"/>
    </xf>
    <xf numFmtId="0" fontId="29" fillId="5" borderId="40" xfId="0" applyFont="1" applyFill="1" applyBorder="1" applyAlignment="1">
      <alignment horizontal="left" vertical="top" wrapText="1"/>
    </xf>
    <xf numFmtId="0" fontId="27" fillId="0" borderId="60" xfId="1" applyFont="1" applyBorder="1" applyAlignment="1">
      <alignment horizontal="left" vertical="top" wrapText="1"/>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23" fillId="0" borderId="60" xfId="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0" xfId="1" applyFont="1" applyFill="1" applyAlignment="1">
      <alignment horizontal="center" vertical="center"/>
    </xf>
    <xf numFmtId="0" fontId="23" fillId="0" borderId="0" xfId="1" applyFont="1" applyFill="1">
      <alignment vertical="center"/>
    </xf>
    <xf numFmtId="183" fontId="23" fillId="0" borderId="0" xfId="1" applyNumberFormat="1" applyFont="1" applyFill="1">
      <alignment vertical="center"/>
    </xf>
    <xf numFmtId="0" fontId="31" fillId="3" borderId="2" xfId="1" applyFont="1" applyFill="1" applyBorder="1" applyAlignment="1">
      <alignment horizontal="center" vertical="center" textRotation="255" shrinkToFit="1"/>
    </xf>
    <xf numFmtId="0" fontId="32" fillId="0" borderId="2" xfId="1" applyFont="1" applyFill="1" applyBorder="1" applyAlignment="1">
      <alignment horizontal="center" vertical="center" textRotation="255"/>
    </xf>
    <xf numFmtId="0" fontId="33" fillId="0" borderId="2" xfId="1" applyFont="1" applyFill="1" applyBorder="1" applyAlignment="1">
      <alignment horizontal="left" vertical="center"/>
    </xf>
    <xf numFmtId="0" fontId="23" fillId="0" borderId="2" xfId="1" applyFont="1" applyFill="1" applyBorder="1" applyAlignment="1">
      <alignment horizontal="center" vertical="center"/>
    </xf>
    <xf numFmtId="0" fontId="23" fillId="0" borderId="2" xfId="1" applyFont="1" applyFill="1" applyBorder="1" applyAlignment="1">
      <alignment horizontal="center" vertical="center"/>
    </xf>
    <xf numFmtId="0" fontId="27" fillId="0" borderId="31" xfId="1" applyFont="1" applyFill="1" applyBorder="1" applyAlignment="1">
      <alignment horizontal="center" vertical="center" wrapText="1"/>
    </xf>
    <xf numFmtId="0" fontId="27" fillId="0" borderId="32" xfId="1" applyFont="1" applyFill="1" applyBorder="1" applyAlignment="1">
      <alignment horizontal="center" vertical="center" wrapText="1"/>
    </xf>
    <xf numFmtId="0" fontId="27" fillId="0" borderId="71" xfId="1" applyFont="1" applyFill="1" applyBorder="1" applyAlignment="1">
      <alignment horizontal="center" vertical="center" wrapText="1"/>
    </xf>
    <xf numFmtId="0" fontId="23" fillId="0" borderId="2" xfId="1" applyFont="1" applyFill="1" applyBorder="1" applyAlignment="1">
      <alignment vertical="center"/>
    </xf>
    <xf numFmtId="0" fontId="27" fillId="0" borderId="1" xfId="1" applyFont="1" applyFill="1" applyBorder="1" applyAlignment="1">
      <alignment horizontal="center" vertical="center" wrapText="1"/>
    </xf>
    <xf numFmtId="0" fontId="23" fillId="0" borderId="2" xfId="1" applyFont="1" applyFill="1" applyBorder="1" applyAlignment="1">
      <alignment horizontal="right" vertical="center"/>
    </xf>
    <xf numFmtId="0" fontId="23" fillId="6" borderId="2" xfId="1" applyFont="1" applyFill="1" applyBorder="1" applyAlignment="1">
      <alignment horizontal="center" wrapText="1" shrinkToFit="1"/>
    </xf>
    <xf numFmtId="0" fontId="23" fillId="7" borderId="2" xfId="1" applyFont="1" applyFill="1" applyBorder="1" applyAlignment="1">
      <alignment horizontal="center" wrapText="1" shrinkToFit="1"/>
    </xf>
    <xf numFmtId="0" fontId="23" fillId="8" borderId="2" xfId="1" applyFont="1" applyFill="1" applyBorder="1" applyAlignment="1">
      <alignment horizontal="center" wrapText="1" shrinkToFit="1"/>
    </xf>
    <xf numFmtId="0" fontId="1" fillId="0" borderId="2" xfId="1" applyBorder="1" applyAlignment="1">
      <alignment horizontal="center" wrapText="1" shrinkToFit="1"/>
    </xf>
    <xf numFmtId="0" fontId="34" fillId="0" borderId="21" xfId="1" applyFont="1" applyFill="1" applyBorder="1" applyAlignment="1">
      <alignment horizontal="center" vertical="center" wrapText="1"/>
    </xf>
    <xf numFmtId="0" fontId="34" fillId="0" borderId="1" xfId="1" applyFont="1" applyFill="1" applyBorder="1" applyAlignment="1">
      <alignment horizontal="center" vertical="center" wrapText="1"/>
    </xf>
    <xf numFmtId="0" fontId="23" fillId="0" borderId="10" xfId="4" applyFont="1" applyBorder="1" applyAlignment="1">
      <alignment horizontal="center" wrapText="1" shrinkToFit="1"/>
    </xf>
    <xf numFmtId="0" fontId="23" fillId="0" borderId="60" xfId="1" applyFont="1" applyFill="1" applyBorder="1" applyAlignment="1">
      <alignment horizontal="center" vertical="center" shrinkToFit="1"/>
    </xf>
    <xf numFmtId="0" fontId="23" fillId="0" borderId="10" xfId="4" applyFont="1" applyBorder="1" applyAlignment="1">
      <alignment horizontal="center" wrapText="1" shrinkToFit="1"/>
    </xf>
    <xf numFmtId="0" fontId="23" fillId="0" borderId="10" xfId="1" applyFont="1" applyFill="1" applyBorder="1" applyAlignment="1">
      <alignment horizontal="center" vertical="center" shrinkToFit="1"/>
    </xf>
    <xf numFmtId="0" fontId="34" fillId="0" borderId="22" xfId="1" applyFont="1" applyFill="1" applyBorder="1" applyAlignment="1">
      <alignment horizontal="center" vertical="center" wrapText="1"/>
    </xf>
    <xf numFmtId="0" fontId="34" fillId="0" borderId="18" xfId="1" applyFont="1" applyFill="1" applyBorder="1" applyAlignment="1">
      <alignment horizontal="center" vertical="center" wrapText="1"/>
    </xf>
    <xf numFmtId="0" fontId="23" fillId="0" borderId="11" xfId="4" applyFont="1" applyBorder="1" applyAlignment="1">
      <alignment horizontal="center" wrapText="1" shrinkToFit="1"/>
    </xf>
    <xf numFmtId="0" fontId="23" fillId="0" borderId="11" xfId="1" applyFont="1" applyFill="1" applyBorder="1" applyAlignment="1">
      <alignment horizontal="center" vertical="center" shrinkToFit="1"/>
    </xf>
    <xf numFmtId="0" fontId="36" fillId="0" borderId="2" xfId="1" applyFont="1" applyFill="1" applyBorder="1" applyAlignment="1">
      <alignment horizontal="center" vertical="center" textRotation="255"/>
    </xf>
    <xf numFmtId="0" fontId="36" fillId="0" borderId="60" xfId="1" applyFont="1" applyFill="1" applyBorder="1" applyAlignment="1">
      <alignment horizontal="center" vertical="center" textRotation="255" wrapText="1"/>
    </xf>
    <xf numFmtId="0" fontId="36" fillId="9" borderId="60" xfId="1" applyFont="1" applyFill="1" applyBorder="1">
      <alignment vertical="center"/>
    </xf>
    <xf numFmtId="0" fontId="26" fillId="0" borderId="2" xfId="1" applyFont="1" applyFill="1" applyBorder="1" applyAlignment="1">
      <alignment horizontal="left" vertical="top" wrapText="1"/>
    </xf>
    <xf numFmtId="0" fontId="26" fillId="0" borderId="2" xfId="1" applyFont="1" applyFill="1" applyBorder="1" applyAlignment="1">
      <alignment horizontal="left" vertical="top" wrapText="1"/>
    </xf>
    <xf numFmtId="184" fontId="36" fillId="0" borderId="60" xfId="1" applyNumberFormat="1" applyFont="1" applyFill="1" applyBorder="1" applyAlignment="1">
      <alignment horizontal="right" vertical="center"/>
    </xf>
    <xf numFmtId="0" fontId="36" fillId="0" borderId="60" xfId="1" applyFont="1" applyFill="1" applyBorder="1" applyAlignment="1">
      <alignment horizontal="left" vertical="center"/>
    </xf>
    <xf numFmtId="0" fontId="36" fillId="0" borderId="60" xfId="4" applyFont="1" applyFill="1" applyBorder="1" applyAlignment="1">
      <alignment horizontal="left" vertical="top" wrapText="1"/>
    </xf>
    <xf numFmtId="0" fontId="36" fillId="0" borderId="60" xfId="1" applyFont="1" applyFill="1" applyBorder="1" applyAlignment="1">
      <alignment horizontal="left" vertical="top" shrinkToFit="1"/>
    </xf>
    <xf numFmtId="0" fontId="36" fillId="0" borderId="10" xfId="4" applyFont="1" applyFill="1" applyBorder="1" applyAlignment="1">
      <alignment horizontal="left" vertical="top" wrapText="1"/>
    </xf>
    <xf numFmtId="0" fontId="36" fillId="0" borderId="2" xfId="1" applyFont="1" applyFill="1" applyBorder="1" applyAlignment="1">
      <alignment horizontal="center" vertical="center"/>
    </xf>
    <xf numFmtId="0" fontId="36" fillId="10" borderId="60" xfId="1" applyFont="1" applyFill="1" applyBorder="1">
      <alignment vertical="center"/>
    </xf>
    <xf numFmtId="184" fontId="36" fillId="0" borderId="60" xfId="1" applyNumberFormat="1" applyFont="1" applyFill="1" applyBorder="1">
      <alignment vertical="center"/>
    </xf>
    <xf numFmtId="0" fontId="36" fillId="0" borderId="10" xfId="1" applyFont="1" applyFill="1" applyBorder="1" applyAlignment="1">
      <alignment horizontal="center" vertical="center" textRotation="255"/>
    </xf>
    <xf numFmtId="0" fontId="36" fillId="0" borderId="10" xfId="1" applyFont="1" applyFill="1" applyBorder="1">
      <alignment vertical="center"/>
    </xf>
    <xf numFmtId="183" fontId="36" fillId="0" borderId="10" xfId="1" applyNumberFormat="1" applyFont="1" applyFill="1" applyBorder="1">
      <alignment vertical="center"/>
    </xf>
    <xf numFmtId="0" fontId="36" fillId="0" borderId="10" xfId="1" applyFont="1" applyFill="1" applyBorder="1" applyAlignment="1">
      <alignment vertical="center"/>
    </xf>
    <xf numFmtId="0" fontId="36" fillId="0" borderId="10" xfId="4" applyFont="1" applyFill="1" applyBorder="1" applyAlignment="1">
      <alignment horizontal="left" vertical="top" wrapText="1"/>
    </xf>
    <xf numFmtId="0" fontId="36" fillId="0" borderId="10" xfId="1" applyFont="1" applyFill="1" applyBorder="1" applyAlignment="1">
      <alignment horizontal="left" vertical="top" shrinkToFit="1"/>
    </xf>
    <xf numFmtId="0" fontId="26" fillId="0" borderId="10" xfId="1" applyFont="1" applyFill="1" applyBorder="1">
      <alignment vertical="center"/>
    </xf>
    <xf numFmtId="0" fontId="36" fillId="0" borderId="11" xfId="1" applyFont="1" applyFill="1" applyBorder="1" applyAlignment="1">
      <alignment horizontal="center" vertical="center" textRotation="255"/>
    </xf>
    <xf numFmtId="0" fontId="36" fillId="0" borderId="11" xfId="1" applyFont="1" applyFill="1" applyBorder="1">
      <alignment vertical="center"/>
    </xf>
    <xf numFmtId="183" fontId="36" fillId="0" borderId="11" xfId="1" applyNumberFormat="1" applyFont="1" applyFill="1" applyBorder="1">
      <alignment vertical="center"/>
    </xf>
    <xf numFmtId="0" fontId="36" fillId="0" borderId="11" xfId="1" applyFont="1" applyFill="1" applyBorder="1" applyAlignment="1">
      <alignment vertical="center"/>
    </xf>
    <xf numFmtId="0" fontId="36" fillId="0" borderId="11" xfId="4" applyFont="1" applyFill="1" applyBorder="1" applyAlignment="1">
      <alignment horizontal="left" vertical="top" wrapText="1"/>
    </xf>
    <xf numFmtId="0" fontId="36" fillId="0" borderId="11" xfId="1" applyFont="1" applyFill="1" applyBorder="1" applyAlignment="1">
      <alignment horizontal="left" vertical="top" shrinkToFit="1"/>
    </xf>
    <xf numFmtId="0" fontId="36" fillId="11" borderId="57" xfId="1" applyFont="1" applyFill="1" applyBorder="1" applyAlignment="1">
      <alignment horizontal="center" vertical="center" textRotation="255"/>
    </xf>
    <xf numFmtId="0" fontId="36" fillId="11" borderId="58" xfId="1" applyFont="1" applyFill="1" applyBorder="1" applyAlignment="1">
      <alignment horizontal="center" vertical="center" textRotation="255"/>
    </xf>
    <xf numFmtId="0" fontId="36" fillId="11" borderId="66" xfId="1" applyFont="1" applyFill="1" applyBorder="1" applyAlignment="1">
      <alignment horizontal="center" vertical="center" textRotation="255"/>
    </xf>
    <xf numFmtId="0" fontId="36" fillId="0" borderId="60" xfId="1" applyFont="1" applyFill="1" applyBorder="1">
      <alignment vertical="center"/>
    </xf>
    <xf numFmtId="0" fontId="36" fillId="11" borderId="22" xfId="1" applyFont="1" applyFill="1" applyBorder="1" applyAlignment="1">
      <alignment horizontal="center" vertical="center" textRotation="255"/>
    </xf>
    <xf numFmtId="0" fontId="36" fillId="11" borderId="40" xfId="1" applyFont="1" applyFill="1" applyBorder="1" applyAlignment="1">
      <alignment horizontal="center" vertical="center" textRotation="255"/>
    </xf>
    <xf numFmtId="0" fontId="36" fillId="11" borderId="18" xfId="1" applyFont="1" applyFill="1" applyBorder="1" applyAlignment="1">
      <alignment horizontal="center" vertical="center" textRotation="255"/>
    </xf>
    <xf numFmtId="0" fontId="36" fillId="12" borderId="10" xfId="1" applyFont="1" applyFill="1" applyBorder="1">
      <alignment vertical="center"/>
    </xf>
    <xf numFmtId="0" fontId="36" fillId="13" borderId="2" xfId="1" applyFont="1" applyFill="1" applyBorder="1" applyAlignment="1">
      <alignment horizontal="center" vertical="center" wrapText="1"/>
    </xf>
    <xf numFmtId="0" fontId="36" fillId="13" borderId="2" xfId="1" applyFont="1" applyFill="1" applyBorder="1" applyAlignment="1">
      <alignment horizontal="center" vertical="center" textRotation="255" shrinkToFit="1"/>
    </xf>
    <xf numFmtId="0" fontId="36" fillId="13" borderId="2" xfId="1" applyFont="1" applyFill="1" applyBorder="1" applyAlignment="1">
      <alignment vertical="center"/>
    </xf>
    <xf numFmtId="0" fontId="36" fillId="14" borderId="10" xfId="1" applyFont="1" applyFill="1" applyBorder="1">
      <alignment vertical="center"/>
    </xf>
    <xf numFmtId="0" fontId="36" fillId="0" borderId="2" xfId="1" applyFont="1" applyFill="1" applyBorder="1" applyAlignment="1">
      <alignment horizontal="center" vertical="center" textRotation="255" shrinkToFit="1"/>
    </xf>
    <xf numFmtId="0" fontId="36" fillId="14" borderId="60" xfId="1" applyFont="1" applyFill="1" applyBorder="1">
      <alignment vertical="center"/>
    </xf>
    <xf numFmtId="0" fontId="36" fillId="0" borderId="2" xfId="1" applyFont="1" applyFill="1" applyBorder="1" applyAlignment="1">
      <alignment vertical="center" textRotation="255"/>
    </xf>
    <xf numFmtId="0" fontId="36" fillId="0" borderId="2" xfId="1" applyFont="1" applyFill="1" applyBorder="1" applyAlignment="1">
      <alignment horizontal="center" vertical="center" wrapText="1"/>
    </xf>
    <xf numFmtId="0" fontId="36" fillId="14" borderId="60" xfId="1" applyFont="1" applyFill="1" applyBorder="1" applyAlignment="1">
      <alignment vertical="center" shrinkToFit="1"/>
    </xf>
    <xf numFmtId="0" fontId="36" fillId="0" borderId="2" xfId="1" applyFont="1" applyFill="1" applyBorder="1" applyAlignment="1">
      <alignment vertical="center"/>
    </xf>
    <xf numFmtId="0" fontId="36" fillId="0" borderId="60" xfId="1" applyFont="1" applyFill="1" applyBorder="1" applyAlignment="1">
      <alignment vertical="center" shrinkToFit="1"/>
    </xf>
    <xf numFmtId="0" fontId="7" fillId="0" borderId="2" xfId="1" applyFont="1" applyFill="1" applyBorder="1" applyAlignment="1">
      <alignment horizontal="left" vertical="top" wrapText="1"/>
    </xf>
    <xf numFmtId="0" fontId="7" fillId="0" borderId="2" xfId="1" applyFont="1" applyFill="1" applyBorder="1" applyAlignment="1">
      <alignment horizontal="left" vertical="top" wrapText="1"/>
    </xf>
    <xf numFmtId="0" fontId="36" fillId="9" borderId="10" xfId="1" applyFont="1" applyFill="1" applyBorder="1">
      <alignment vertical="center"/>
    </xf>
    <xf numFmtId="0" fontId="36" fillId="0" borderId="2" xfId="1" applyFont="1" applyFill="1" applyBorder="1" applyAlignment="1">
      <alignment vertical="center" wrapText="1"/>
    </xf>
    <xf numFmtId="0" fontId="36" fillId="15" borderId="10" xfId="1" applyFont="1" applyFill="1" applyBorder="1">
      <alignment vertical="center"/>
    </xf>
    <xf numFmtId="0" fontId="36" fillId="0" borderId="21" xfId="4" applyFont="1" applyFill="1" applyBorder="1" applyAlignment="1">
      <alignment horizontal="left" vertical="top" wrapText="1"/>
    </xf>
    <xf numFmtId="0" fontId="36" fillId="0" borderId="58" xfId="1" applyFont="1" applyFill="1" applyBorder="1" applyAlignment="1">
      <alignment horizontal="left" vertical="center" shrinkToFit="1"/>
    </xf>
    <xf numFmtId="0" fontId="0" fillId="0" borderId="58" xfId="0" applyBorder="1" applyAlignment="1">
      <alignment vertical="center" shrinkToFit="1"/>
    </xf>
    <xf numFmtId="0" fontId="0" fillId="0" borderId="0" xfId="0" applyBorder="1" applyAlignment="1">
      <alignment vertical="center" shrinkToFit="1"/>
    </xf>
    <xf numFmtId="0" fontId="36" fillId="0" borderId="0" xfId="4" applyFont="1" applyFill="1" applyBorder="1" applyAlignment="1">
      <alignment vertical="center"/>
    </xf>
    <xf numFmtId="0" fontId="38" fillId="0" borderId="0" xfId="1" applyFont="1" applyFill="1" applyBorder="1" applyAlignment="1">
      <alignment horizontal="left" vertical="center" wrapText="1"/>
    </xf>
    <xf numFmtId="0" fontId="36" fillId="0" borderId="0" xfId="1" applyFont="1" applyFill="1" applyBorder="1" applyAlignment="1">
      <alignment horizontal="left" vertical="center" wrapText="1"/>
    </xf>
    <xf numFmtId="0" fontId="36" fillId="0" borderId="0" xfId="1" applyFont="1" applyFill="1" applyBorder="1" applyAlignment="1">
      <alignment horizontal="left" vertical="center"/>
    </xf>
    <xf numFmtId="0" fontId="36" fillId="0" borderId="0" xfId="1" applyFont="1" applyFill="1" applyBorder="1" applyAlignment="1">
      <alignment horizontal="center" vertical="center"/>
    </xf>
    <xf numFmtId="0" fontId="36" fillId="0" borderId="0" xfId="1" applyFont="1" applyFill="1" applyBorder="1" applyAlignment="1">
      <alignment vertical="center"/>
    </xf>
    <xf numFmtId="0" fontId="36" fillId="0" borderId="0" xfId="1" applyFont="1" applyFill="1" applyBorder="1" applyAlignment="1">
      <alignment horizontal="left" vertical="top"/>
    </xf>
    <xf numFmtId="0" fontId="36" fillId="0" borderId="2" xfId="1" applyFont="1" applyFill="1" applyBorder="1" applyAlignment="1">
      <alignment horizontal="center" vertical="center" shrinkToFit="1"/>
    </xf>
    <xf numFmtId="0" fontId="36" fillId="0" borderId="31" xfId="1" applyFont="1" applyFill="1" applyBorder="1" applyAlignment="1">
      <alignment horizontal="center" vertical="center"/>
    </xf>
    <xf numFmtId="0" fontId="36" fillId="0" borderId="32" xfId="1" applyFont="1" applyFill="1" applyBorder="1" applyAlignment="1">
      <alignment horizontal="center" vertical="center"/>
    </xf>
    <xf numFmtId="0" fontId="36" fillId="0" borderId="71" xfId="1" applyFont="1" applyFill="1" applyBorder="1" applyAlignment="1">
      <alignment horizontal="center" vertical="center"/>
    </xf>
    <xf numFmtId="0" fontId="23" fillId="0" borderId="0" xfId="1" applyFont="1" applyFill="1" applyBorder="1">
      <alignment vertical="center"/>
    </xf>
    <xf numFmtId="0" fontId="36" fillId="0" borderId="0" xfId="4" applyFont="1" applyFill="1" applyBorder="1" applyAlignment="1">
      <alignment horizontal="left" vertical="top" wrapText="1"/>
    </xf>
    <xf numFmtId="0" fontId="23" fillId="0" borderId="0" xfId="1" applyFont="1" applyFill="1" applyBorder="1" applyAlignment="1">
      <alignment horizontal="left" vertical="center"/>
    </xf>
    <xf numFmtId="0" fontId="23" fillId="0" borderId="0" xfId="1" applyFont="1" applyFill="1" applyBorder="1" applyAlignment="1">
      <alignment vertical="center" wrapText="1"/>
    </xf>
    <xf numFmtId="0" fontId="36" fillId="0" borderId="2" xfId="1" applyFont="1" applyFill="1" applyBorder="1" applyAlignment="1">
      <alignment horizontal="center" vertical="center"/>
    </xf>
    <xf numFmtId="0" fontId="36" fillId="0" borderId="2" xfId="1" applyFont="1" applyFill="1" applyBorder="1" applyAlignment="1">
      <alignment vertical="center"/>
    </xf>
    <xf numFmtId="0" fontId="36" fillId="0" borderId="31" xfId="1" applyFont="1" applyFill="1" applyBorder="1" applyAlignment="1">
      <alignment horizontal="center" vertical="center"/>
    </xf>
    <xf numFmtId="0" fontId="36" fillId="0" borderId="71" xfId="1" applyFont="1" applyFill="1" applyBorder="1">
      <alignment vertical="center"/>
    </xf>
    <xf numFmtId="184" fontId="36" fillId="0" borderId="2" xfId="1" applyNumberFormat="1" applyFont="1" applyFill="1" applyBorder="1" applyAlignment="1">
      <alignment horizontal="center" vertical="center"/>
    </xf>
    <xf numFmtId="183" fontId="36" fillId="0" borderId="2" xfId="1" applyNumberFormat="1" applyFont="1" applyFill="1" applyBorder="1" applyAlignment="1">
      <alignment horizontal="center" vertical="center"/>
    </xf>
    <xf numFmtId="183" fontId="36" fillId="0" borderId="2" xfId="1" applyNumberFormat="1" applyFont="1" applyFill="1" applyBorder="1" applyAlignment="1">
      <alignment vertical="center"/>
    </xf>
    <xf numFmtId="185" fontId="36" fillId="0" borderId="31" xfId="1" applyNumberFormat="1" applyFont="1" applyFill="1" applyBorder="1" applyAlignment="1">
      <alignment horizontal="center" vertical="center"/>
    </xf>
    <xf numFmtId="185" fontId="36" fillId="0" borderId="71" xfId="1" applyNumberFormat="1" applyFont="1" applyFill="1" applyBorder="1" applyAlignment="1">
      <alignment horizontal="center" vertical="center"/>
    </xf>
    <xf numFmtId="0" fontId="23" fillId="0" borderId="0" xfId="1" applyFont="1" applyFill="1" applyBorder="1" applyAlignment="1">
      <alignment horizontal="left" vertical="top" wrapText="1"/>
    </xf>
    <xf numFmtId="0" fontId="23" fillId="0" borderId="58" xfId="1" applyFont="1" applyFill="1" applyBorder="1" applyAlignment="1">
      <alignment horizontal="center" vertical="center"/>
    </xf>
    <xf numFmtId="0" fontId="23" fillId="0" borderId="58" xfId="1" applyFont="1" applyFill="1" applyBorder="1">
      <alignment vertical="center"/>
    </xf>
    <xf numFmtId="0" fontId="39" fillId="0" borderId="58" xfId="1" applyFont="1" applyFill="1" applyBorder="1" applyAlignment="1">
      <alignment horizontal="left" vertical="center"/>
    </xf>
    <xf numFmtId="184" fontId="23" fillId="0" borderId="58" xfId="1" applyNumberFormat="1" applyFont="1" applyFill="1" applyBorder="1" applyAlignment="1">
      <alignment horizontal="center" vertical="center"/>
    </xf>
    <xf numFmtId="183" fontId="23" fillId="0" borderId="58" xfId="1" applyNumberFormat="1" applyFont="1" applyFill="1" applyBorder="1" applyAlignment="1">
      <alignment horizontal="center" vertical="center"/>
    </xf>
    <xf numFmtId="183" fontId="23" fillId="0" borderId="0" xfId="1" applyNumberFormat="1" applyFont="1" applyFill="1" applyBorder="1">
      <alignment vertical="center"/>
    </xf>
    <xf numFmtId="183" fontId="23" fillId="0" borderId="0" xfId="1" applyNumberFormat="1" applyFont="1" applyFill="1" applyBorder="1" applyAlignment="1">
      <alignment horizontal="center" vertical="center"/>
    </xf>
    <xf numFmtId="0" fontId="23" fillId="0" borderId="0" xfId="1" applyFont="1" applyFill="1" applyAlignment="1">
      <alignment horizontal="left" vertical="center"/>
    </xf>
    <xf numFmtId="0" fontId="36" fillId="0" borderId="0" xfId="1" applyFont="1" applyFill="1" applyBorder="1" applyAlignment="1">
      <alignment vertical="center" wrapText="1"/>
    </xf>
    <xf numFmtId="0" fontId="36" fillId="0" borderId="57" xfId="1" applyFont="1" applyFill="1" applyBorder="1" applyAlignment="1">
      <alignment horizontal="center" vertical="center"/>
    </xf>
    <xf numFmtId="0" fontId="36" fillId="0" borderId="66" xfId="1" applyFont="1" applyFill="1" applyBorder="1" applyAlignment="1">
      <alignment horizontal="center" vertical="center"/>
    </xf>
    <xf numFmtId="0" fontId="36" fillId="0" borderId="22" xfId="1" applyFont="1" applyFill="1" applyBorder="1" applyAlignment="1">
      <alignment horizontal="center" vertical="center"/>
    </xf>
    <xf numFmtId="0" fontId="36" fillId="0" borderId="18" xfId="1" applyFont="1" applyFill="1" applyBorder="1" applyAlignment="1">
      <alignment horizontal="center" vertical="center"/>
    </xf>
    <xf numFmtId="0" fontId="36" fillId="11" borderId="21" xfId="1" applyFont="1" applyFill="1" applyBorder="1" applyAlignment="1">
      <alignment horizontal="center" vertical="center" textRotation="255"/>
    </xf>
    <xf numFmtId="0" fontId="36" fillId="11" borderId="0" xfId="1" applyFont="1" applyFill="1" applyBorder="1" applyAlignment="1">
      <alignment horizontal="center" vertical="center" textRotation="255"/>
    </xf>
    <xf numFmtId="0" fontId="36" fillId="11" borderId="1" xfId="1" applyFont="1" applyFill="1" applyBorder="1" applyAlignment="1">
      <alignment horizontal="center" vertical="center" textRotation="255"/>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29.png"/><Relationship Id="rId3" Type="http://schemas.openxmlformats.org/officeDocument/2006/relationships/image" Target="../media/image24.png"/><Relationship Id="rId7" Type="http://schemas.openxmlformats.org/officeDocument/2006/relationships/image" Target="../media/image28.png"/><Relationship Id="rId2" Type="http://schemas.openxmlformats.org/officeDocument/2006/relationships/image" Target="../media/image23.png"/><Relationship Id="rId1" Type="http://schemas.openxmlformats.org/officeDocument/2006/relationships/image" Target="../media/image22.png"/><Relationship Id="rId6" Type="http://schemas.openxmlformats.org/officeDocument/2006/relationships/image" Target="../media/image27.png"/><Relationship Id="rId11" Type="http://schemas.openxmlformats.org/officeDocument/2006/relationships/image" Target="../media/image32.png"/><Relationship Id="rId5" Type="http://schemas.openxmlformats.org/officeDocument/2006/relationships/image" Target="../media/image26.png"/><Relationship Id="rId10" Type="http://schemas.openxmlformats.org/officeDocument/2006/relationships/image" Target="../media/image31.png"/><Relationship Id="rId4" Type="http://schemas.openxmlformats.org/officeDocument/2006/relationships/image" Target="../media/image25.png"/><Relationship Id="rId9" Type="http://schemas.openxmlformats.org/officeDocument/2006/relationships/image" Target="../media/image30.png"/></Relationships>
</file>

<file path=xl/drawings/_rels/drawing3.xml.rels><?xml version="1.0" encoding="UTF-8" standalone="yes"?>
<Relationships xmlns="http://schemas.openxmlformats.org/package/2006/relationships"><Relationship Id="rId1" Type="http://schemas.openxmlformats.org/officeDocument/2006/relationships/image" Target="../media/image3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4.jpeg"/></Relationships>
</file>

<file path=xl/drawings/drawing1.xml><?xml version="1.0" encoding="utf-8"?>
<xdr:wsDr xmlns:xdr="http://schemas.openxmlformats.org/drawingml/2006/spreadsheetDrawing" xmlns:a="http://schemas.openxmlformats.org/drawingml/2006/main">
  <xdr:twoCellAnchor>
    <xdr:from>
      <xdr:col>13</xdr:col>
      <xdr:colOff>76200</xdr:colOff>
      <xdr:row>58</xdr:row>
      <xdr:rowOff>95250</xdr:rowOff>
    </xdr:from>
    <xdr:to>
      <xdr:col>14</xdr:col>
      <xdr:colOff>76200</xdr:colOff>
      <xdr:row>65</xdr:row>
      <xdr:rowOff>57150</xdr:rowOff>
    </xdr:to>
    <xdr:grpSp>
      <xdr:nvGrpSpPr>
        <xdr:cNvPr id="2" name="グループ化 17"/>
        <xdr:cNvGrpSpPr>
          <a:grpSpLocks/>
        </xdr:cNvGrpSpPr>
      </xdr:nvGrpSpPr>
      <xdr:grpSpPr bwMode="auto">
        <a:xfrm>
          <a:off x="7981950" y="10210800"/>
          <a:ext cx="1200150" cy="1162050"/>
          <a:chOff x="5094162" y="13729221"/>
          <a:chExt cx="1685722" cy="1137291"/>
        </a:xfrm>
      </xdr:grpSpPr>
      <xdr:sp macro="" textlink="">
        <xdr:nvSpPr>
          <xdr:cNvPr id="3" name="テキスト ボックス 2">
            <a:extLst>
              <a:ext uri="{FF2B5EF4-FFF2-40B4-BE49-F238E27FC236}"/>
            </a:extLst>
          </xdr:cNvPr>
          <xdr:cNvSpPr txBox="1"/>
        </xdr:nvSpPr>
        <xdr:spPr bwMode="auto">
          <a:xfrm>
            <a:off x="5094162" y="13838005"/>
            <a:ext cx="1685722" cy="10285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1525361</xdr:colOff>
      <xdr:row>23</xdr:row>
      <xdr:rowOff>1361</xdr:rowOff>
    </xdr:from>
    <xdr:to>
      <xdr:col>2</xdr:col>
      <xdr:colOff>1906361</xdr:colOff>
      <xdr:row>25</xdr:row>
      <xdr:rowOff>115662</xdr:rowOff>
    </xdr:to>
    <xdr:pic>
      <xdr:nvPicPr>
        <xdr:cNvPr id="6"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25436" y="2649311"/>
          <a:ext cx="38100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628650</xdr:colOff>
      <xdr:row>0</xdr:row>
      <xdr:rowOff>95250</xdr:rowOff>
    </xdr:from>
    <xdr:to>
      <xdr:col>28</xdr:col>
      <xdr:colOff>180975</xdr:colOff>
      <xdr:row>2</xdr:row>
      <xdr:rowOff>114300</xdr:rowOff>
    </xdr:to>
    <xdr:pic>
      <xdr:nvPicPr>
        <xdr:cNvPr id="7"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849725" y="95250"/>
          <a:ext cx="3619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0</xdr:rowOff>
    </xdr:from>
    <xdr:to>
      <xdr:col>2</xdr:col>
      <xdr:colOff>1428750</xdr:colOff>
      <xdr:row>6</xdr:row>
      <xdr:rowOff>76200</xdr:rowOff>
    </xdr:to>
    <xdr:pic>
      <xdr:nvPicPr>
        <xdr:cNvPr id="8" name="図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5325" y="0"/>
          <a:ext cx="13335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1524000</xdr:colOff>
      <xdr:row>0</xdr:row>
      <xdr:rowOff>0</xdr:rowOff>
    </xdr:from>
    <xdr:to>
      <xdr:col>3</xdr:col>
      <xdr:colOff>57150</xdr:colOff>
      <xdr:row>5</xdr:row>
      <xdr:rowOff>104775</xdr:rowOff>
    </xdr:to>
    <xdr:pic>
      <xdr:nvPicPr>
        <xdr:cNvPr id="9" name="図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33600" y="0"/>
          <a:ext cx="5715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885825</xdr:colOff>
      <xdr:row>0</xdr:row>
      <xdr:rowOff>28575</xdr:rowOff>
    </xdr:from>
    <xdr:to>
      <xdr:col>5</xdr:col>
      <xdr:colOff>685800</xdr:colOff>
      <xdr:row>1</xdr:row>
      <xdr:rowOff>95250</xdr:rowOff>
    </xdr:to>
    <xdr:pic>
      <xdr:nvPicPr>
        <xdr:cNvPr id="10" name="図 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43450" y="28575"/>
          <a:ext cx="1028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990600</xdr:colOff>
      <xdr:row>0</xdr:row>
      <xdr:rowOff>28575</xdr:rowOff>
    </xdr:from>
    <xdr:to>
      <xdr:col>12</xdr:col>
      <xdr:colOff>142875</xdr:colOff>
      <xdr:row>1</xdr:row>
      <xdr:rowOff>114300</xdr:rowOff>
    </xdr:to>
    <xdr:pic>
      <xdr:nvPicPr>
        <xdr:cNvPr id="11" name="図 1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076950" y="28575"/>
          <a:ext cx="10858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171450</xdr:colOff>
      <xdr:row>0</xdr:row>
      <xdr:rowOff>9525</xdr:rowOff>
    </xdr:from>
    <xdr:to>
      <xdr:col>17</xdr:col>
      <xdr:colOff>1381125</xdr:colOff>
      <xdr:row>5</xdr:row>
      <xdr:rowOff>133350</xdr:rowOff>
    </xdr:to>
    <xdr:pic>
      <xdr:nvPicPr>
        <xdr:cNvPr id="12" name="図 1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972675" y="9525"/>
          <a:ext cx="12096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1114425</xdr:colOff>
      <xdr:row>0</xdr:row>
      <xdr:rowOff>104775</xdr:rowOff>
    </xdr:from>
    <xdr:to>
      <xdr:col>17</xdr:col>
      <xdr:colOff>66675</xdr:colOff>
      <xdr:row>1</xdr:row>
      <xdr:rowOff>133350</xdr:rowOff>
    </xdr:to>
    <xdr:pic>
      <xdr:nvPicPr>
        <xdr:cNvPr id="13" name="図 12"/>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943975" y="104775"/>
          <a:ext cx="923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1209675</xdr:colOff>
      <xdr:row>0</xdr:row>
      <xdr:rowOff>9525</xdr:rowOff>
    </xdr:from>
    <xdr:to>
      <xdr:col>17</xdr:col>
      <xdr:colOff>2019300</xdr:colOff>
      <xdr:row>3</xdr:row>
      <xdr:rowOff>19050</xdr:rowOff>
    </xdr:to>
    <xdr:pic>
      <xdr:nvPicPr>
        <xdr:cNvPr id="14" name="図 1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1010900" y="9525"/>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1162050</xdr:colOff>
      <xdr:row>0</xdr:row>
      <xdr:rowOff>0</xdr:rowOff>
    </xdr:from>
    <xdr:to>
      <xdr:col>20</xdr:col>
      <xdr:colOff>1038225</xdr:colOff>
      <xdr:row>2</xdr:row>
      <xdr:rowOff>76200</xdr:rowOff>
    </xdr:to>
    <xdr:pic>
      <xdr:nvPicPr>
        <xdr:cNvPr id="15" name="図 15"/>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220825" y="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295275</xdr:colOff>
      <xdr:row>0</xdr:row>
      <xdr:rowOff>19050</xdr:rowOff>
    </xdr:from>
    <xdr:to>
      <xdr:col>18</xdr:col>
      <xdr:colOff>933450</xdr:colOff>
      <xdr:row>1</xdr:row>
      <xdr:rowOff>85725</xdr:rowOff>
    </xdr:to>
    <xdr:pic>
      <xdr:nvPicPr>
        <xdr:cNvPr id="16" name="図 16"/>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125325" y="19050"/>
          <a:ext cx="6381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55789</xdr:colOff>
      <xdr:row>0</xdr:row>
      <xdr:rowOff>27215</xdr:rowOff>
    </xdr:from>
    <xdr:to>
      <xdr:col>27</xdr:col>
      <xdr:colOff>594632</xdr:colOff>
      <xdr:row>1</xdr:row>
      <xdr:rowOff>27215</xdr:rowOff>
    </xdr:to>
    <xdr:pic>
      <xdr:nvPicPr>
        <xdr:cNvPr id="17" name="図 1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962539" y="27215"/>
          <a:ext cx="853168"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1013731</xdr:colOff>
      <xdr:row>0</xdr:row>
      <xdr:rowOff>42182</xdr:rowOff>
    </xdr:from>
    <xdr:to>
      <xdr:col>26</xdr:col>
      <xdr:colOff>160563</xdr:colOff>
      <xdr:row>0</xdr:row>
      <xdr:rowOff>404132</xdr:rowOff>
    </xdr:to>
    <xdr:pic>
      <xdr:nvPicPr>
        <xdr:cNvPr id="18" name="図 2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301231" y="42182"/>
          <a:ext cx="766082"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590550</xdr:colOff>
      <xdr:row>88</xdr:row>
      <xdr:rowOff>19050</xdr:rowOff>
    </xdr:from>
    <xdr:to>
      <xdr:col>40</xdr:col>
      <xdr:colOff>619125</xdr:colOff>
      <xdr:row>91</xdr:row>
      <xdr:rowOff>95250</xdr:rowOff>
    </xdr:to>
    <xdr:pic>
      <xdr:nvPicPr>
        <xdr:cNvPr id="23" name="図 24"/>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5669875" y="14487525"/>
          <a:ext cx="7143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0</xdr:colOff>
      <xdr:row>88</xdr:row>
      <xdr:rowOff>38100</xdr:rowOff>
    </xdr:from>
    <xdr:to>
      <xdr:col>39</xdr:col>
      <xdr:colOff>533400</xdr:colOff>
      <xdr:row>91</xdr:row>
      <xdr:rowOff>133350</xdr:rowOff>
    </xdr:to>
    <xdr:pic>
      <xdr:nvPicPr>
        <xdr:cNvPr id="24" name="図 25"/>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5079325" y="14506575"/>
          <a:ext cx="5334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561975</xdr:colOff>
      <xdr:row>0</xdr:row>
      <xdr:rowOff>47625</xdr:rowOff>
    </xdr:from>
    <xdr:to>
      <xdr:col>3</xdr:col>
      <xdr:colOff>923925</xdr:colOff>
      <xdr:row>1</xdr:row>
      <xdr:rowOff>114300</xdr:rowOff>
    </xdr:to>
    <xdr:pic>
      <xdr:nvPicPr>
        <xdr:cNvPr id="25" name="図 3"/>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190875" y="47625"/>
          <a:ext cx="3619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552450</xdr:colOff>
      <xdr:row>0</xdr:row>
      <xdr:rowOff>114300</xdr:rowOff>
    </xdr:from>
    <xdr:to>
      <xdr:col>13</xdr:col>
      <xdr:colOff>666750</xdr:colOff>
      <xdr:row>0</xdr:row>
      <xdr:rowOff>390525</xdr:rowOff>
    </xdr:to>
    <xdr:pic>
      <xdr:nvPicPr>
        <xdr:cNvPr id="26" name="図 5"/>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7572375" y="114300"/>
          <a:ext cx="9239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361950</xdr:colOff>
      <xdr:row>0</xdr:row>
      <xdr:rowOff>0</xdr:rowOff>
    </xdr:from>
    <xdr:to>
      <xdr:col>28</xdr:col>
      <xdr:colOff>790575</xdr:colOff>
      <xdr:row>1</xdr:row>
      <xdr:rowOff>47625</xdr:rowOff>
    </xdr:to>
    <xdr:pic>
      <xdr:nvPicPr>
        <xdr:cNvPr id="27" name="図 6"/>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7392650" y="0"/>
          <a:ext cx="428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28575</xdr:colOff>
      <xdr:row>0</xdr:row>
      <xdr:rowOff>38100</xdr:rowOff>
    </xdr:from>
    <xdr:to>
      <xdr:col>4</xdr:col>
      <xdr:colOff>495300</xdr:colOff>
      <xdr:row>1</xdr:row>
      <xdr:rowOff>19050</xdr:rowOff>
    </xdr:to>
    <xdr:pic>
      <xdr:nvPicPr>
        <xdr:cNvPr id="28" name="図 7"/>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3886200" y="38100"/>
          <a:ext cx="4667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28575</xdr:colOff>
      <xdr:row>0</xdr:row>
      <xdr:rowOff>47625</xdr:rowOff>
    </xdr:from>
    <xdr:to>
      <xdr:col>19</xdr:col>
      <xdr:colOff>962025</xdr:colOff>
      <xdr:row>0</xdr:row>
      <xdr:rowOff>314325</xdr:rowOff>
    </xdr:to>
    <xdr:pic>
      <xdr:nvPicPr>
        <xdr:cNvPr id="29" name="図 32"/>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3087350" y="47625"/>
          <a:ext cx="9334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1005757</xdr:colOff>
      <xdr:row>2</xdr:row>
      <xdr:rowOff>83532</xdr:rowOff>
    </xdr:to>
    <xdr:grpSp>
      <xdr:nvGrpSpPr>
        <xdr:cNvPr id="2" name="グループ化 3"/>
        <xdr:cNvGrpSpPr>
          <a:grpSpLocks/>
        </xdr:cNvGrpSpPr>
      </xdr:nvGrpSpPr>
      <xdr:grpSpPr bwMode="auto">
        <a:xfrm>
          <a:off x="0" y="0"/>
          <a:ext cx="17021364" cy="1185711"/>
          <a:chOff x="368300" y="38100"/>
          <a:chExt cx="19267164" cy="1292046"/>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38100"/>
            <a:ext cx="1019642" cy="1016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09152" y="70654"/>
            <a:ext cx="2867316" cy="1117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63232" y="139110"/>
            <a:ext cx="1679911" cy="998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61397" y="441929"/>
            <a:ext cx="1500601" cy="355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229712" y="228913"/>
            <a:ext cx="1783629" cy="692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058568" y="38100"/>
            <a:ext cx="1746476" cy="119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1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29782" y="175283"/>
            <a:ext cx="1225930" cy="571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11"/>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136217" y="588502"/>
            <a:ext cx="873718" cy="396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3"/>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001440" y="80196"/>
            <a:ext cx="1802744" cy="124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5"/>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flipH="1">
            <a:off x="18827770" y="104313"/>
            <a:ext cx="807694" cy="7812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2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803571" y="264311"/>
            <a:ext cx="873718" cy="403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83830" y="45147"/>
            <a:ext cx="1405594" cy="1153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269875</xdr:colOff>
      <xdr:row>0</xdr:row>
      <xdr:rowOff>0</xdr:rowOff>
    </xdr:from>
    <xdr:to>
      <xdr:col>18</xdr:col>
      <xdr:colOff>63500</xdr:colOff>
      <xdr:row>5</xdr:row>
      <xdr:rowOff>31750</xdr:rowOff>
    </xdr:to>
    <xdr:pic>
      <xdr:nvPicPr>
        <xdr:cNvPr id="1029"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0" y="0"/>
          <a:ext cx="257175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371475</xdr:colOff>
      <xdr:row>0</xdr:row>
      <xdr:rowOff>15875</xdr:rowOff>
    </xdr:from>
    <xdr:to>
      <xdr:col>18</xdr:col>
      <xdr:colOff>41275</xdr:colOff>
      <xdr:row>4</xdr:row>
      <xdr:rowOff>257175</xdr:rowOff>
    </xdr:to>
    <xdr:pic>
      <xdr:nvPicPr>
        <xdr:cNvPr id="205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83350" y="15875"/>
          <a:ext cx="2447925"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76;&#38291;&#12459;&#12524;&#12531;&#12480;&#12540;5&#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離乳食月間"/>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3"/>
  <sheetViews>
    <sheetView tabSelected="1" zoomScale="50" zoomScaleNormal="50" workbookViewId="0"/>
  </sheetViews>
  <sheetFormatPr defaultRowHeight="13.5" x14ac:dyDescent="0.15"/>
  <cols>
    <col min="1" max="1" width="4.5" style="298" bestFit="1" customWidth="1"/>
    <col min="2" max="2" width="3.375" style="299" bestFit="1" customWidth="1"/>
    <col min="3" max="3" width="26.625" style="299" customWidth="1"/>
    <col min="4" max="6" width="16.125" style="299" customWidth="1"/>
    <col min="7" max="7" width="4.375" style="299" hidden="1" customWidth="1"/>
    <col min="8" max="8" width="5.125" style="300" hidden="1" customWidth="1"/>
    <col min="9" max="9" width="4.125" style="299" hidden="1" customWidth="1"/>
    <col min="10" max="10" width="10.625" style="299" hidden="1" customWidth="1"/>
    <col min="11" max="11" width="5.125" style="300" customWidth="1"/>
    <col min="12" max="12" width="4.125" style="299" bestFit="1" customWidth="1"/>
    <col min="13" max="13" width="10.625" style="299" customWidth="1"/>
    <col min="14" max="14" width="15.625" style="299" customWidth="1"/>
    <col min="15" max="15" width="2.375" style="299" customWidth="1"/>
    <col min="16" max="16" width="4.5" style="412" bestFit="1" customWidth="1"/>
    <col min="17" max="17" width="3.375" style="299" bestFit="1" customWidth="1"/>
    <col min="18" max="18" width="26.625" style="299" customWidth="1"/>
    <col min="19" max="21" width="16.125" style="299" customWidth="1"/>
    <col min="22" max="22" width="0.875" style="299" hidden="1" customWidth="1"/>
    <col min="23" max="23" width="5.125" style="300" hidden="1" customWidth="1"/>
    <col min="24" max="24" width="4.125" style="299" hidden="1" customWidth="1"/>
    <col min="25" max="25" width="10.625" style="299" hidden="1" customWidth="1"/>
    <col min="26" max="26" width="5.125" style="300" customWidth="1"/>
    <col min="27" max="27" width="4.125" style="299" bestFit="1" customWidth="1"/>
    <col min="28" max="28" width="10.625" style="299" customWidth="1"/>
    <col min="29" max="29" width="15.625" style="299" customWidth="1"/>
    <col min="30" max="16384" width="9" style="299"/>
  </cols>
  <sheetData>
    <row r="1" spans="1:29" ht="33.75" customHeight="1" x14ac:dyDescent="0.15">
      <c r="P1" s="298"/>
    </row>
    <row r="2" spans="1:29" s="298" customFormat="1" ht="12" customHeight="1" x14ac:dyDescent="0.15">
      <c r="A2" s="301" t="s">
        <v>13</v>
      </c>
      <c r="B2" s="302" t="s">
        <v>417</v>
      </c>
      <c r="C2" s="303"/>
      <c r="D2" s="304" t="s">
        <v>418</v>
      </c>
      <c r="E2" s="304"/>
      <c r="F2" s="304"/>
      <c r="G2" s="305"/>
      <c r="H2" s="306" t="s">
        <v>419</v>
      </c>
      <c r="I2" s="307"/>
      <c r="J2" s="308"/>
      <c r="K2" s="306" t="s">
        <v>420</v>
      </c>
      <c r="L2" s="307"/>
      <c r="M2" s="308"/>
      <c r="N2" s="309"/>
      <c r="O2" s="310"/>
      <c r="P2" s="301" t="s">
        <v>13</v>
      </c>
      <c r="Q2" s="302" t="s">
        <v>417</v>
      </c>
      <c r="R2" s="311"/>
      <c r="S2" s="304" t="s">
        <v>418</v>
      </c>
      <c r="T2" s="304"/>
      <c r="U2" s="304"/>
      <c r="V2" s="305"/>
      <c r="W2" s="306" t="s">
        <v>419</v>
      </c>
      <c r="X2" s="307"/>
      <c r="Y2" s="308"/>
      <c r="Z2" s="306" t="s">
        <v>420</v>
      </c>
      <c r="AA2" s="307"/>
      <c r="AB2" s="308"/>
      <c r="AC2" s="309"/>
    </row>
    <row r="3" spans="1:29" s="298" customFormat="1" ht="12" customHeight="1" x14ac:dyDescent="0.15">
      <c r="A3" s="301"/>
      <c r="B3" s="302"/>
      <c r="C3" s="303"/>
      <c r="D3" s="312" t="s">
        <v>421</v>
      </c>
      <c r="E3" s="313" t="s">
        <v>422</v>
      </c>
      <c r="F3" s="314" t="s">
        <v>423</v>
      </c>
      <c r="G3" s="315"/>
      <c r="H3" s="316" t="s">
        <v>424</v>
      </c>
      <c r="I3" s="317"/>
      <c r="J3" s="318" t="s">
        <v>425</v>
      </c>
      <c r="K3" s="316" t="s">
        <v>424</v>
      </c>
      <c r="L3" s="317"/>
      <c r="M3" s="318" t="s">
        <v>425</v>
      </c>
      <c r="N3" s="319" t="s">
        <v>426</v>
      </c>
      <c r="O3" s="320"/>
      <c r="P3" s="301"/>
      <c r="Q3" s="302"/>
      <c r="R3" s="311"/>
      <c r="S3" s="312" t="s">
        <v>421</v>
      </c>
      <c r="T3" s="313" t="s">
        <v>422</v>
      </c>
      <c r="U3" s="314" t="s">
        <v>423</v>
      </c>
      <c r="V3" s="315"/>
      <c r="W3" s="316" t="s">
        <v>424</v>
      </c>
      <c r="X3" s="317"/>
      <c r="Y3" s="318" t="s">
        <v>425</v>
      </c>
      <c r="Z3" s="316" t="s">
        <v>424</v>
      </c>
      <c r="AA3" s="317"/>
      <c r="AB3" s="318" t="s">
        <v>425</v>
      </c>
      <c r="AC3" s="319" t="s">
        <v>426</v>
      </c>
    </row>
    <row r="4" spans="1:29" s="298" customFormat="1" ht="12" customHeight="1" x14ac:dyDescent="0.15">
      <c r="A4" s="301"/>
      <c r="B4" s="302"/>
      <c r="C4" s="303"/>
      <c r="D4" s="312"/>
      <c r="E4" s="313"/>
      <c r="F4" s="314"/>
      <c r="G4" s="315"/>
      <c r="H4" s="316"/>
      <c r="I4" s="317"/>
      <c r="J4" s="318"/>
      <c r="K4" s="316"/>
      <c r="L4" s="317"/>
      <c r="M4" s="318"/>
      <c r="N4" s="321"/>
      <c r="O4" s="320"/>
      <c r="P4" s="301"/>
      <c r="Q4" s="302"/>
      <c r="R4" s="311"/>
      <c r="S4" s="312"/>
      <c r="T4" s="313"/>
      <c r="U4" s="314"/>
      <c r="V4" s="315"/>
      <c r="W4" s="316"/>
      <c r="X4" s="317"/>
      <c r="Y4" s="318"/>
      <c r="Z4" s="316"/>
      <c r="AA4" s="317"/>
      <c r="AB4" s="318"/>
      <c r="AC4" s="321"/>
    </row>
    <row r="5" spans="1:29" s="298" customFormat="1" ht="12" customHeight="1" x14ac:dyDescent="0.15">
      <c r="A5" s="301"/>
      <c r="B5" s="302"/>
      <c r="C5" s="303"/>
      <c r="D5" s="312"/>
      <c r="E5" s="313"/>
      <c r="F5" s="314"/>
      <c r="G5" s="315"/>
      <c r="H5" s="316"/>
      <c r="I5" s="317"/>
      <c r="J5" s="318"/>
      <c r="K5" s="316"/>
      <c r="L5" s="317"/>
      <c r="M5" s="318"/>
      <c r="N5" s="321"/>
      <c r="O5" s="320"/>
      <c r="P5" s="301"/>
      <c r="Q5" s="302"/>
      <c r="R5" s="311"/>
      <c r="S5" s="312"/>
      <c r="T5" s="313"/>
      <c r="U5" s="314"/>
      <c r="V5" s="315"/>
      <c r="W5" s="316"/>
      <c r="X5" s="317"/>
      <c r="Y5" s="318"/>
      <c r="Z5" s="316"/>
      <c r="AA5" s="317"/>
      <c r="AB5" s="318"/>
      <c r="AC5" s="321"/>
    </row>
    <row r="6" spans="1:29" s="298" customFormat="1" ht="12" customHeight="1" x14ac:dyDescent="0.15">
      <c r="A6" s="301"/>
      <c r="B6" s="302"/>
      <c r="C6" s="303"/>
      <c r="D6" s="312"/>
      <c r="E6" s="313"/>
      <c r="F6" s="314"/>
      <c r="G6" s="315"/>
      <c r="H6" s="322"/>
      <c r="I6" s="323"/>
      <c r="J6" s="324"/>
      <c r="K6" s="322"/>
      <c r="L6" s="323"/>
      <c r="M6" s="324"/>
      <c r="N6" s="325"/>
      <c r="O6" s="320"/>
      <c r="P6" s="301"/>
      <c r="Q6" s="302"/>
      <c r="R6" s="311"/>
      <c r="S6" s="312"/>
      <c r="T6" s="313"/>
      <c r="U6" s="314"/>
      <c r="V6" s="315"/>
      <c r="W6" s="322"/>
      <c r="X6" s="323"/>
      <c r="Y6" s="324"/>
      <c r="Z6" s="322"/>
      <c r="AA6" s="323"/>
      <c r="AB6" s="324"/>
      <c r="AC6" s="325"/>
    </row>
    <row r="7" spans="1:29" ht="12.75" customHeight="1" x14ac:dyDescent="0.15">
      <c r="A7" s="326">
        <v>1</v>
      </c>
      <c r="B7" s="327" t="s">
        <v>373</v>
      </c>
      <c r="C7" s="328" t="s">
        <v>15</v>
      </c>
      <c r="D7" s="329" t="s">
        <v>427</v>
      </c>
      <c r="E7" s="329" t="s">
        <v>428</v>
      </c>
      <c r="F7" s="329" t="s">
        <v>429</v>
      </c>
      <c r="G7" s="330"/>
      <c r="H7" s="331">
        <v>367</v>
      </c>
      <c r="I7" s="332" t="s">
        <v>430</v>
      </c>
      <c r="J7" s="333" t="s">
        <v>65</v>
      </c>
      <c r="K7" s="331">
        <f>367*0.75</f>
        <v>275.25</v>
      </c>
      <c r="L7" s="332" t="s">
        <v>430</v>
      </c>
      <c r="M7" s="333" t="s">
        <v>65</v>
      </c>
      <c r="N7" s="334" t="s">
        <v>52</v>
      </c>
      <c r="O7" s="335"/>
      <c r="P7" s="367">
        <v>18</v>
      </c>
      <c r="Q7" s="364" t="s">
        <v>377</v>
      </c>
      <c r="R7" s="355" t="s">
        <v>23</v>
      </c>
      <c r="S7" s="329" t="s">
        <v>508</v>
      </c>
      <c r="T7" s="329" t="s">
        <v>509</v>
      </c>
      <c r="U7" s="329" t="s">
        <v>510</v>
      </c>
      <c r="V7" s="330"/>
      <c r="W7" s="338">
        <v>390</v>
      </c>
      <c r="X7" s="332" t="s">
        <v>482</v>
      </c>
      <c r="Y7" s="333" t="s">
        <v>26</v>
      </c>
      <c r="Z7" s="338">
        <f>390*0.75</f>
        <v>292.5</v>
      </c>
      <c r="AA7" s="332" t="s">
        <v>497</v>
      </c>
      <c r="AB7" s="333" t="s">
        <v>26</v>
      </c>
      <c r="AC7" s="334" t="s">
        <v>52</v>
      </c>
    </row>
    <row r="8" spans="1:29" ht="12.75" customHeight="1" x14ac:dyDescent="0.15">
      <c r="A8" s="326"/>
      <c r="B8" s="339"/>
      <c r="C8" s="340" t="s">
        <v>435</v>
      </c>
      <c r="D8" s="329"/>
      <c r="E8" s="329"/>
      <c r="F8" s="329"/>
      <c r="G8" s="330"/>
      <c r="H8" s="341">
        <v>14.099999999999994</v>
      </c>
      <c r="I8" s="342" t="s">
        <v>436</v>
      </c>
      <c r="J8" s="343"/>
      <c r="K8" s="341">
        <f>14.1*0.75</f>
        <v>10.574999999999999</v>
      </c>
      <c r="L8" s="342" t="s">
        <v>436</v>
      </c>
      <c r="M8" s="343"/>
      <c r="N8" s="344" t="s">
        <v>437</v>
      </c>
      <c r="O8" s="335"/>
      <c r="P8" s="374"/>
      <c r="Q8" s="364"/>
      <c r="R8" s="375" t="s">
        <v>213</v>
      </c>
      <c r="S8" s="329"/>
      <c r="T8" s="329"/>
      <c r="U8" s="329"/>
      <c r="V8" s="330"/>
      <c r="W8" s="341">
        <v>15.699999999999996</v>
      </c>
      <c r="X8" s="340" t="s">
        <v>470</v>
      </c>
      <c r="Y8" s="343"/>
      <c r="Z8" s="341">
        <f>15.7*0.75</f>
        <v>11.774999999999999</v>
      </c>
      <c r="AA8" s="340" t="s">
        <v>470</v>
      </c>
      <c r="AB8" s="343"/>
      <c r="AC8" s="344" t="s">
        <v>511</v>
      </c>
    </row>
    <row r="9" spans="1:29" ht="12.75" customHeight="1" x14ac:dyDescent="0.15">
      <c r="A9" s="326"/>
      <c r="B9" s="339"/>
      <c r="C9" s="340" t="s">
        <v>45</v>
      </c>
      <c r="D9" s="329"/>
      <c r="E9" s="329"/>
      <c r="F9" s="329"/>
      <c r="G9" s="330"/>
      <c r="H9" s="341">
        <v>11.9</v>
      </c>
      <c r="I9" s="342" t="s">
        <v>436</v>
      </c>
      <c r="J9" s="343"/>
      <c r="K9" s="341">
        <f>11.9*0.75</f>
        <v>8.9250000000000007</v>
      </c>
      <c r="L9" s="342" t="s">
        <v>436</v>
      </c>
      <c r="M9" s="343"/>
      <c r="N9" s="344" t="s">
        <v>439</v>
      </c>
      <c r="O9" s="335"/>
      <c r="P9" s="374"/>
      <c r="Q9" s="364"/>
      <c r="R9" s="340" t="s">
        <v>513</v>
      </c>
      <c r="S9" s="329"/>
      <c r="T9" s="329"/>
      <c r="U9" s="329"/>
      <c r="V9" s="330"/>
      <c r="W9" s="341">
        <v>9.8000000000000007</v>
      </c>
      <c r="X9" s="340" t="s">
        <v>470</v>
      </c>
      <c r="Y9" s="343"/>
      <c r="Z9" s="341">
        <f>9.8*0.75</f>
        <v>7.3500000000000005</v>
      </c>
      <c r="AA9" s="340" t="s">
        <v>470</v>
      </c>
      <c r="AB9" s="343"/>
      <c r="AC9" s="344"/>
    </row>
    <row r="10" spans="1:29" ht="12.75" customHeight="1" x14ac:dyDescent="0.15">
      <c r="A10" s="326"/>
      <c r="B10" s="339"/>
      <c r="C10" s="340"/>
      <c r="D10" s="329"/>
      <c r="E10" s="329"/>
      <c r="F10" s="329"/>
      <c r="G10" s="330"/>
      <c r="H10" s="341">
        <v>48.20000000000001</v>
      </c>
      <c r="I10" s="342" t="s">
        <v>436</v>
      </c>
      <c r="J10" s="343"/>
      <c r="K10" s="341">
        <f>48.2*0.75</f>
        <v>36.150000000000006</v>
      </c>
      <c r="L10" s="342" t="s">
        <v>436</v>
      </c>
      <c r="M10" s="343"/>
      <c r="N10" s="344"/>
      <c r="O10" s="335"/>
      <c r="P10" s="374"/>
      <c r="Q10" s="364"/>
      <c r="R10" s="340" t="s">
        <v>73</v>
      </c>
      <c r="S10" s="329"/>
      <c r="T10" s="329"/>
      <c r="U10" s="329"/>
      <c r="V10" s="330"/>
      <c r="W10" s="341">
        <v>57.3</v>
      </c>
      <c r="X10" s="340" t="s">
        <v>470</v>
      </c>
      <c r="Y10" s="343"/>
      <c r="Z10" s="341">
        <f>57.3*0.75</f>
        <v>42.974999999999994</v>
      </c>
      <c r="AA10" s="340" t="s">
        <v>470</v>
      </c>
      <c r="AB10" s="343"/>
      <c r="AC10" s="344"/>
    </row>
    <row r="11" spans="1:29" ht="12.75" customHeight="1" x14ac:dyDescent="0.15">
      <c r="A11" s="326"/>
      <c r="B11" s="346"/>
      <c r="C11" s="347"/>
      <c r="D11" s="329"/>
      <c r="E11" s="329"/>
      <c r="F11" s="329"/>
      <c r="G11" s="330"/>
      <c r="H11" s="348">
        <v>0.99999999999999989</v>
      </c>
      <c r="I11" s="349" t="s">
        <v>436</v>
      </c>
      <c r="J11" s="350"/>
      <c r="K11" s="348">
        <f>1*0.75</f>
        <v>0.75</v>
      </c>
      <c r="L11" s="349" t="s">
        <v>436</v>
      </c>
      <c r="M11" s="350"/>
      <c r="N11" s="351"/>
      <c r="O11" s="335"/>
      <c r="P11" s="374"/>
      <c r="Q11" s="364"/>
      <c r="R11" s="347" t="s">
        <v>66</v>
      </c>
      <c r="S11" s="329"/>
      <c r="T11" s="329"/>
      <c r="U11" s="329"/>
      <c r="V11" s="330"/>
      <c r="W11" s="348">
        <v>1.2</v>
      </c>
      <c r="X11" s="347" t="s">
        <v>470</v>
      </c>
      <c r="Y11" s="350"/>
      <c r="Z11" s="348">
        <f>1.2*0.75</f>
        <v>0.89999999999999991</v>
      </c>
      <c r="AA11" s="347" t="s">
        <v>470</v>
      </c>
      <c r="AB11" s="350"/>
      <c r="AC11" s="351"/>
    </row>
    <row r="12" spans="1:29" ht="12.75" customHeight="1" x14ac:dyDescent="0.15">
      <c r="A12" s="352"/>
      <c r="B12" s="353"/>
      <c r="C12" s="353"/>
      <c r="D12" s="353"/>
      <c r="E12" s="353"/>
      <c r="F12" s="353"/>
      <c r="G12" s="353"/>
      <c r="H12" s="353"/>
      <c r="I12" s="353"/>
      <c r="J12" s="353"/>
      <c r="K12" s="353"/>
      <c r="L12" s="353"/>
      <c r="M12" s="353"/>
      <c r="N12" s="354"/>
      <c r="O12" s="335"/>
      <c r="P12" s="336">
        <v>19</v>
      </c>
      <c r="Q12" s="336" t="s">
        <v>382</v>
      </c>
      <c r="R12" s="337" t="s">
        <v>107</v>
      </c>
      <c r="S12" s="329" t="s">
        <v>431</v>
      </c>
      <c r="T12" s="329" t="s">
        <v>432</v>
      </c>
      <c r="U12" s="329" t="s">
        <v>433</v>
      </c>
      <c r="V12" s="330"/>
      <c r="W12" s="338">
        <v>359</v>
      </c>
      <c r="X12" s="332" t="s">
        <v>430</v>
      </c>
      <c r="Y12" s="333" t="s">
        <v>434</v>
      </c>
      <c r="Z12" s="338">
        <f>359*0.75</f>
        <v>269.25</v>
      </c>
      <c r="AA12" s="332" t="s">
        <v>430</v>
      </c>
      <c r="AB12" s="333" t="s">
        <v>434</v>
      </c>
      <c r="AC12" s="334" t="s">
        <v>52</v>
      </c>
    </row>
    <row r="13" spans="1:29" ht="12.75" customHeight="1" x14ac:dyDescent="0.15">
      <c r="A13" s="418"/>
      <c r="B13" s="419"/>
      <c r="C13" s="419"/>
      <c r="D13" s="419"/>
      <c r="E13" s="419"/>
      <c r="F13" s="419"/>
      <c r="G13" s="419"/>
      <c r="H13" s="419"/>
      <c r="I13" s="419"/>
      <c r="J13" s="419"/>
      <c r="K13" s="419"/>
      <c r="L13" s="419"/>
      <c r="M13" s="419"/>
      <c r="N13" s="420"/>
      <c r="O13" s="335"/>
      <c r="P13" s="336"/>
      <c r="Q13" s="336"/>
      <c r="R13" s="345" t="s">
        <v>343</v>
      </c>
      <c r="S13" s="329"/>
      <c r="T13" s="329"/>
      <c r="U13" s="329"/>
      <c r="V13" s="330"/>
      <c r="W13" s="341">
        <v>14.4</v>
      </c>
      <c r="X13" s="340" t="s">
        <v>436</v>
      </c>
      <c r="Y13" s="343"/>
      <c r="Z13" s="341">
        <f>14.4*0.75</f>
        <v>10.8</v>
      </c>
      <c r="AA13" s="340" t="s">
        <v>436</v>
      </c>
      <c r="AB13" s="343"/>
      <c r="AC13" s="344" t="s">
        <v>438</v>
      </c>
    </row>
    <row r="14" spans="1:29" ht="12.75" customHeight="1" x14ac:dyDescent="0.15">
      <c r="A14" s="418"/>
      <c r="B14" s="419"/>
      <c r="C14" s="419"/>
      <c r="D14" s="419"/>
      <c r="E14" s="419"/>
      <c r="F14" s="419"/>
      <c r="G14" s="419"/>
      <c r="H14" s="419"/>
      <c r="I14" s="419"/>
      <c r="J14" s="419"/>
      <c r="K14" s="419"/>
      <c r="L14" s="419"/>
      <c r="M14" s="419"/>
      <c r="N14" s="420"/>
      <c r="O14" s="335"/>
      <c r="P14" s="336"/>
      <c r="Q14" s="336"/>
      <c r="R14" s="340" t="s">
        <v>117</v>
      </c>
      <c r="S14" s="329"/>
      <c r="T14" s="329"/>
      <c r="U14" s="329"/>
      <c r="V14" s="330"/>
      <c r="W14" s="341">
        <v>13.299999999999999</v>
      </c>
      <c r="X14" s="340" t="s">
        <v>436</v>
      </c>
      <c r="Y14" s="343"/>
      <c r="Z14" s="341">
        <f>13.3*0.75</f>
        <v>9.9750000000000014</v>
      </c>
      <c r="AA14" s="340" t="s">
        <v>436</v>
      </c>
      <c r="AB14" s="343"/>
      <c r="AC14" s="344"/>
    </row>
    <row r="15" spans="1:29" ht="12.75" customHeight="1" x14ac:dyDescent="0.15">
      <c r="A15" s="418"/>
      <c r="B15" s="419"/>
      <c r="C15" s="419"/>
      <c r="D15" s="419"/>
      <c r="E15" s="419"/>
      <c r="F15" s="419"/>
      <c r="G15" s="419"/>
      <c r="H15" s="419"/>
      <c r="I15" s="419"/>
      <c r="J15" s="419"/>
      <c r="K15" s="419"/>
      <c r="L15" s="419"/>
      <c r="M15" s="419"/>
      <c r="N15" s="420"/>
      <c r="O15" s="335"/>
      <c r="P15" s="336"/>
      <c r="Q15" s="336"/>
      <c r="R15" s="340"/>
      <c r="S15" s="329"/>
      <c r="T15" s="329"/>
      <c r="U15" s="329"/>
      <c r="V15" s="330"/>
      <c r="W15" s="341">
        <v>44.600000000000009</v>
      </c>
      <c r="X15" s="340" t="s">
        <v>436</v>
      </c>
      <c r="Y15" s="343"/>
      <c r="Z15" s="341">
        <f>44.6*0.75</f>
        <v>33.450000000000003</v>
      </c>
      <c r="AA15" s="340" t="s">
        <v>436</v>
      </c>
      <c r="AB15" s="343"/>
      <c r="AC15" s="344"/>
    </row>
    <row r="16" spans="1:29" ht="12.75" customHeight="1" x14ac:dyDescent="0.15">
      <c r="A16" s="418"/>
      <c r="B16" s="419"/>
      <c r="C16" s="419"/>
      <c r="D16" s="419"/>
      <c r="E16" s="419"/>
      <c r="F16" s="419"/>
      <c r="G16" s="419"/>
      <c r="H16" s="419"/>
      <c r="I16" s="419"/>
      <c r="J16" s="419"/>
      <c r="K16" s="419"/>
      <c r="L16" s="419"/>
      <c r="M16" s="419"/>
      <c r="N16" s="420"/>
      <c r="O16" s="335"/>
      <c r="P16" s="336"/>
      <c r="Q16" s="336"/>
      <c r="R16" s="347"/>
      <c r="S16" s="329"/>
      <c r="T16" s="329"/>
      <c r="U16" s="329"/>
      <c r="V16" s="330"/>
      <c r="W16" s="348">
        <v>1.2</v>
      </c>
      <c r="X16" s="347" t="s">
        <v>436</v>
      </c>
      <c r="Y16" s="350"/>
      <c r="Z16" s="348">
        <f>1.2*0.75</f>
        <v>0.89999999999999991</v>
      </c>
      <c r="AA16" s="347" t="s">
        <v>436</v>
      </c>
      <c r="AB16" s="350"/>
      <c r="AC16" s="351"/>
    </row>
    <row r="17" spans="1:29" ht="12.75" customHeight="1" x14ac:dyDescent="0.15">
      <c r="A17" s="418"/>
      <c r="B17" s="419"/>
      <c r="C17" s="419"/>
      <c r="D17" s="419"/>
      <c r="E17" s="419"/>
      <c r="F17" s="419"/>
      <c r="G17" s="419"/>
      <c r="H17" s="419"/>
      <c r="I17" s="419"/>
      <c r="J17" s="419"/>
      <c r="K17" s="419"/>
      <c r="L17" s="419"/>
      <c r="M17" s="419"/>
      <c r="N17" s="420"/>
      <c r="O17" s="335"/>
      <c r="P17" s="336">
        <v>20</v>
      </c>
      <c r="Q17" s="336" t="s">
        <v>49</v>
      </c>
      <c r="R17" s="355" t="s">
        <v>77</v>
      </c>
      <c r="S17" s="329" t="s">
        <v>440</v>
      </c>
      <c r="T17" s="329" t="s">
        <v>441</v>
      </c>
      <c r="U17" s="329" t="s">
        <v>442</v>
      </c>
      <c r="V17" s="330"/>
      <c r="W17" s="338">
        <v>404</v>
      </c>
      <c r="X17" s="332" t="s">
        <v>430</v>
      </c>
      <c r="Y17" s="333" t="s">
        <v>443</v>
      </c>
      <c r="Z17" s="338">
        <f>404*0.75</f>
        <v>303</v>
      </c>
      <c r="AA17" s="332" t="s">
        <v>430</v>
      </c>
      <c r="AB17" s="333" t="s">
        <v>443</v>
      </c>
      <c r="AC17" s="334" t="s">
        <v>52</v>
      </c>
    </row>
    <row r="18" spans="1:29" ht="12.75" customHeight="1" x14ac:dyDescent="0.15">
      <c r="A18" s="418"/>
      <c r="B18" s="419"/>
      <c r="C18" s="419"/>
      <c r="D18" s="419"/>
      <c r="E18" s="419"/>
      <c r="F18" s="419"/>
      <c r="G18" s="419"/>
      <c r="H18" s="419"/>
      <c r="I18" s="419"/>
      <c r="J18" s="419"/>
      <c r="K18" s="419"/>
      <c r="L18" s="419"/>
      <c r="M18" s="419"/>
      <c r="N18" s="420"/>
      <c r="O18" s="335"/>
      <c r="P18" s="336"/>
      <c r="Q18" s="336"/>
      <c r="R18" s="359" t="s">
        <v>126</v>
      </c>
      <c r="S18" s="329"/>
      <c r="T18" s="329"/>
      <c r="U18" s="329"/>
      <c r="V18" s="330"/>
      <c r="W18" s="341">
        <v>10.799999999999995</v>
      </c>
      <c r="X18" s="340" t="s">
        <v>436</v>
      </c>
      <c r="Y18" s="343"/>
      <c r="Z18" s="341">
        <f>10.8*0.75</f>
        <v>8.1000000000000014</v>
      </c>
      <c r="AA18" s="340" t="s">
        <v>436</v>
      </c>
      <c r="AB18" s="343"/>
      <c r="AC18" s="344" t="s">
        <v>444</v>
      </c>
    </row>
    <row r="19" spans="1:29" ht="12.75" customHeight="1" x14ac:dyDescent="0.15">
      <c r="A19" s="418"/>
      <c r="B19" s="419"/>
      <c r="C19" s="419"/>
      <c r="D19" s="419"/>
      <c r="E19" s="419"/>
      <c r="F19" s="419"/>
      <c r="G19" s="419"/>
      <c r="H19" s="419"/>
      <c r="I19" s="419"/>
      <c r="J19" s="419"/>
      <c r="K19" s="419"/>
      <c r="L19" s="419"/>
      <c r="M19" s="419"/>
      <c r="N19" s="420"/>
      <c r="O19" s="335"/>
      <c r="P19" s="336"/>
      <c r="Q19" s="336"/>
      <c r="R19" s="340" t="s">
        <v>132</v>
      </c>
      <c r="S19" s="329"/>
      <c r="T19" s="329"/>
      <c r="U19" s="329"/>
      <c r="V19" s="330"/>
      <c r="W19" s="341">
        <v>13</v>
      </c>
      <c r="X19" s="340" t="s">
        <v>451</v>
      </c>
      <c r="Y19" s="343"/>
      <c r="Z19" s="341">
        <f>13*0.75</f>
        <v>9.75</v>
      </c>
      <c r="AA19" s="340" t="s">
        <v>451</v>
      </c>
      <c r="AB19" s="343"/>
      <c r="AC19" s="344"/>
    </row>
    <row r="20" spans="1:29" ht="12.75" customHeight="1" x14ac:dyDescent="0.15">
      <c r="A20" s="418"/>
      <c r="B20" s="419"/>
      <c r="C20" s="419"/>
      <c r="D20" s="419"/>
      <c r="E20" s="419"/>
      <c r="F20" s="419"/>
      <c r="G20" s="419"/>
      <c r="H20" s="419"/>
      <c r="I20" s="419"/>
      <c r="J20" s="419"/>
      <c r="K20" s="419"/>
      <c r="L20" s="419"/>
      <c r="M20" s="419"/>
      <c r="N20" s="420"/>
      <c r="O20" s="335"/>
      <c r="P20" s="336"/>
      <c r="Q20" s="336"/>
      <c r="R20" s="340" t="s">
        <v>73</v>
      </c>
      <c r="S20" s="329"/>
      <c r="T20" s="329"/>
      <c r="U20" s="329"/>
      <c r="V20" s="330"/>
      <c r="W20" s="341">
        <v>59.599999999999994</v>
      </c>
      <c r="X20" s="340" t="s">
        <v>436</v>
      </c>
      <c r="Y20" s="343"/>
      <c r="Z20" s="341">
        <f>59.6*0.75</f>
        <v>44.7</v>
      </c>
      <c r="AA20" s="340" t="s">
        <v>436</v>
      </c>
      <c r="AB20" s="343"/>
      <c r="AC20" s="344"/>
    </row>
    <row r="21" spans="1:29" ht="12.75" customHeight="1" x14ac:dyDescent="0.15">
      <c r="A21" s="356"/>
      <c r="B21" s="357"/>
      <c r="C21" s="357"/>
      <c r="D21" s="357"/>
      <c r="E21" s="357"/>
      <c r="F21" s="357"/>
      <c r="G21" s="357"/>
      <c r="H21" s="357"/>
      <c r="I21" s="357"/>
      <c r="J21" s="357"/>
      <c r="K21" s="357"/>
      <c r="L21" s="357"/>
      <c r="M21" s="357"/>
      <c r="N21" s="358"/>
      <c r="O21" s="335"/>
      <c r="P21" s="336"/>
      <c r="Q21" s="336"/>
      <c r="R21" s="347" t="s">
        <v>198</v>
      </c>
      <c r="S21" s="329"/>
      <c r="T21" s="329"/>
      <c r="U21" s="329"/>
      <c r="V21" s="330"/>
      <c r="W21" s="348">
        <v>1.1000000000000001</v>
      </c>
      <c r="X21" s="347" t="s">
        <v>436</v>
      </c>
      <c r="Y21" s="350"/>
      <c r="Z21" s="348">
        <f>1.1*0.75</f>
        <v>0.82500000000000007</v>
      </c>
      <c r="AA21" s="347" t="s">
        <v>436</v>
      </c>
      <c r="AB21" s="350"/>
      <c r="AC21" s="351"/>
    </row>
    <row r="22" spans="1:29" ht="12.75" customHeight="1" x14ac:dyDescent="0.15">
      <c r="A22" s="360" t="s">
        <v>445</v>
      </c>
      <c r="B22" s="361" t="s">
        <v>446</v>
      </c>
      <c r="C22" s="355" t="s">
        <v>23</v>
      </c>
      <c r="D22" s="329" t="s">
        <v>447</v>
      </c>
      <c r="E22" s="329" t="s">
        <v>448</v>
      </c>
      <c r="F22" s="329" t="s">
        <v>449</v>
      </c>
      <c r="G22" s="330"/>
      <c r="H22" s="338">
        <v>415</v>
      </c>
      <c r="I22" s="332" t="s">
        <v>450</v>
      </c>
      <c r="J22" s="333" t="s">
        <v>65</v>
      </c>
      <c r="K22" s="338">
        <f>415*0.75</f>
        <v>311.25</v>
      </c>
      <c r="L22" s="332" t="s">
        <v>450</v>
      </c>
      <c r="M22" s="333" t="s">
        <v>65</v>
      </c>
      <c r="N22" s="334" t="s">
        <v>52</v>
      </c>
      <c r="O22" s="335"/>
      <c r="P22" s="360" t="s">
        <v>454</v>
      </c>
      <c r="Q22" s="361" t="s">
        <v>446</v>
      </c>
      <c r="R22" s="355" t="s">
        <v>455</v>
      </c>
      <c r="S22" s="329" t="s">
        <v>456</v>
      </c>
      <c r="T22" s="329" t="s">
        <v>457</v>
      </c>
      <c r="U22" s="329" t="s">
        <v>458</v>
      </c>
      <c r="V22" s="330"/>
      <c r="W22" s="338">
        <v>474</v>
      </c>
      <c r="X22" s="332" t="s">
        <v>430</v>
      </c>
      <c r="Y22" s="333" t="s">
        <v>459</v>
      </c>
      <c r="Z22" s="338">
        <f>474*0.75</f>
        <v>355.5</v>
      </c>
      <c r="AA22" s="332" t="s">
        <v>450</v>
      </c>
      <c r="AB22" s="333" t="s">
        <v>460</v>
      </c>
      <c r="AC22" s="334" t="s">
        <v>52</v>
      </c>
    </row>
    <row r="23" spans="1:29" ht="12.75" customHeight="1" x14ac:dyDescent="0.15">
      <c r="A23" s="362"/>
      <c r="B23" s="361"/>
      <c r="C23" s="363" t="s">
        <v>452</v>
      </c>
      <c r="D23" s="329"/>
      <c r="E23" s="329"/>
      <c r="F23" s="329"/>
      <c r="G23" s="330"/>
      <c r="H23" s="341">
        <v>15.199999999999998</v>
      </c>
      <c r="I23" s="340" t="s">
        <v>436</v>
      </c>
      <c r="J23" s="343"/>
      <c r="K23" s="341">
        <f>15.2*0.75</f>
        <v>11.399999999999999</v>
      </c>
      <c r="L23" s="340" t="s">
        <v>436</v>
      </c>
      <c r="M23" s="343"/>
      <c r="N23" s="344" t="s">
        <v>453</v>
      </c>
      <c r="O23" s="335"/>
      <c r="P23" s="362"/>
      <c r="Q23" s="361"/>
      <c r="R23" s="363" t="s">
        <v>227</v>
      </c>
      <c r="S23" s="329"/>
      <c r="T23" s="329"/>
      <c r="U23" s="329"/>
      <c r="V23" s="330"/>
      <c r="W23" s="341">
        <v>15.899999999999997</v>
      </c>
      <c r="X23" s="340" t="s">
        <v>451</v>
      </c>
      <c r="Y23" s="343"/>
      <c r="Z23" s="341">
        <f>15.9*0.75</f>
        <v>11.925000000000001</v>
      </c>
      <c r="AA23" s="340" t="s">
        <v>451</v>
      </c>
      <c r="AB23" s="343"/>
      <c r="AC23" s="344" t="s">
        <v>453</v>
      </c>
    </row>
    <row r="24" spans="1:29" ht="12.75" customHeight="1" x14ac:dyDescent="0.15">
      <c r="A24" s="362"/>
      <c r="B24" s="361"/>
      <c r="C24" s="340" t="s">
        <v>144</v>
      </c>
      <c r="D24" s="329"/>
      <c r="E24" s="329"/>
      <c r="F24" s="329"/>
      <c r="G24" s="330"/>
      <c r="H24" s="341">
        <v>11.299999999999999</v>
      </c>
      <c r="I24" s="340" t="s">
        <v>436</v>
      </c>
      <c r="J24" s="343"/>
      <c r="K24" s="341">
        <f>11.3*0.75</f>
        <v>8.4750000000000014</v>
      </c>
      <c r="L24" s="340" t="s">
        <v>436</v>
      </c>
      <c r="M24" s="343"/>
      <c r="N24" s="344"/>
      <c r="O24" s="335"/>
      <c r="P24" s="362"/>
      <c r="Q24" s="361"/>
      <c r="R24" s="340" t="s">
        <v>144</v>
      </c>
      <c r="S24" s="329"/>
      <c r="T24" s="329"/>
      <c r="U24" s="329"/>
      <c r="V24" s="330"/>
      <c r="W24" s="341">
        <v>12.199999999999998</v>
      </c>
      <c r="X24" s="340" t="s">
        <v>451</v>
      </c>
      <c r="Y24" s="343"/>
      <c r="Z24" s="341">
        <f>12.2*0.75</f>
        <v>9.1499999999999986</v>
      </c>
      <c r="AA24" s="340" t="s">
        <v>451</v>
      </c>
      <c r="AB24" s="343"/>
      <c r="AC24" s="344"/>
    </row>
    <row r="25" spans="1:29" ht="12.75" customHeight="1" x14ac:dyDescent="0.15">
      <c r="A25" s="362"/>
      <c r="B25" s="361"/>
      <c r="C25" s="340" t="s">
        <v>73</v>
      </c>
      <c r="D25" s="329"/>
      <c r="E25" s="329"/>
      <c r="F25" s="329"/>
      <c r="G25" s="330"/>
      <c r="H25" s="341">
        <v>60.599999999999994</v>
      </c>
      <c r="I25" s="340" t="s">
        <v>436</v>
      </c>
      <c r="J25" s="343"/>
      <c r="K25" s="341">
        <f>60.6*0.75</f>
        <v>45.45</v>
      </c>
      <c r="L25" s="340" t="s">
        <v>436</v>
      </c>
      <c r="M25" s="343"/>
      <c r="N25" s="344"/>
      <c r="O25" s="335"/>
      <c r="P25" s="362"/>
      <c r="Q25" s="361"/>
      <c r="R25" s="340" t="s">
        <v>73</v>
      </c>
      <c r="S25" s="329"/>
      <c r="T25" s="329"/>
      <c r="U25" s="329"/>
      <c r="V25" s="330"/>
      <c r="W25" s="341">
        <v>72.5</v>
      </c>
      <c r="X25" s="340" t="s">
        <v>451</v>
      </c>
      <c r="Y25" s="343"/>
      <c r="Z25" s="341">
        <f>72.5*0.75</f>
        <v>54.375</v>
      </c>
      <c r="AA25" s="340" t="s">
        <v>451</v>
      </c>
      <c r="AB25" s="343"/>
      <c r="AC25" s="344"/>
    </row>
    <row r="26" spans="1:29" ht="12.75" customHeight="1" x14ac:dyDescent="0.15">
      <c r="A26" s="362"/>
      <c r="B26" s="361"/>
      <c r="C26" s="347"/>
      <c r="D26" s="329"/>
      <c r="E26" s="329"/>
      <c r="F26" s="329"/>
      <c r="G26" s="330"/>
      <c r="H26" s="348">
        <v>1.1000000000000001</v>
      </c>
      <c r="I26" s="347" t="s">
        <v>451</v>
      </c>
      <c r="J26" s="350"/>
      <c r="K26" s="348">
        <f>1.1*0.75</f>
        <v>0.82500000000000007</v>
      </c>
      <c r="L26" s="347" t="s">
        <v>451</v>
      </c>
      <c r="M26" s="350"/>
      <c r="N26" s="351" t="s">
        <v>461</v>
      </c>
      <c r="O26" s="335"/>
      <c r="P26" s="362"/>
      <c r="Q26" s="361"/>
      <c r="R26" s="347"/>
      <c r="S26" s="329"/>
      <c r="T26" s="329"/>
      <c r="U26" s="329"/>
      <c r="V26" s="330"/>
      <c r="W26" s="348">
        <v>1.1000000000000001</v>
      </c>
      <c r="X26" s="347" t="s">
        <v>451</v>
      </c>
      <c r="Y26" s="350"/>
      <c r="Z26" s="348">
        <f>1.1*0.75</f>
        <v>0.82500000000000007</v>
      </c>
      <c r="AA26" s="347" t="s">
        <v>451</v>
      </c>
      <c r="AB26" s="350"/>
      <c r="AC26" s="351"/>
    </row>
    <row r="27" spans="1:29" ht="12.75" customHeight="1" x14ac:dyDescent="0.15">
      <c r="A27" s="326">
        <v>8</v>
      </c>
      <c r="B27" s="364" t="s">
        <v>373</v>
      </c>
      <c r="C27" s="365" t="s">
        <v>151</v>
      </c>
      <c r="D27" s="329" t="s">
        <v>462</v>
      </c>
      <c r="E27" s="329" t="s">
        <v>463</v>
      </c>
      <c r="F27" s="329" t="s">
        <v>464</v>
      </c>
      <c r="G27" s="330"/>
      <c r="H27" s="338">
        <v>393</v>
      </c>
      <c r="I27" s="332" t="s">
        <v>450</v>
      </c>
      <c r="J27" s="333" t="s">
        <v>65</v>
      </c>
      <c r="K27" s="338">
        <f>393*0.75</f>
        <v>294.75</v>
      </c>
      <c r="L27" s="332" t="s">
        <v>450</v>
      </c>
      <c r="M27" s="333" t="s">
        <v>65</v>
      </c>
      <c r="N27" s="334" t="s">
        <v>52</v>
      </c>
      <c r="O27" s="335"/>
      <c r="P27" s="367">
        <v>22</v>
      </c>
      <c r="Q27" s="336" t="s">
        <v>373</v>
      </c>
      <c r="R27" s="365" t="s">
        <v>151</v>
      </c>
      <c r="S27" s="329" t="s">
        <v>467</v>
      </c>
      <c r="T27" s="329" t="s">
        <v>463</v>
      </c>
      <c r="U27" s="329" t="s">
        <v>468</v>
      </c>
      <c r="V27" s="330"/>
      <c r="W27" s="338">
        <v>387</v>
      </c>
      <c r="X27" s="332" t="s">
        <v>450</v>
      </c>
      <c r="Y27" s="333" t="s">
        <v>65</v>
      </c>
      <c r="Z27" s="338">
        <f>387*0.75</f>
        <v>290.25</v>
      </c>
      <c r="AA27" s="332" t="s">
        <v>430</v>
      </c>
      <c r="AB27" s="333" t="s">
        <v>65</v>
      </c>
      <c r="AC27" s="334" t="s">
        <v>52</v>
      </c>
    </row>
    <row r="28" spans="1:29" ht="12.75" customHeight="1" x14ac:dyDescent="0.15">
      <c r="A28" s="366"/>
      <c r="B28" s="364"/>
      <c r="C28" s="340" t="s">
        <v>157</v>
      </c>
      <c r="D28" s="329"/>
      <c r="E28" s="329"/>
      <c r="F28" s="329"/>
      <c r="G28" s="330"/>
      <c r="H28" s="341">
        <v>13.599999999999996</v>
      </c>
      <c r="I28" s="340" t="s">
        <v>451</v>
      </c>
      <c r="J28" s="343"/>
      <c r="K28" s="341">
        <f>13.6*0.75</f>
        <v>10.199999999999999</v>
      </c>
      <c r="L28" s="340" t="s">
        <v>451</v>
      </c>
      <c r="M28" s="343"/>
      <c r="N28" s="344" t="s">
        <v>465</v>
      </c>
      <c r="O28" s="335"/>
      <c r="P28" s="336"/>
      <c r="Q28" s="336"/>
      <c r="R28" s="340" t="s">
        <v>235</v>
      </c>
      <c r="S28" s="329"/>
      <c r="T28" s="329"/>
      <c r="U28" s="329"/>
      <c r="V28" s="330"/>
      <c r="W28" s="341">
        <v>13.1</v>
      </c>
      <c r="X28" s="340" t="s">
        <v>436</v>
      </c>
      <c r="Y28" s="343"/>
      <c r="Z28" s="341">
        <f>13.1*0.75</f>
        <v>9.8249999999999993</v>
      </c>
      <c r="AA28" s="340" t="s">
        <v>436</v>
      </c>
      <c r="AB28" s="343"/>
      <c r="AC28" s="344" t="s">
        <v>469</v>
      </c>
    </row>
    <row r="29" spans="1:29" ht="12.75" customHeight="1" x14ac:dyDescent="0.15">
      <c r="A29" s="366"/>
      <c r="B29" s="364"/>
      <c r="C29" s="340" t="s">
        <v>73</v>
      </c>
      <c r="D29" s="329"/>
      <c r="E29" s="329"/>
      <c r="F29" s="329"/>
      <c r="G29" s="330"/>
      <c r="H29" s="341">
        <v>12.799999999999999</v>
      </c>
      <c r="I29" s="340" t="s">
        <v>451</v>
      </c>
      <c r="J29" s="343"/>
      <c r="K29" s="341">
        <f>12.8*0.75</f>
        <v>9.6000000000000014</v>
      </c>
      <c r="L29" s="340" t="s">
        <v>451</v>
      </c>
      <c r="M29" s="343"/>
      <c r="N29" s="344" t="s">
        <v>466</v>
      </c>
      <c r="O29" s="335"/>
      <c r="P29" s="336"/>
      <c r="Q29" s="336"/>
      <c r="R29" s="340" t="s">
        <v>73</v>
      </c>
      <c r="S29" s="329"/>
      <c r="T29" s="329"/>
      <c r="U29" s="329"/>
      <c r="V29" s="330"/>
      <c r="W29" s="341">
        <v>12.799999999999999</v>
      </c>
      <c r="X29" s="340" t="s">
        <v>436</v>
      </c>
      <c r="Y29" s="343"/>
      <c r="Z29" s="341">
        <f>12.8*0.75</f>
        <v>9.6000000000000014</v>
      </c>
      <c r="AA29" s="340" t="s">
        <v>436</v>
      </c>
      <c r="AB29" s="343"/>
      <c r="AC29" s="344" t="s">
        <v>439</v>
      </c>
    </row>
    <row r="30" spans="1:29" ht="12.75" customHeight="1" x14ac:dyDescent="0.15">
      <c r="A30" s="366"/>
      <c r="B30" s="364"/>
      <c r="C30" s="340" t="s">
        <v>122</v>
      </c>
      <c r="D30" s="329"/>
      <c r="E30" s="329"/>
      <c r="F30" s="329"/>
      <c r="G30" s="330"/>
      <c r="H30" s="341">
        <v>54.000000000000014</v>
      </c>
      <c r="I30" s="340" t="s">
        <v>451</v>
      </c>
      <c r="J30" s="343"/>
      <c r="K30" s="341">
        <f>54*0.75</f>
        <v>40.5</v>
      </c>
      <c r="L30" s="340" t="s">
        <v>451</v>
      </c>
      <c r="M30" s="343"/>
      <c r="N30" s="344"/>
      <c r="O30" s="335"/>
      <c r="P30" s="336"/>
      <c r="Q30" s="336"/>
      <c r="R30" s="340" t="s">
        <v>198</v>
      </c>
      <c r="S30" s="329"/>
      <c r="T30" s="329"/>
      <c r="U30" s="329"/>
      <c r="V30" s="330"/>
      <c r="W30" s="341">
        <v>53</v>
      </c>
      <c r="X30" s="340" t="s">
        <v>436</v>
      </c>
      <c r="Y30" s="343"/>
      <c r="Z30" s="341">
        <f>53*0.75</f>
        <v>39.75</v>
      </c>
      <c r="AA30" s="340" t="s">
        <v>470</v>
      </c>
      <c r="AB30" s="343"/>
      <c r="AC30" s="344"/>
    </row>
    <row r="31" spans="1:29" ht="12.75" customHeight="1" x14ac:dyDescent="0.15">
      <c r="A31" s="366"/>
      <c r="B31" s="364"/>
      <c r="C31" s="347"/>
      <c r="D31" s="329"/>
      <c r="E31" s="329"/>
      <c r="F31" s="329"/>
      <c r="G31" s="330"/>
      <c r="H31" s="348">
        <v>1.2999999999999998</v>
      </c>
      <c r="I31" s="347" t="s">
        <v>436</v>
      </c>
      <c r="J31" s="350"/>
      <c r="K31" s="348">
        <f>1.3*0.75</f>
        <v>0.97500000000000009</v>
      </c>
      <c r="L31" s="347" t="s">
        <v>436</v>
      </c>
      <c r="M31" s="350"/>
      <c r="N31" s="351"/>
      <c r="O31" s="335"/>
      <c r="P31" s="336"/>
      <c r="Q31" s="336"/>
      <c r="R31" s="347"/>
      <c r="S31" s="329"/>
      <c r="T31" s="329"/>
      <c r="U31" s="329"/>
      <c r="V31" s="330"/>
      <c r="W31" s="348">
        <v>1.2</v>
      </c>
      <c r="X31" s="347" t="s">
        <v>470</v>
      </c>
      <c r="Y31" s="350"/>
      <c r="Z31" s="348">
        <f>1.2*0.75</f>
        <v>0.89999999999999991</v>
      </c>
      <c r="AA31" s="347" t="s">
        <v>470</v>
      </c>
      <c r="AB31" s="350"/>
      <c r="AC31" s="351"/>
    </row>
    <row r="32" spans="1:29" ht="12.75" customHeight="1" x14ac:dyDescent="0.15">
      <c r="A32" s="352"/>
      <c r="B32" s="353"/>
      <c r="C32" s="353"/>
      <c r="D32" s="353"/>
      <c r="E32" s="353"/>
      <c r="F32" s="353"/>
      <c r="G32" s="353"/>
      <c r="H32" s="353"/>
      <c r="I32" s="353"/>
      <c r="J32" s="353"/>
      <c r="K32" s="353"/>
      <c r="L32" s="353"/>
      <c r="M32" s="353"/>
      <c r="N32" s="354"/>
      <c r="O32" s="335"/>
      <c r="P32" s="352"/>
      <c r="Q32" s="353"/>
      <c r="R32" s="353"/>
      <c r="S32" s="353"/>
      <c r="T32" s="353"/>
      <c r="U32" s="353"/>
      <c r="V32" s="353"/>
      <c r="W32" s="353"/>
      <c r="X32" s="353"/>
      <c r="Y32" s="353"/>
      <c r="Z32" s="353"/>
      <c r="AA32" s="353"/>
      <c r="AB32" s="353"/>
      <c r="AC32" s="354"/>
    </row>
    <row r="33" spans="1:29" ht="12.75" customHeight="1" x14ac:dyDescent="0.15">
      <c r="A33" s="356"/>
      <c r="B33" s="357"/>
      <c r="C33" s="357"/>
      <c r="D33" s="357"/>
      <c r="E33" s="357"/>
      <c r="F33" s="357"/>
      <c r="G33" s="357"/>
      <c r="H33" s="357"/>
      <c r="I33" s="357"/>
      <c r="J33" s="357"/>
      <c r="K33" s="357"/>
      <c r="L33" s="357"/>
      <c r="M33" s="357"/>
      <c r="N33" s="358"/>
      <c r="O33" s="335"/>
      <c r="P33" s="356"/>
      <c r="Q33" s="357"/>
      <c r="R33" s="357"/>
      <c r="S33" s="357"/>
      <c r="T33" s="357"/>
      <c r="U33" s="357"/>
      <c r="V33" s="357"/>
      <c r="W33" s="357"/>
      <c r="X33" s="357"/>
      <c r="Y33" s="357"/>
      <c r="Z33" s="357"/>
      <c r="AA33" s="357"/>
      <c r="AB33" s="357"/>
      <c r="AC33" s="358"/>
    </row>
    <row r="34" spans="1:29" ht="12.75" customHeight="1" x14ac:dyDescent="0.15">
      <c r="A34" s="336">
        <v>11</v>
      </c>
      <c r="B34" s="364" t="s">
        <v>377</v>
      </c>
      <c r="C34" s="368" t="s">
        <v>174</v>
      </c>
      <c r="D34" s="329" t="s">
        <v>471</v>
      </c>
      <c r="E34" s="329" t="s">
        <v>472</v>
      </c>
      <c r="F34" s="329" t="s">
        <v>473</v>
      </c>
      <c r="G34" s="330"/>
      <c r="H34" s="338">
        <v>450</v>
      </c>
      <c r="I34" s="332" t="s">
        <v>474</v>
      </c>
      <c r="J34" s="333" t="s">
        <v>434</v>
      </c>
      <c r="K34" s="338">
        <f>450*0.75</f>
        <v>337.5</v>
      </c>
      <c r="L34" s="332" t="s">
        <v>474</v>
      </c>
      <c r="M34" s="333" t="s">
        <v>434</v>
      </c>
      <c r="N34" s="334" t="s">
        <v>52</v>
      </c>
      <c r="O34" s="335"/>
      <c r="P34" s="336">
        <v>25</v>
      </c>
      <c r="Q34" s="336" t="s">
        <v>377</v>
      </c>
      <c r="R34" s="368" t="s">
        <v>174</v>
      </c>
      <c r="S34" s="329" t="s">
        <v>471</v>
      </c>
      <c r="T34" s="329" t="s">
        <v>472</v>
      </c>
      <c r="U34" s="329" t="s">
        <v>473</v>
      </c>
      <c r="V34" s="330"/>
      <c r="W34" s="338">
        <v>450</v>
      </c>
      <c r="X34" s="332" t="s">
        <v>474</v>
      </c>
      <c r="Y34" s="333" t="s">
        <v>434</v>
      </c>
      <c r="Z34" s="338">
        <f>450*0.75</f>
        <v>337.5</v>
      </c>
      <c r="AA34" s="332" t="s">
        <v>476</v>
      </c>
      <c r="AB34" s="333" t="s">
        <v>434</v>
      </c>
      <c r="AC34" s="334" t="s">
        <v>52</v>
      </c>
    </row>
    <row r="35" spans="1:29" ht="12.75" customHeight="1" x14ac:dyDescent="0.15">
      <c r="A35" s="369"/>
      <c r="B35" s="364"/>
      <c r="C35" s="340" t="s">
        <v>179</v>
      </c>
      <c r="D35" s="329"/>
      <c r="E35" s="329"/>
      <c r="F35" s="329"/>
      <c r="G35" s="330"/>
      <c r="H35" s="341">
        <v>13.799999999999999</v>
      </c>
      <c r="I35" s="340" t="s">
        <v>470</v>
      </c>
      <c r="J35" s="343"/>
      <c r="K35" s="341">
        <f>13.8*0.75</f>
        <v>10.350000000000001</v>
      </c>
      <c r="L35" s="340" t="s">
        <v>470</v>
      </c>
      <c r="M35" s="343"/>
      <c r="N35" s="344" t="s">
        <v>475</v>
      </c>
      <c r="O35" s="335"/>
      <c r="P35" s="336"/>
      <c r="Q35" s="336"/>
      <c r="R35" s="340" t="s">
        <v>179</v>
      </c>
      <c r="S35" s="329"/>
      <c r="T35" s="329"/>
      <c r="U35" s="329"/>
      <c r="V35" s="330"/>
      <c r="W35" s="341">
        <v>13.799999999999999</v>
      </c>
      <c r="X35" s="340" t="s">
        <v>477</v>
      </c>
      <c r="Y35" s="343"/>
      <c r="Z35" s="341">
        <f>13.8*0.75</f>
        <v>10.350000000000001</v>
      </c>
      <c r="AA35" s="340" t="s">
        <v>477</v>
      </c>
      <c r="AB35" s="343"/>
      <c r="AC35" s="344" t="s">
        <v>478</v>
      </c>
    </row>
    <row r="36" spans="1:29" ht="12.75" customHeight="1" x14ac:dyDescent="0.15">
      <c r="A36" s="369"/>
      <c r="B36" s="364"/>
      <c r="C36" s="340" t="s">
        <v>66</v>
      </c>
      <c r="D36" s="329"/>
      <c r="E36" s="329"/>
      <c r="F36" s="329"/>
      <c r="G36" s="330"/>
      <c r="H36" s="341">
        <v>14.7</v>
      </c>
      <c r="I36" s="340" t="s">
        <v>470</v>
      </c>
      <c r="J36" s="343"/>
      <c r="K36" s="341">
        <f>14.7*0.75</f>
        <v>11.024999999999999</v>
      </c>
      <c r="L36" s="340" t="s">
        <v>470</v>
      </c>
      <c r="M36" s="343"/>
      <c r="N36" s="344"/>
      <c r="O36" s="335"/>
      <c r="P36" s="336"/>
      <c r="Q36" s="336"/>
      <c r="R36" s="340" t="s">
        <v>66</v>
      </c>
      <c r="S36" s="329"/>
      <c r="T36" s="329"/>
      <c r="U36" s="329"/>
      <c r="V36" s="330"/>
      <c r="W36" s="341">
        <v>14.7</v>
      </c>
      <c r="X36" s="340" t="s">
        <v>483</v>
      </c>
      <c r="Y36" s="343"/>
      <c r="Z36" s="341">
        <f>14.7*0.75</f>
        <v>11.024999999999999</v>
      </c>
      <c r="AA36" s="340" t="s">
        <v>483</v>
      </c>
      <c r="AB36" s="343"/>
      <c r="AC36" s="344"/>
    </row>
    <row r="37" spans="1:29" ht="12.75" customHeight="1" x14ac:dyDescent="0.15">
      <c r="A37" s="369"/>
      <c r="B37" s="364"/>
      <c r="C37" s="340"/>
      <c r="D37" s="329"/>
      <c r="E37" s="329"/>
      <c r="F37" s="329"/>
      <c r="G37" s="330"/>
      <c r="H37" s="341">
        <v>63.4</v>
      </c>
      <c r="I37" s="340" t="s">
        <v>470</v>
      </c>
      <c r="J37" s="343"/>
      <c r="K37" s="341">
        <f>63.4*0.75</f>
        <v>47.55</v>
      </c>
      <c r="L37" s="340" t="s">
        <v>470</v>
      </c>
      <c r="M37" s="343"/>
      <c r="N37" s="344"/>
      <c r="O37" s="335"/>
      <c r="P37" s="336"/>
      <c r="Q37" s="336"/>
      <c r="R37" s="340"/>
      <c r="S37" s="329"/>
      <c r="T37" s="329"/>
      <c r="U37" s="329"/>
      <c r="V37" s="330"/>
      <c r="W37" s="341">
        <v>63.4</v>
      </c>
      <c r="X37" s="340" t="s">
        <v>483</v>
      </c>
      <c r="Y37" s="343"/>
      <c r="Z37" s="341">
        <f>63.4*0.75</f>
        <v>47.55</v>
      </c>
      <c r="AA37" s="340" t="s">
        <v>483</v>
      </c>
      <c r="AB37" s="343"/>
      <c r="AC37" s="344"/>
    </row>
    <row r="38" spans="1:29" ht="12.75" customHeight="1" x14ac:dyDescent="0.15">
      <c r="A38" s="369"/>
      <c r="B38" s="364"/>
      <c r="C38" s="347"/>
      <c r="D38" s="329"/>
      <c r="E38" s="329"/>
      <c r="F38" s="329"/>
      <c r="G38" s="330"/>
      <c r="H38" s="348">
        <v>1.7000000000000004</v>
      </c>
      <c r="I38" s="347" t="s">
        <v>477</v>
      </c>
      <c r="J38" s="350"/>
      <c r="K38" s="348">
        <f>1.7*0.75</f>
        <v>1.2749999999999999</v>
      </c>
      <c r="L38" s="347" t="s">
        <v>477</v>
      </c>
      <c r="M38" s="350"/>
      <c r="N38" s="351"/>
      <c r="O38" s="335"/>
      <c r="P38" s="336"/>
      <c r="Q38" s="336"/>
      <c r="R38" s="347"/>
      <c r="S38" s="329"/>
      <c r="T38" s="329"/>
      <c r="U38" s="329"/>
      <c r="V38" s="330"/>
      <c r="W38" s="348">
        <v>1.7000000000000004</v>
      </c>
      <c r="X38" s="347" t="s">
        <v>483</v>
      </c>
      <c r="Y38" s="350"/>
      <c r="Z38" s="348">
        <f>1.7*0.75</f>
        <v>1.2749999999999999</v>
      </c>
      <c r="AA38" s="347" t="s">
        <v>483</v>
      </c>
      <c r="AB38" s="350"/>
      <c r="AC38" s="351"/>
    </row>
    <row r="39" spans="1:29" ht="12.75" customHeight="1" x14ac:dyDescent="0.15">
      <c r="A39" s="336">
        <v>12</v>
      </c>
      <c r="B39" s="364" t="s">
        <v>382</v>
      </c>
      <c r="C39" s="370" t="s">
        <v>23</v>
      </c>
      <c r="D39" s="329" t="s">
        <v>479</v>
      </c>
      <c r="E39" s="329" t="s">
        <v>480</v>
      </c>
      <c r="F39" s="329" t="s">
        <v>481</v>
      </c>
      <c r="G39" s="330"/>
      <c r="H39" s="338">
        <v>351</v>
      </c>
      <c r="I39" s="332" t="s">
        <v>476</v>
      </c>
      <c r="J39" s="333" t="s">
        <v>119</v>
      </c>
      <c r="K39" s="338">
        <f>351*0.75</f>
        <v>263.25</v>
      </c>
      <c r="L39" s="332" t="s">
        <v>482</v>
      </c>
      <c r="M39" s="333" t="s">
        <v>119</v>
      </c>
      <c r="N39" s="334" t="s">
        <v>52</v>
      </c>
      <c r="O39" s="335"/>
      <c r="P39" s="336">
        <v>26</v>
      </c>
      <c r="Q39" s="336" t="s">
        <v>382</v>
      </c>
      <c r="R39" s="355" t="s">
        <v>23</v>
      </c>
      <c r="S39" s="329" t="s">
        <v>479</v>
      </c>
      <c r="T39" s="329" t="s">
        <v>480</v>
      </c>
      <c r="U39" s="329" t="s">
        <v>481</v>
      </c>
      <c r="V39" s="330"/>
      <c r="W39" s="338">
        <v>351</v>
      </c>
      <c r="X39" s="332" t="s">
        <v>482</v>
      </c>
      <c r="Y39" s="333" t="s">
        <v>119</v>
      </c>
      <c r="Z39" s="338">
        <f>351*0.75</f>
        <v>263.25</v>
      </c>
      <c r="AA39" s="332" t="s">
        <v>476</v>
      </c>
      <c r="AB39" s="333" t="s">
        <v>119</v>
      </c>
      <c r="AC39" s="334" t="s">
        <v>52</v>
      </c>
    </row>
    <row r="40" spans="1:29" ht="12.75" customHeight="1" x14ac:dyDescent="0.15">
      <c r="A40" s="369"/>
      <c r="B40" s="364"/>
      <c r="C40" s="359" t="s">
        <v>183</v>
      </c>
      <c r="D40" s="329"/>
      <c r="E40" s="329"/>
      <c r="F40" s="329"/>
      <c r="G40" s="330"/>
      <c r="H40" s="341">
        <v>11.4</v>
      </c>
      <c r="I40" s="340" t="s">
        <v>483</v>
      </c>
      <c r="J40" s="343"/>
      <c r="K40" s="341">
        <f>11.4*0.75</f>
        <v>8.5500000000000007</v>
      </c>
      <c r="L40" s="340" t="s">
        <v>483</v>
      </c>
      <c r="M40" s="343"/>
      <c r="N40" s="344" t="s">
        <v>484</v>
      </c>
      <c r="O40" s="335"/>
      <c r="P40" s="336"/>
      <c r="Q40" s="336"/>
      <c r="R40" s="359" t="s">
        <v>183</v>
      </c>
      <c r="S40" s="329"/>
      <c r="T40" s="329"/>
      <c r="U40" s="329"/>
      <c r="V40" s="330"/>
      <c r="W40" s="341">
        <v>11.4</v>
      </c>
      <c r="X40" s="340" t="s">
        <v>477</v>
      </c>
      <c r="Y40" s="343"/>
      <c r="Z40" s="341">
        <f>11.4*0.75</f>
        <v>8.5500000000000007</v>
      </c>
      <c r="AA40" s="340" t="s">
        <v>477</v>
      </c>
      <c r="AB40" s="343"/>
      <c r="AC40" s="344" t="s">
        <v>485</v>
      </c>
    </row>
    <row r="41" spans="1:29" ht="12.75" customHeight="1" x14ac:dyDescent="0.15">
      <c r="A41" s="369"/>
      <c r="B41" s="364"/>
      <c r="C41" s="340" t="s">
        <v>186</v>
      </c>
      <c r="D41" s="329"/>
      <c r="E41" s="329"/>
      <c r="F41" s="329"/>
      <c r="G41" s="330"/>
      <c r="H41" s="341">
        <v>5.5</v>
      </c>
      <c r="I41" s="340" t="s">
        <v>483</v>
      </c>
      <c r="J41" s="343"/>
      <c r="K41" s="341">
        <f>5.5*0.75</f>
        <v>4.125</v>
      </c>
      <c r="L41" s="340" t="s">
        <v>483</v>
      </c>
      <c r="M41" s="343"/>
      <c r="N41" s="344"/>
      <c r="O41" s="335"/>
      <c r="P41" s="336"/>
      <c r="Q41" s="336"/>
      <c r="R41" s="340" t="s">
        <v>186</v>
      </c>
      <c r="S41" s="329"/>
      <c r="T41" s="329"/>
      <c r="U41" s="329"/>
      <c r="V41" s="330"/>
      <c r="W41" s="341">
        <v>5.5</v>
      </c>
      <c r="X41" s="340" t="s">
        <v>436</v>
      </c>
      <c r="Y41" s="343"/>
      <c r="Z41" s="341">
        <f>5.5*0.75</f>
        <v>4.125</v>
      </c>
      <c r="AA41" s="340" t="s">
        <v>436</v>
      </c>
      <c r="AB41" s="343"/>
      <c r="AC41" s="344"/>
    </row>
    <row r="42" spans="1:29" ht="12.75" customHeight="1" x14ac:dyDescent="0.15">
      <c r="A42" s="369"/>
      <c r="B42" s="364"/>
      <c r="C42" s="340" t="s">
        <v>73</v>
      </c>
      <c r="D42" s="329"/>
      <c r="E42" s="329"/>
      <c r="F42" s="329"/>
      <c r="G42" s="330"/>
      <c r="H42" s="341">
        <v>62.499999999999993</v>
      </c>
      <c r="I42" s="340" t="s">
        <v>483</v>
      </c>
      <c r="J42" s="343"/>
      <c r="K42" s="341">
        <f>62.5*0.75</f>
        <v>46.875</v>
      </c>
      <c r="L42" s="340" t="s">
        <v>483</v>
      </c>
      <c r="M42" s="343"/>
      <c r="N42" s="344"/>
      <c r="O42" s="335"/>
      <c r="P42" s="336"/>
      <c r="Q42" s="336"/>
      <c r="R42" s="340" t="s">
        <v>73</v>
      </c>
      <c r="S42" s="329"/>
      <c r="T42" s="329"/>
      <c r="U42" s="329"/>
      <c r="V42" s="330"/>
      <c r="W42" s="341">
        <v>62.499999999999993</v>
      </c>
      <c r="X42" s="340" t="s">
        <v>436</v>
      </c>
      <c r="Y42" s="343"/>
      <c r="Z42" s="341">
        <f>62.5*0.75</f>
        <v>46.875</v>
      </c>
      <c r="AA42" s="340" t="s">
        <v>436</v>
      </c>
      <c r="AB42" s="343"/>
      <c r="AC42" s="344"/>
    </row>
    <row r="43" spans="1:29" ht="12.75" customHeight="1" x14ac:dyDescent="0.15">
      <c r="A43" s="369"/>
      <c r="B43" s="364"/>
      <c r="C43" s="347" t="s">
        <v>168</v>
      </c>
      <c r="D43" s="329"/>
      <c r="E43" s="329"/>
      <c r="F43" s="329"/>
      <c r="G43" s="330"/>
      <c r="H43" s="348">
        <v>0.9</v>
      </c>
      <c r="I43" s="347" t="s">
        <v>477</v>
      </c>
      <c r="J43" s="350"/>
      <c r="K43" s="348">
        <f>0.9*0.75</f>
        <v>0.67500000000000004</v>
      </c>
      <c r="L43" s="347" t="s">
        <v>477</v>
      </c>
      <c r="M43" s="350"/>
      <c r="N43" s="351"/>
      <c r="O43" s="335"/>
      <c r="P43" s="336"/>
      <c r="Q43" s="336"/>
      <c r="R43" s="347" t="s">
        <v>168</v>
      </c>
      <c r="S43" s="329"/>
      <c r="T43" s="329"/>
      <c r="U43" s="329"/>
      <c r="V43" s="330"/>
      <c r="W43" s="348">
        <v>0.9</v>
      </c>
      <c r="X43" s="347" t="s">
        <v>436</v>
      </c>
      <c r="Y43" s="350"/>
      <c r="Z43" s="348">
        <f>0.9*0.75</f>
        <v>0.67500000000000004</v>
      </c>
      <c r="AA43" s="347" t="s">
        <v>436</v>
      </c>
      <c r="AB43" s="350"/>
      <c r="AC43" s="351"/>
    </row>
    <row r="44" spans="1:29" ht="12.75" customHeight="1" x14ac:dyDescent="0.15">
      <c r="A44" s="336">
        <v>13</v>
      </c>
      <c r="B44" s="364" t="s">
        <v>49</v>
      </c>
      <c r="C44" s="340" t="s">
        <v>23</v>
      </c>
      <c r="D44" s="329" t="s">
        <v>486</v>
      </c>
      <c r="E44" s="329" t="s">
        <v>487</v>
      </c>
      <c r="F44" s="329" t="s">
        <v>488</v>
      </c>
      <c r="G44" s="330"/>
      <c r="H44" s="338">
        <v>373</v>
      </c>
      <c r="I44" s="332" t="s">
        <v>476</v>
      </c>
      <c r="J44" s="333" t="s">
        <v>119</v>
      </c>
      <c r="K44" s="338">
        <f>373*0.75</f>
        <v>279.75</v>
      </c>
      <c r="L44" s="332" t="s">
        <v>430</v>
      </c>
      <c r="M44" s="333" t="s">
        <v>119</v>
      </c>
      <c r="N44" s="334" t="s">
        <v>52</v>
      </c>
      <c r="O44" s="335"/>
      <c r="P44" s="336">
        <v>27</v>
      </c>
      <c r="Q44" s="336" t="s">
        <v>49</v>
      </c>
      <c r="R44" s="340" t="s">
        <v>23</v>
      </c>
      <c r="S44" s="329" t="s">
        <v>490</v>
      </c>
      <c r="T44" s="329" t="s">
        <v>487</v>
      </c>
      <c r="U44" s="329" t="s">
        <v>488</v>
      </c>
      <c r="V44" s="330"/>
      <c r="W44" s="338">
        <v>373</v>
      </c>
      <c r="X44" s="332" t="s">
        <v>430</v>
      </c>
      <c r="Y44" s="333" t="s">
        <v>119</v>
      </c>
      <c r="Z44" s="338">
        <f>373*0.75</f>
        <v>279.75</v>
      </c>
      <c r="AA44" s="332" t="s">
        <v>474</v>
      </c>
      <c r="AB44" s="333" t="s">
        <v>119</v>
      </c>
      <c r="AC44" s="334" t="s">
        <v>52</v>
      </c>
    </row>
    <row r="45" spans="1:29" ht="12.75" customHeight="1" x14ac:dyDescent="0.15">
      <c r="A45" s="369"/>
      <c r="B45" s="364"/>
      <c r="C45" s="363" t="s">
        <v>190</v>
      </c>
      <c r="D45" s="329"/>
      <c r="E45" s="329"/>
      <c r="F45" s="329"/>
      <c r="G45" s="330"/>
      <c r="H45" s="341">
        <v>14.2</v>
      </c>
      <c r="I45" s="340" t="s">
        <v>436</v>
      </c>
      <c r="J45" s="343"/>
      <c r="K45" s="341">
        <f>14.2*0.75</f>
        <v>10.649999999999999</v>
      </c>
      <c r="L45" s="340" t="s">
        <v>436</v>
      </c>
      <c r="M45" s="343"/>
      <c r="N45" s="344" t="s">
        <v>489</v>
      </c>
      <c r="O45" s="335"/>
      <c r="P45" s="336"/>
      <c r="Q45" s="336"/>
      <c r="R45" s="363" t="s">
        <v>190</v>
      </c>
      <c r="S45" s="329"/>
      <c r="T45" s="329"/>
      <c r="U45" s="329"/>
      <c r="V45" s="330"/>
      <c r="W45" s="341">
        <v>14.2</v>
      </c>
      <c r="X45" s="340" t="s">
        <v>470</v>
      </c>
      <c r="Y45" s="343"/>
      <c r="Z45" s="341">
        <f>14.2*0.75</f>
        <v>10.649999999999999</v>
      </c>
      <c r="AA45" s="340" t="s">
        <v>470</v>
      </c>
      <c r="AB45" s="343"/>
      <c r="AC45" s="344" t="s">
        <v>491</v>
      </c>
    </row>
    <row r="46" spans="1:29" ht="12.75" customHeight="1" x14ac:dyDescent="0.15">
      <c r="A46" s="369"/>
      <c r="B46" s="364"/>
      <c r="C46" s="340" t="s">
        <v>194</v>
      </c>
      <c r="D46" s="329"/>
      <c r="E46" s="329"/>
      <c r="F46" s="329"/>
      <c r="G46" s="330"/>
      <c r="H46" s="341">
        <v>9.4999999999999982</v>
      </c>
      <c r="I46" s="340" t="s">
        <v>436</v>
      </c>
      <c r="J46" s="343"/>
      <c r="K46" s="341">
        <f>9.5*0.75</f>
        <v>7.125</v>
      </c>
      <c r="L46" s="340" t="s">
        <v>436</v>
      </c>
      <c r="M46" s="343"/>
      <c r="N46" s="344"/>
      <c r="O46" s="335"/>
      <c r="P46" s="336"/>
      <c r="Q46" s="336"/>
      <c r="R46" s="340" t="s">
        <v>194</v>
      </c>
      <c r="S46" s="329"/>
      <c r="T46" s="329"/>
      <c r="U46" s="329"/>
      <c r="V46" s="330"/>
      <c r="W46" s="341">
        <v>9.4999999999999982</v>
      </c>
      <c r="X46" s="340" t="s">
        <v>470</v>
      </c>
      <c r="Y46" s="343"/>
      <c r="Z46" s="341">
        <f>9.5*0.75</f>
        <v>7.125</v>
      </c>
      <c r="AA46" s="340" t="s">
        <v>470</v>
      </c>
      <c r="AB46" s="343"/>
      <c r="AC46" s="344"/>
    </row>
    <row r="47" spans="1:29" ht="12.75" customHeight="1" x14ac:dyDescent="0.15">
      <c r="A47" s="369"/>
      <c r="B47" s="364"/>
      <c r="C47" s="340" t="s">
        <v>85</v>
      </c>
      <c r="D47" s="329"/>
      <c r="E47" s="329"/>
      <c r="F47" s="329"/>
      <c r="G47" s="330"/>
      <c r="H47" s="341">
        <v>56.3</v>
      </c>
      <c r="I47" s="340" t="s">
        <v>436</v>
      </c>
      <c r="J47" s="343"/>
      <c r="K47" s="341">
        <f>56.3*0.75</f>
        <v>42.224999999999994</v>
      </c>
      <c r="L47" s="340" t="s">
        <v>436</v>
      </c>
      <c r="M47" s="343"/>
      <c r="N47" s="344"/>
      <c r="O47" s="335"/>
      <c r="P47" s="336"/>
      <c r="Q47" s="336"/>
      <c r="R47" s="340" t="s">
        <v>85</v>
      </c>
      <c r="S47" s="329"/>
      <c r="T47" s="329"/>
      <c r="U47" s="329"/>
      <c r="V47" s="330"/>
      <c r="W47" s="341">
        <v>56.3</v>
      </c>
      <c r="X47" s="340" t="s">
        <v>470</v>
      </c>
      <c r="Y47" s="343"/>
      <c r="Z47" s="341">
        <f>56.3*0.75</f>
        <v>42.224999999999994</v>
      </c>
      <c r="AA47" s="340" t="s">
        <v>470</v>
      </c>
      <c r="AB47" s="343"/>
      <c r="AC47" s="344"/>
    </row>
    <row r="48" spans="1:29" ht="12.75" customHeight="1" x14ac:dyDescent="0.15">
      <c r="A48" s="369"/>
      <c r="B48" s="364"/>
      <c r="C48" s="347"/>
      <c r="D48" s="329"/>
      <c r="E48" s="329"/>
      <c r="F48" s="329"/>
      <c r="G48" s="330"/>
      <c r="H48" s="348">
        <v>0.89999999999999991</v>
      </c>
      <c r="I48" s="347" t="s">
        <v>470</v>
      </c>
      <c r="J48" s="350"/>
      <c r="K48" s="348">
        <f>0.9*0.75</f>
        <v>0.67500000000000004</v>
      </c>
      <c r="L48" s="347" t="s">
        <v>470</v>
      </c>
      <c r="M48" s="350"/>
      <c r="N48" s="351"/>
      <c r="O48" s="335"/>
      <c r="P48" s="336"/>
      <c r="Q48" s="336"/>
      <c r="R48" s="347"/>
      <c r="S48" s="329"/>
      <c r="T48" s="329"/>
      <c r="U48" s="329"/>
      <c r="V48" s="330"/>
      <c r="W48" s="348">
        <v>0.89999999999999991</v>
      </c>
      <c r="X48" s="347" t="s">
        <v>470</v>
      </c>
      <c r="Y48" s="350"/>
      <c r="Z48" s="348">
        <f>0.9*0.75</f>
        <v>0.67500000000000004</v>
      </c>
      <c r="AA48" s="347" t="s">
        <v>470</v>
      </c>
      <c r="AB48" s="350"/>
      <c r="AC48" s="351"/>
    </row>
    <row r="49" spans="1:29" ht="12.75" customHeight="1" x14ac:dyDescent="0.15">
      <c r="A49" s="336">
        <v>14</v>
      </c>
      <c r="B49" s="364" t="s">
        <v>391</v>
      </c>
      <c r="C49" s="332" t="s">
        <v>77</v>
      </c>
      <c r="D49" s="329" t="s">
        <v>492</v>
      </c>
      <c r="E49" s="329" t="s">
        <v>493</v>
      </c>
      <c r="F49" s="329" t="s">
        <v>494</v>
      </c>
      <c r="G49" s="330"/>
      <c r="H49" s="338">
        <v>366</v>
      </c>
      <c r="I49" s="332" t="s">
        <v>474</v>
      </c>
      <c r="J49" s="333" t="s">
        <v>495</v>
      </c>
      <c r="K49" s="338">
        <f>366*0.75</f>
        <v>274.5</v>
      </c>
      <c r="L49" s="332" t="s">
        <v>474</v>
      </c>
      <c r="M49" s="333" t="s">
        <v>495</v>
      </c>
      <c r="N49" s="334" t="s">
        <v>52</v>
      </c>
      <c r="O49" s="335"/>
      <c r="P49" s="336">
        <v>28</v>
      </c>
      <c r="Q49" s="336" t="s">
        <v>391</v>
      </c>
      <c r="R49" s="332" t="s">
        <v>77</v>
      </c>
      <c r="S49" s="329" t="s">
        <v>492</v>
      </c>
      <c r="T49" s="329" t="s">
        <v>493</v>
      </c>
      <c r="U49" s="329" t="s">
        <v>494</v>
      </c>
      <c r="V49" s="330"/>
      <c r="W49" s="338">
        <v>366</v>
      </c>
      <c r="X49" s="332" t="s">
        <v>474</v>
      </c>
      <c r="Y49" s="333" t="s">
        <v>495</v>
      </c>
      <c r="Z49" s="338">
        <f>366*0.75</f>
        <v>274.5</v>
      </c>
      <c r="AA49" s="332" t="s">
        <v>497</v>
      </c>
      <c r="AB49" s="333" t="s">
        <v>498</v>
      </c>
      <c r="AC49" s="334" t="s">
        <v>52</v>
      </c>
    </row>
    <row r="50" spans="1:29" ht="12.75" customHeight="1" x14ac:dyDescent="0.15">
      <c r="A50" s="369"/>
      <c r="B50" s="364"/>
      <c r="C50" s="359" t="s">
        <v>201</v>
      </c>
      <c r="D50" s="371"/>
      <c r="E50" s="371"/>
      <c r="F50" s="371"/>
      <c r="G50" s="372"/>
      <c r="H50" s="341">
        <v>13.299999999999999</v>
      </c>
      <c r="I50" s="340" t="s">
        <v>470</v>
      </c>
      <c r="J50" s="343"/>
      <c r="K50" s="341">
        <f>13.3*0.75</f>
        <v>9.9750000000000014</v>
      </c>
      <c r="L50" s="340" t="s">
        <v>470</v>
      </c>
      <c r="M50" s="343"/>
      <c r="N50" s="344" t="s">
        <v>496</v>
      </c>
      <c r="O50" s="335"/>
      <c r="P50" s="336"/>
      <c r="Q50" s="336"/>
      <c r="R50" s="359" t="s">
        <v>201</v>
      </c>
      <c r="S50" s="371"/>
      <c r="T50" s="371"/>
      <c r="U50" s="371"/>
      <c r="V50" s="372"/>
      <c r="W50" s="341">
        <v>13.299999999999999</v>
      </c>
      <c r="X50" s="340" t="s">
        <v>483</v>
      </c>
      <c r="Y50" s="343"/>
      <c r="Z50" s="341">
        <f>13.3*0.75</f>
        <v>9.9750000000000014</v>
      </c>
      <c r="AA50" s="340" t="s">
        <v>483</v>
      </c>
      <c r="AB50" s="343"/>
      <c r="AC50" s="344" t="s">
        <v>501</v>
      </c>
    </row>
    <row r="51" spans="1:29" ht="12.75" customHeight="1" x14ac:dyDescent="0.15">
      <c r="A51" s="369"/>
      <c r="B51" s="364"/>
      <c r="C51" s="340" t="s">
        <v>207</v>
      </c>
      <c r="D51" s="371"/>
      <c r="E51" s="371"/>
      <c r="F51" s="371"/>
      <c r="G51" s="372"/>
      <c r="H51" s="341">
        <v>8.1999999999999993</v>
      </c>
      <c r="I51" s="340" t="s">
        <v>470</v>
      </c>
      <c r="J51" s="343"/>
      <c r="K51" s="341">
        <f>8.2*0.75</f>
        <v>6.1499999999999995</v>
      </c>
      <c r="L51" s="340" t="s">
        <v>470</v>
      </c>
      <c r="M51" s="343"/>
      <c r="N51" s="344"/>
      <c r="O51" s="335"/>
      <c r="P51" s="336"/>
      <c r="Q51" s="336"/>
      <c r="R51" s="340" t="s">
        <v>207</v>
      </c>
      <c r="S51" s="371"/>
      <c r="T51" s="371"/>
      <c r="U51" s="371"/>
      <c r="V51" s="372"/>
      <c r="W51" s="341">
        <v>8.1999999999999993</v>
      </c>
      <c r="X51" s="340" t="s">
        <v>499</v>
      </c>
      <c r="Y51" s="343"/>
      <c r="Z51" s="341">
        <f>8.2*0.75</f>
        <v>6.1499999999999995</v>
      </c>
      <c r="AA51" s="340" t="s">
        <v>499</v>
      </c>
      <c r="AB51" s="343"/>
      <c r="AC51" s="344"/>
    </row>
    <row r="52" spans="1:29" ht="12.75" customHeight="1" x14ac:dyDescent="0.15">
      <c r="A52" s="369"/>
      <c r="B52" s="364"/>
      <c r="C52" s="340" t="s">
        <v>73</v>
      </c>
      <c r="D52" s="371"/>
      <c r="E52" s="371"/>
      <c r="F52" s="371"/>
      <c r="G52" s="372"/>
      <c r="H52" s="341">
        <v>57.1</v>
      </c>
      <c r="I52" s="340" t="s">
        <v>470</v>
      </c>
      <c r="J52" s="343"/>
      <c r="K52" s="341">
        <f>57.1*0.75</f>
        <v>42.825000000000003</v>
      </c>
      <c r="L52" s="340" t="s">
        <v>470</v>
      </c>
      <c r="M52" s="343"/>
      <c r="N52" s="344"/>
      <c r="O52" s="335"/>
      <c r="P52" s="336"/>
      <c r="Q52" s="336"/>
      <c r="R52" s="340" t="s">
        <v>73</v>
      </c>
      <c r="S52" s="371"/>
      <c r="T52" s="371"/>
      <c r="U52" s="371"/>
      <c r="V52" s="372"/>
      <c r="W52" s="341">
        <v>57.1</v>
      </c>
      <c r="X52" s="340" t="s">
        <v>436</v>
      </c>
      <c r="Y52" s="343"/>
      <c r="Z52" s="341">
        <f>57.1*0.75</f>
        <v>42.825000000000003</v>
      </c>
      <c r="AA52" s="340" t="s">
        <v>436</v>
      </c>
      <c r="AB52" s="343"/>
      <c r="AC52" s="344"/>
    </row>
    <row r="53" spans="1:29" ht="12.75" customHeight="1" x14ac:dyDescent="0.15">
      <c r="A53" s="369"/>
      <c r="B53" s="364"/>
      <c r="C53" s="347" t="s">
        <v>66</v>
      </c>
      <c r="D53" s="371"/>
      <c r="E53" s="371"/>
      <c r="F53" s="371"/>
      <c r="G53" s="372"/>
      <c r="H53" s="348">
        <v>1</v>
      </c>
      <c r="I53" s="347" t="s">
        <v>499</v>
      </c>
      <c r="J53" s="350"/>
      <c r="K53" s="348">
        <f>1*0.75</f>
        <v>0.75</v>
      </c>
      <c r="L53" s="347" t="s">
        <v>483</v>
      </c>
      <c r="M53" s="350"/>
      <c r="N53" s="351" t="s">
        <v>500</v>
      </c>
      <c r="O53" s="335"/>
      <c r="P53" s="336"/>
      <c r="Q53" s="336"/>
      <c r="R53" s="347" t="s">
        <v>66</v>
      </c>
      <c r="S53" s="371"/>
      <c r="T53" s="371"/>
      <c r="U53" s="371"/>
      <c r="V53" s="372"/>
      <c r="W53" s="348">
        <v>1</v>
      </c>
      <c r="X53" s="347" t="s">
        <v>436</v>
      </c>
      <c r="Y53" s="350"/>
      <c r="Z53" s="348">
        <f>1*0.75</f>
        <v>0.75</v>
      </c>
      <c r="AA53" s="347" t="s">
        <v>470</v>
      </c>
      <c r="AB53" s="350"/>
      <c r="AC53" s="351"/>
    </row>
    <row r="54" spans="1:29" ht="12.75" customHeight="1" x14ac:dyDescent="0.15">
      <c r="A54" s="367">
        <v>15</v>
      </c>
      <c r="B54" s="326" t="s">
        <v>373</v>
      </c>
      <c r="C54" s="373" t="s">
        <v>15</v>
      </c>
      <c r="D54" s="329" t="s">
        <v>502</v>
      </c>
      <c r="E54" s="329" t="s">
        <v>428</v>
      </c>
      <c r="F54" s="329" t="s">
        <v>503</v>
      </c>
      <c r="G54" s="330"/>
      <c r="H54" s="338">
        <v>367</v>
      </c>
      <c r="I54" s="332" t="s">
        <v>482</v>
      </c>
      <c r="J54" s="333" t="s">
        <v>65</v>
      </c>
      <c r="K54" s="338">
        <f>367*0.75</f>
        <v>275.25</v>
      </c>
      <c r="L54" s="332" t="s">
        <v>497</v>
      </c>
      <c r="M54" s="333" t="s">
        <v>65</v>
      </c>
      <c r="N54" s="334" t="s">
        <v>52</v>
      </c>
      <c r="O54" s="376"/>
      <c r="P54" s="367">
        <v>29</v>
      </c>
      <c r="Q54" s="336" t="s">
        <v>373</v>
      </c>
      <c r="R54" s="328" t="s">
        <v>15</v>
      </c>
      <c r="S54" s="329" t="s">
        <v>505</v>
      </c>
      <c r="T54" s="329" t="s">
        <v>428</v>
      </c>
      <c r="U54" s="329" t="s">
        <v>503</v>
      </c>
      <c r="V54" s="330"/>
      <c r="W54" s="338">
        <v>367</v>
      </c>
      <c r="X54" s="332" t="s">
        <v>474</v>
      </c>
      <c r="Y54" s="333" t="s">
        <v>65</v>
      </c>
      <c r="Z54" s="338">
        <f>367*0.75</f>
        <v>275.25</v>
      </c>
      <c r="AA54" s="332" t="s">
        <v>474</v>
      </c>
      <c r="AB54" s="333" t="s">
        <v>65</v>
      </c>
      <c r="AC54" s="334" t="s">
        <v>52</v>
      </c>
    </row>
    <row r="55" spans="1:29" ht="12.75" customHeight="1" x14ac:dyDescent="0.15">
      <c r="A55" s="336"/>
      <c r="B55" s="326"/>
      <c r="C55" s="340" t="s">
        <v>435</v>
      </c>
      <c r="D55" s="329"/>
      <c r="E55" s="329"/>
      <c r="F55" s="329"/>
      <c r="G55" s="330"/>
      <c r="H55" s="341">
        <v>13.999999999999995</v>
      </c>
      <c r="I55" s="340" t="s">
        <v>499</v>
      </c>
      <c r="J55" s="343"/>
      <c r="K55" s="341">
        <f>14*0.75</f>
        <v>10.5</v>
      </c>
      <c r="L55" s="340" t="s">
        <v>436</v>
      </c>
      <c r="M55" s="343"/>
      <c r="N55" s="344" t="s">
        <v>504</v>
      </c>
      <c r="O55" s="376"/>
      <c r="P55" s="367"/>
      <c r="Q55" s="336"/>
      <c r="R55" s="340" t="s">
        <v>435</v>
      </c>
      <c r="S55" s="329"/>
      <c r="T55" s="329"/>
      <c r="U55" s="329"/>
      <c r="V55" s="330"/>
      <c r="W55" s="341">
        <v>13.999999999999995</v>
      </c>
      <c r="X55" s="340" t="s">
        <v>499</v>
      </c>
      <c r="Y55" s="343"/>
      <c r="Z55" s="341">
        <f>14*0.75</f>
        <v>10.5</v>
      </c>
      <c r="AA55" s="340" t="s">
        <v>483</v>
      </c>
      <c r="AB55" s="343"/>
      <c r="AC55" s="344" t="s">
        <v>506</v>
      </c>
    </row>
    <row r="56" spans="1:29" ht="12.75" customHeight="1" x14ac:dyDescent="0.15">
      <c r="A56" s="336"/>
      <c r="B56" s="326"/>
      <c r="C56" s="340" t="s">
        <v>45</v>
      </c>
      <c r="D56" s="329"/>
      <c r="E56" s="329"/>
      <c r="F56" s="329"/>
      <c r="G56" s="330"/>
      <c r="H56" s="341">
        <v>11.9</v>
      </c>
      <c r="I56" s="340" t="s">
        <v>436</v>
      </c>
      <c r="J56" s="343"/>
      <c r="K56" s="341">
        <f>11.9*0.75</f>
        <v>8.9250000000000007</v>
      </c>
      <c r="L56" s="340" t="s">
        <v>436</v>
      </c>
      <c r="M56" s="343"/>
      <c r="N56" s="344" t="s">
        <v>439</v>
      </c>
      <c r="O56" s="376"/>
      <c r="P56" s="367"/>
      <c r="Q56" s="336"/>
      <c r="R56" s="340" t="s">
        <v>45</v>
      </c>
      <c r="S56" s="329"/>
      <c r="T56" s="329"/>
      <c r="U56" s="329"/>
      <c r="V56" s="330"/>
      <c r="W56" s="341">
        <v>11.9</v>
      </c>
      <c r="X56" s="340" t="s">
        <v>483</v>
      </c>
      <c r="Y56" s="343"/>
      <c r="Z56" s="341">
        <f>11.9*0.75</f>
        <v>8.9250000000000007</v>
      </c>
      <c r="AA56" s="340" t="s">
        <v>483</v>
      </c>
      <c r="AB56" s="343"/>
      <c r="AC56" s="344" t="s">
        <v>507</v>
      </c>
    </row>
    <row r="57" spans="1:29" ht="12.75" customHeight="1" x14ac:dyDescent="0.15">
      <c r="A57" s="336"/>
      <c r="B57" s="326"/>
      <c r="C57" s="340"/>
      <c r="D57" s="329"/>
      <c r="E57" s="329"/>
      <c r="F57" s="329"/>
      <c r="G57" s="330"/>
      <c r="H57" s="341">
        <v>48.100000000000009</v>
      </c>
      <c r="I57" s="340" t="s">
        <v>470</v>
      </c>
      <c r="J57" s="343"/>
      <c r="K57" s="341">
        <f>48.1*0.75</f>
        <v>36.075000000000003</v>
      </c>
      <c r="L57" s="340" t="s">
        <v>470</v>
      </c>
      <c r="M57" s="343"/>
      <c r="N57" s="344"/>
      <c r="O57" s="376"/>
      <c r="P57" s="367"/>
      <c r="Q57" s="336"/>
      <c r="R57" s="340"/>
      <c r="S57" s="329"/>
      <c r="T57" s="329"/>
      <c r="U57" s="329"/>
      <c r="V57" s="330"/>
      <c r="W57" s="341">
        <v>48.100000000000009</v>
      </c>
      <c r="X57" s="340" t="s">
        <v>483</v>
      </c>
      <c r="Y57" s="343"/>
      <c r="Z57" s="341">
        <f>48.1*0.75</f>
        <v>36.075000000000003</v>
      </c>
      <c r="AA57" s="340" t="s">
        <v>483</v>
      </c>
      <c r="AB57" s="343"/>
      <c r="AC57" s="344"/>
    </row>
    <row r="58" spans="1:29" ht="12.75" customHeight="1" x14ac:dyDescent="0.15">
      <c r="A58" s="336"/>
      <c r="B58" s="326"/>
      <c r="C58" s="347"/>
      <c r="D58" s="329"/>
      <c r="E58" s="329"/>
      <c r="F58" s="329"/>
      <c r="G58" s="330"/>
      <c r="H58" s="348">
        <v>0.99999999999999989</v>
      </c>
      <c r="I58" s="347" t="s">
        <v>470</v>
      </c>
      <c r="J58" s="350"/>
      <c r="K58" s="348">
        <f>1*0.75</f>
        <v>0.75</v>
      </c>
      <c r="L58" s="347" t="s">
        <v>499</v>
      </c>
      <c r="M58" s="350"/>
      <c r="N58" s="351"/>
      <c r="O58" s="392"/>
      <c r="P58" s="367"/>
      <c r="Q58" s="336"/>
      <c r="R58" s="347"/>
      <c r="S58" s="329"/>
      <c r="T58" s="329"/>
      <c r="U58" s="329"/>
      <c r="V58" s="330"/>
      <c r="W58" s="348">
        <v>0.99999999999999989</v>
      </c>
      <c r="X58" s="347" t="s">
        <v>499</v>
      </c>
      <c r="Y58" s="350"/>
      <c r="Z58" s="348">
        <f>1*0.75</f>
        <v>0.75</v>
      </c>
      <c r="AA58" s="347" t="s">
        <v>436</v>
      </c>
      <c r="AB58" s="350"/>
      <c r="AC58" s="351"/>
    </row>
    <row r="59" spans="1:29" ht="12.75" customHeight="1" x14ac:dyDescent="0.15">
      <c r="A59" s="414" t="s">
        <v>517</v>
      </c>
      <c r="B59" s="415"/>
      <c r="C59" s="387" t="s">
        <v>518</v>
      </c>
      <c r="D59" s="388" t="s">
        <v>519</v>
      </c>
      <c r="E59" s="389"/>
      <c r="F59" s="389"/>
      <c r="G59" s="389"/>
      <c r="H59" s="389"/>
      <c r="I59" s="389"/>
      <c r="J59" s="389"/>
      <c r="K59" s="389"/>
      <c r="L59" s="389"/>
      <c r="M59" s="390"/>
      <c r="N59" s="391"/>
      <c r="O59" s="392"/>
      <c r="P59" s="377" t="s">
        <v>512</v>
      </c>
      <c r="Q59" s="378"/>
      <c r="R59" s="378"/>
      <c r="S59" s="378"/>
      <c r="T59" s="378"/>
      <c r="U59" s="378"/>
      <c r="V59" s="378"/>
      <c r="W59" s="378"/>
      <c r="X59" s="378"/>
      <c r="Y59" s="378"/>
      <c r="Z59" s="378"/>
      <c r="AA59" s="378"/>
      <c r="AB59" s="378"/>
      <c r="AC59" s="379"/>
    </row>
    <row r="60" spans="1:29" ht="12.75" customHeight="1" x14ac:dyDescent="0.15">
      <c r="A60" s="416"/>
      <c r="B60" s="417"/>
      <c r="C60" s="387" t="s">
        <v>521</v>
      </c>
      <c r="D60" s="395" t="s">
        <v>522</v>
      </c>
      <c r="E60" s="395" t="s">
        <v>523</v>
      </c>
      <c r="F60" s="395" t="s">
        <v>524</v>
      </c>
      <c r="G60" s="395"/>
      <c r="J60" s="396"/>
      <c r="K60" s="388" t="s">
        <v>525</v>
      </c>
      <c r="L60" s="390"/>
      <c r="M60" s="395" t="s">
        <v>526</v>
      </c>
      <c r="O60" s="392"/>
      <c r="P60" s="380" t="s">
        <v>514</v>
      </c>
      <c r="Q60" s="381"/>
      <c r="R60" s="382"/>
      <c r="S60" s="382"/>
      <c r="T60" s="382"/>
      <c r="U60" s="382"/>
      <c r="V60" s="382"/>
      <c r="W60" s="382"/>
      <c r="X60" s="382"/>
      <c r="AC60" s="382"/>
    </row>
    <row r="61" spans="1:29" ht="12.75" customHeight="1" x14ac:dyDescent="0.15">
      <c r="A61" s="397" t="s">
        <v>528</v>
      </c>
      <c r="B61" s="398" t="s">
        <v>529</v>
      </c>
      <c r="C61" s="387" t="s">
        <v>530</v>
      </c>
      <c r="D61" s="399">
        <f>12359/31</f>
        <v>398.67741935483872</v>
      </c>
      <c r="E61" s="400">
        <f>459.400000000001/31</f>
        <v>14.81935483870971</v>
      </c>
      <c r="F61" s="400">
        <f>355.9/31</f>
        <v>11.480645161290322</v>
      </c>
      <c r="G61" s="400"/>
      <c r="J61" s="401"/>
      <c r="K61" s="402">
        <f>1758.3/31</f>
        <v>56.719354838709677</v>
      </c>
      <c r="L61" s="403"/>
      <c r="M61" s="401">
        <f>34.9000000000001/31</f>
        <v>1.1258064516129065</v>
      </c>
      <c r="O61" s="392"/>
      <c r="P61" s="383" t="s">
        <v>515</v>
      </c>
      <c r="Q61" s="384"/>
      <c r="R61" s="385"/>
      <c r="S61" s="386"/>
      <c r="T61" s="386"/>
      <c r="U61" s="386"/>
      <c r="V61" s="386"/>
      <c r="AC61" s="300"/>
    </row>
    <row r="62" spans="1:29" ht="12.75" customHeight="1" x14ac:dyDescent="0.15">
      <c r="A62" s="397" t="s">
        <v>531</v>
      </c>
      <c r="B62" s="398" t="s">
        <v>529</v>
      </c>
      <c r="C62" s="387" t="s">
        <v>532</v>
      </c>
      <c r="D62" s="399">
        <f>(12359*0.75)/31</f>
        <v>299.00806451612902</v>
      </c>
      <c r="E62" s="400">
        <f>(459.400000000001*0.75)/31</f>
        <v>11.114516129032282</v>
      </c>
      <c r="F62" s="400">
        <f>(355.9*0.75)/31</f>
        <v>8.6104838709677409</v>
      </c>
      <c r="G62" s="400"/>
      <c r="J62" s="401"/>
      <c r="K62" s="402">
        <f>(1758.3*0.75)/31</f>
        <v>42.539516129032258</v>
      </c>
      <c r="L62" s="403"/>
      <c r="M62" s="401">
        <f>(34.9000000000001*0.75)/31</f>
        <v>0.84435483870967987</v>
      </c>
      <c r="O62" s="392"/>
      <c r="P62" s="383" t="s">
        <v>516</v>
      </c>
      <c r="Q62" s="384"/>
      <c r="R62" s="385"/>
      <c r="S62" s="386"/>
      <c r="T62" s="386"/>
      <c r="U62" s="386"/>
      <c r="V62" s="386"/>
      <c r="AC62" s="386"/>
    </row>
    <row r="63" spans="1:29" ht="12.75" customHeight="1" x14ac:dyDescent="0.15">
      <c r="A63" s="405"/>
      <c r="B63" s="406"/>
      <c r="C63" s="407"/>
      <c r="D63" s="408"/>
      <c r="E63" s="409"/>
      <c r="F63" s="409"/>
      <c r="G63" s="409"/>
      <c r="H63" s="410"/>
      <c r="I63" s="391"/>
      <c r="J63" s="411"/>
      <c r="K63" s="410"/>
      <c r="L63" s="391"/>
      <c r="O63" s="392"/>
      <c r="P63" s="393" t="s">
        <v>520</v>
      </c>
      <c r="Q63" s="393"/>
      <c r="R63" s="393"/>
      <c r="S63" s="393"/>
      <c r="T63" s="393"/>
      <c r="U63" s="393"/>
      <c r="V63" s="393"/>
      <c r="AC63" s="394"/>
    </row>
    <row r="64" spans="1:29" ht="12.75" customHeight="1" x14ac:dyDescent="0.15">
      <c r="I64" s="391"/>
      <c r="L64" s="391"/>
      <c r="M64" s="413"/>
      <c r="O64" s="392"/>
      <c r="P64" s="393" t="s">
        <v>527</v>
      </c>
      <c r="Q64" s="393"/>
      <c r="R64" s="393"/>
      <c r="S64" s="393"/>
      <c r="T64" s="393"/>
      <c r="U64" s="393"/>
      <c r="V64" s="393"/>
      <c r="AC64" s="394"/>
    </row>
    <row r="65" spans="13:29" ht="12.75" customHeight="1" x14ac:dyDescent="0.15">
      <c r="M65" s="413"/>
      <c r="O65" s="392"/>
      <c r="P65" s="393"/>
      <c r="T65" s="300"/>
      <c r="AC65" s="404"/>
    </row>
    <row r="66" spans="13:29" ht="12.75" customHeight="1" x14ac:dyDescent="0.15">
      <c r="O66" s="392"/>
      <c r="P66" s="393"/>
      <c r="AC66" s="391"/>
    </row>
    <row r="67" spans="13:29" ht="12.75" customHeight="1" x14ac:dyDescent="0.15">
      <c r="O67" s="392"/>
    </row>
    <row r="68" spans="13:29" ht="12.75" customHeight="1" x14ac:dyDescent="0.15">
      <c r="O68" s="392"/>
    </row>
    <row r="69" spans="13:29" ht="12.75" customHeight="1" x14ac:dyDescent="0.15">
      <c r="O69" s="392"/>
    </row>
    <row r="70" spans="13:29" ht="12.75" customHeight="1" x14ac:dyDescent="0.15">
      <c r="O70" s="392"/>
    </row>
    <row r="71" spans="13:29" ht="12.75" customHeight="1" x14ac:dyDescent="0.15">
      <c r="O71" s="392"/>
    </row>
    <row r="72" spans="13:29" ht="12.75" customHeight="1" x14ac:dyDescent="0.15">
      <c r="O72" s="392"/>
    </row>
    <row r="73" spans="13:29" ht="12.75" customHeight="1" x14ac:dyDescent="0.15">
      <c r="O73" s="392"/>
    </row>
    <row r="74" spans="13:29" ht="12.75" customHeight="1" x14ac:dyDescent="0.15">
      <c r="O74" s="392"/>
    </row>
    <row r="75" spans="13:29" ht="12.75" customHeight="1" x14ac:dyDescent="0.15">
      <c r="O75" s="392"/>
    </row>
    <row r="76" spans="13:29" ht="12.75" customHeight="1" x14ac:dyDescent="0.15">
      <c r="O76" s="392"/>
    </row>
    <row r="77" spans="13:29" ht="12.75" customHeight="1" x14ac:dyDescent="0.15">
      <c r="O77" s="392"/>
    </row>
    <row r="78" spans="13:29" ht="12.75" customHeight="1" x14ac:dyDescent="0.15">
      <c r="O78" s="392"/>
    </row>
    <row r="79" spans="13:29" ht="12.75" customHeight="1" x14ac:dyDescent="0.15">
      <c r="O79" s="392"/>
    </row>
    <row r="80" spans="13:29" ht="12.75" customHeight="1" x14ac:dyDescent="0.15">
      <c r="O80" s="392"/>
    </row>
    <row r="81" spans="15:15" ht="12.75" customHeight="1" x14ac:dyDescent="0.15">
      <c r="O81" s="392"/>
    </row>
    <row r="82" spans="15:15" ht="12.75" customHeight="1" x14ac:dyDescent="0.15">
      <c r="O82" s="391"/>
    </row>
    <row r="83" spans="15:15" ht="12.75" customHeight="1" x14ac:dyDescent="0.15">
      <c r="O83" s="411"/>
    </row>
    <row r="84" spans="15:15" ht="12.75" customHeight="1" x14ac:dyDescent="0.15">
      <c r="O84" s="391"/>
    </row>
    <row r="85" spans="15:15" ht="12.75" customHeight="1" x14ac:dyDescent="0.15">
      <c r="O85" s="391"/>
    </row>
    <row r="86" spans="15:15" ht="12.75" customHeight="1" x14ac:dyDescent="0.15"/>
    <row r="87" spans="15:15" ht="12.75" customHeight="1" x14ac:dyDescent="0.15">
      <c r="O87" s="413"/>
    </row>
    <row r="88" spans="15:15" ht="12.75" customHeight="1" x14ac:dyDescent="0.15">
      <c r="O88" s="413"/>
    </row>
    <row r="89" spans="15:15" ht="12.75" customHeight="1" x14ac:dyDescent="0.15"/>
    <row r="90" spans="15:15" ht="12.75" customHeight="1" x14ac:dyDescent="0.15"/>
    <row r="91" spans="15:15" ht="12.75" customHeight="1" x14ac:dyDescent="0.15"/>
    <row r="92" spans="15:15" ht="12.75" customHeight="1" x14ac:dyDescent="0.15"/>
    <row r="93" spans="15:15" ht="12.75" customHeight="1" x14ac:dyDescent="0.15"/>
  </sheetData>
  <mergeCells count="163">
    <mergeCell ref="AB7:AB11"/>
    <mergeCell ref="A59:B60"/>
    <mergeCell ref="A12:N21"/>
    <mergeCell ref="P7:P11"/>
    <mergeCell ref="Q7:Q11"/>
    <mergeCell ref="S7:S11"/>
    <mergeCell ref="T7:T11"/>
    <mergeCell ref="U7:U11"/>
    <mergeCell ref="Y7:Y11"/>
    <mergeCell ref="P59:AB59"/>
    <mergeCell ref="D59:M59"/>
    <mergeCell ref="K60:L60"/>
    <mergeCell ref="K61:L61"/>
    <mergeCell ref="K62:L62"/>
    <mergeCell ref="Q54:Q58"/>
    <mergeCell ref="S54:S58"/>
    <mergeCell ref="T54:T58"/>
    <mergeCell ref="U54:U58"/>
    <mergeCell ref="Y54:Y58"/>
    <mergeCell ref="AB54:AB58"/>
    <mergeCell ref="Y49:Y53"/>
    <mergeCell ref="AB49:AB53"/>
    <mergeCell ref="A54:A58"/>
    <mergeCell ref="B54:B58"/>
    <mergeCell ref="D54:D58"/>
    <mergeCell ref="E54:E58"/>
    <mergeCell ref="F54:F58"/>
    <mergeCell ref="J54:J58"/>
    <mergeCell ref="M54:M58"/>
    <mergeCell ref="P54:P58"/>
    <mergeCell ref="M49:M53"/>
    <mergeCell ref="P49:P53"/>
    <mergeCell ref="Q49:Q53"/>
    <mergeCell ref="S49:S53"/>
    <mergeCell ref="T49:T53"/>
    <mergeCell ref="U49:U53"/>
    <mergeCell ref="A49:A53"/>
    <mergeCell ref="B49:B53"/>
    <mergeCell ref="D49:D53"/>
    <mergeCell ref="E49:E53"/>
    <mergeCell ref="F49:F53"/>
    <mergeCell ref="J49:J53"/>
    <mergeCell ref="Q44:Q48"/>
    <mergeCell ref="S44:S48"/>
    <mergeCell ref="T44:T48"/>
    <mergeCell ref="U44:U48"/>
    <mergeCell ref="Y44:Y48"/>
    <mergeCell ref="AB44:AB48"/>
    <mergeCell ref="Y39:Y43"/>
    <mergeCell ref="AB39:AB43"/>
    <mergeCell ref="A44:A48"/>
    <mergeCell ref="B44:B48"/>
    <mergeCell ref="D44:D48"/>
    <mergeCell ref="E44:E48"/>
    <mergeCell ref="F44:F48"/>
    <mergeCell ref="J44:J48"/>
    <mergeCell ref="M44:M48"/>
    <mergeCell ref="P44:P48"/>
    <mergeCell ref="M39:M43"/>
    <mergeCell ref="P39:P43"/>
    <mergeCell ref="Q39:Q43"/>
    <mergeCell ref="S39:S43"/>
    <mergeCell ref="T39:T43"/>
    <mergeCell ref="U39:U43"/>
    <mergeCell ref="A39:A43"/>
    <mergeCell ref="B39:B43"/>
    <mergeCell ref="D39:D43"/>
    <mergeCell ref="E39:E43"/>
    <mergeCell ref="F39:F43"/>
    <mergeCell ref="J39:J43"/>
    <mergeCell ref="P32:AC33"/>
    <mergeCell ref="P34:P38"/>
    <mergeCell ref="Q34:Q38"/>
    <mergeCell ref="S34:S38"/>
    <mergeCell ref="T34:T38"/>
    <mergeCell ref="U34:U38"/>
    <mergeCell ref="Y34:Y38"/>
    <mergeCell ref="AB34:AB38"/>
    <mergeCell ref="Y27:Y31"/>
    <mergeCell ref="AB27:AB31"/>
    <mergeCell ref="A32:N33"/>
    <mergeCell ref="A34:A38"/>
    <mergeCell ref="B34:B38"/>
    <mergeCell ref="D34:D38"/>
    <mergeCell ref="E34:E38"/>
    <mergeCell ref="F34:F38"/>
    <mergeCell ref="J34:J38"/>
    <mergeCell ref="M34:M38"/>
    <mergeCell ref="M27:M31"/>
    <mergeCell ref="P27:P31"/>
    <mergeCell ref="Q27:Q31"/>
    <mergeCell ref="S27:S31"/>
    <mergeCell ref="T27:T31"/>
    <mergeCell ref="U27:U31"/>
    <mergeCell ref="A27:A31"/>
    <mergeCell ref="B27:B31"/>
    <mergeCell ref="D27:D31"/>
    <mergeCell ref="E27:E31"/>
    <mergeCell ref="F27:F31"/>
    <mergeCell ref="J27:J31"/>
    <mergeCell ref="Q22:Q26"/>
    <mergeCell ref="S22:S26"/>
    <mergeCell ref="T22:T26"/>
    <mergeCell ref="U22:U26"/>
    <mergeCell ref="Y22:Y26"/>
    <mergeCell ref="AB22:AB26"/>
    <mergeCell ref="Y17:Y21"/>
    <mergeCell ref="AB17:AB21"/>
    <mergeCell ref="A22:A26"/>
    <mergeCell ref="B22:B26"/>
    <mergeCell ref="D22:D26"/>
    <mergeCell ref="E22:E26"/>
    <mergeCell ref="F22:F26"/>
    <mergeCell ref="J22:J26"/>
    <mergeCell ref="M22:M26"/>
    <mergeCell ref="P22:P26"/>
    <mergeCell ref="P17:P21"/>
    <mergeCell ref="Q17:Q21"/>
    <mergeCell ref="S17:S21"/>
    <mergeCell ref="T17:T21"/>
    <mergeCell ref="U17:U21"/>
    <mergeCell ref="Q12:Q16"/>
    <mergeCell ref="S12:S16"/>
    <mergeCell ref="T12:T16"/>
    <mergeCell ref="U12:U16"/>
    <mergeCell ref="Y12:Y16"/>
    <mergeCell ref="AB12:AB16"/>
    <mergeCell ref="AB3:AB6"/>
    <mergeCell ref="AC3:AC6"/>
    <mergeCell ref="A7:A11"/>
    <mergeCell ref="B7:B11"/>
    <mergeCell ref="D7:D11"/>
    <mergeCell ref="E7:E11"/>
    <mergeCell ref="F7:F11"/>
    <mergeCell ref="J7:J11"/>
    <mergeCell ref="M7:M11"/>
    <mergeCell ref="P12:P16"/>
    <mergeCell ref="J3:J6"/>
    <mergeCell ref="K3:L6"/>
    <mergeCell ref="M3:M6"/>
    <mergeCell ref="N3:N6"/>
    <mergeCell ref="S3:S6"/>
    <mergeCell ref="T3:T6"/>
    <mergeCell ref="P2:P6"/>
    <mergeCell ref="Q2:Q6"/>
    <mergeCell ref="R2:R6"/>
    <mergeCell ref="S2:U2"/>
    <mergeCell ref="W2:Y2"/>
    <mergeCell ref="Z2:AB2"/>
    <mergeCell ref="U3:V6"/>
    <mergeCell ref="W3:X6"/>
    <mergeCell ref="Y3:Y6"/>
    <mergeCell ref="Z3:AA6"/>
    <mergeCell ref="A2:A6"/>
    <mergeCell ref="B2:B6"/>
    <mergeCell ref="C2:C6"/>
    <mergeCell ref="D2:F2"/>
    <mergeCell ref="H2:J2"/>
    <mergeCell ref="K2:M2"/>
    <mergeCell ref="D3:D6"/>
    <mergeCell ref="E3:E6"/>
    <mergeCell ref="F3:G6"/>
    <mergeCell ref="H3:I6"/>
  </mergeCells>
  <phoneticPr fontId="21"/>
  <printOptions horizontalCentered="1" verticalCentered="1"/>
  <pageMargins left="0.39370078740157483" right="0.39370078740157483" top="0.39370078740157483" bottom="0.39370078740157483" header="0" footer="0"/>
  <pageSetup paperSize="12" scale="61"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173</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174</v>
      </c>
      <c r="C5" s="37" t="s">
        <v>58</v>
      </c>
      <c r="D5" s="38"/>
      <c r="E5" s="43">
        <v>30</v>
      </c>
      <c r="F5" s="40" t="s">
        <v>34</v>
      </c>
      <c r="G5" s="69"/>
      <c r="H5" s="73" t="s">
        <v>58</v>
      </c>
      <c r="I5" s="38"/>
      <c r="J5" s="40">
        <f t="shared" ref="J5:J10" si="0">ROUNDUP(E5*0.75,2)</f>
        <v>22.5</v>
      </c>
      <c r="K5" s="40" t="s">
        <v>34</v>
      </c>
      <c r="L5" s="40"/>
      <c r="M5" s="77" t="e">
        <f>#REF!</f>
        <v>#REF!</v>
      </c>
      <c r="N5" s="65" t="s">
        <v>175</v>
      </c>
      <c r="O5" s="41" t="s">
        <v>23</v>
      </c>
      <c r="P5" s="38"/>
      <c r="Q5" s="42">
        <v>110</v>
      </c>
      <c r="R5" s="88">
        <f>ROUNDUP(Q5*0.75,2)</f>
        <v>82.5</v>
      </c>
    </row>
    <row r="6" spans="1:19" ht="23.1" customHeight="1" x14ac:dyDescent="0.15">
      <c r="A6" s="164"/>
      <c r="B6" s="66"/>
      <c r="C6" s="44" t="s">
        <v>35</v>
      </c>
      <c r="D6" s="45"/>
      <c r="E6" s="46">
        <v>30</v>
      </c>
      <c r="F6" s="47" t="s">
        <v>34</v>
      </c>
      <c r="G6" s="70"/>
      <c r="H6" s="74" t="s">
        <v>35</v>
      </c>
      <c r="I6" s="45"/>
      <c r="J6" s="47">
        <f t="shared" si="0"/>
        <v>22.5</v>
      </c>
      <c r="K6" s="47" t="s">
        <v>34</v>
      </c>
      <c r="L6" s="47"/>
      <c r="M6" s="78"/>
      <c r="N6" s="66" t="s">
        <v>176</v>
      </c>
      <c r="O6" s="48" t="s">
        <v>32</v>
      </c>
      <c r="P6" s="45"/>
      <c r="Q6" s="49">
        <v>1</v>
      </c>
      <c r="R6" s="89">
        <f>ROUNDUP(Q6*0.75,2)</f>
        <v>0.75</v>
      </c>
    </row>
    <row r="7" spans="1:19" ht="23.1" customHeight="1" x14ac:dyDescent="0.15">
      <c r="A7" s="164"/>
      <c r="B7" s="66"/>
      <c r="C7" s="44" t="s">
        <v>62</v>
      </c>
      <c r="D7" s="45"/>
      <c r="E7" s="46">
        <v>40</v>
      </c>
      <c r="F7" s="47" t="s">
        <v>34</v>
      </c>
      <c r="G7" s="70"/>
      <c r="H7" s="74" t="s">
        <v>62</v>
      </c>
      <c r="I7" s="45"/>
      <c r="J7" s="47">
        <f t="shared" si="0"/>
        <v>30</v>
      </c>
      <c r="K7" s="47" t="s">
        <v>34</v>
      </c>
      <c r="L7" s="47"/>
      <c r="M7" s="78"/>
      <c r="N7" s="66" t="s">
        <v>177</v>
      </c>
      <c r="O7" s="48" t="s">
        <v>49</v>
      </c>
      <c r="P7" s="45"/>
      <c r="Q7" s="49">
        <v>40</v>
      </c>
      <c r="R7" s="89">
        <f>ROUNDUP(Q7*0.75,2)</f>
        <v>30</v>
      </c>
    </row>
    <row r="8" spans="1:19" ht="23.1" customHeight="1" x14ac:dyDescent="0.15">
      <c r="A8" s="164"/>
      <c r="B8" s="66"/>
      <c r="C8" s="44" t="s">
        <v>42</v>
      </c>
      <c r="D8" s="45"/>
      <c r="E8" s="46">
        <v>10</v>
      </c>
      <c r="F8" s="47" t="s">
        <v>34</v>
      </c>
      <c r="G8" s="70"/>
      <c r="H8" s="74" t="s">
        <v>42</v>
      </c>
      <c r="I8" s="45"/>
      <c r="J8" s="47">
        <f t="shared" si="0"/>
        <v>7.5</v>
      </c>
      <c r="K8" s="47" t="s">
        <v>34</v>
      </c>
      <c r="L8" s="47"/>
      <c r="M8" s="78"/>
      <c r="N8" s="66" t="s">
        <v>92</v>
      </c>
      <c r="O8" s="48" t="s">
        <v>43</v>
      </c>
      <c r="P8" s="45"/>
      <c r="Q8" s="49">
        <v>0.5</v>
      </c>
      <c r="R8" s="89">
        <f>ROUNDUP(Q8*0.75,2)</f>
        <v>0.38</v>
      </c>
    </row>
    <row r="9" spans="1:19" ht="23.1" customHeight="1" x14ac:dyDescent="0.15">
      <c r="A9" s="164"/>
      <c r="B9" s="66"/>
      <c r="C9" s="44" t="s">
        <v>178</v>
      </c>
      <c r="D9" s="45" t="s">
        <v>26</v>
      </c>
      <c r="E9" s="46">
        <v>9</v>
      </c>
      <c r="F9" s="47" t="s">
        <v>34</v>
      </c>
      <c r="G9" s="70"/>
      <c r="H9" s="74" t="s">
        <v>178</v>
      </c>
      <c r="I9" s="45" t="s">
        <v>26</v>
      </c>
      <c r="J9" s="47">
        <f t="shared" si="0"/>
        <v>6.75</v>
      </c>
      <c r="K9" s="47" t="s">
        <v>34</v>
      </c>
      <c r="L9" s="47"/>
      <c r="M9" s="78" t="e">
        <f>#REF!</f>
        <v>#REF!</v>
      </c>
      <c r="N9" s="66" t="s">
        <v>243</v>
      </c>
      <c r="O9" s="48" t="s">
        <v>114</v>
      </c>
      <c r="P9" s="45"/>
      <c r="Q9" s="49">
        <v>2</v>
      </c>
      <c r="R9" s="89">
        <f>ROUNDUP(Q9*0.75,2)</f>
        <v>1.5</v>
      </c>
    </row>
    <row r="10" spans="1:19" ht="23.1" customHeight="1" x14ac:dyDescent="0.15">
      <c r="A10" s="164"/>
      <c r="B10" s="66"/>
      <c r="C10" s="44" t="s">
        <v>52</v>
      </c>
      <c r="D10" s="45" t="s">
        <v>53</v>
      </c>
      <c r="E10" s="46">
        <v>30</v>
      </c>
      <c r="F10" s="47" t="s">
        <v>54</v>
      </c>
      <c r="G10" s="70"/>
      <c r="H10" s="74" t="s">
        <v>52</v>
      </c>
      <c r="I10" s="45" t="s">
        <v>53</v>
      </c>
      <c r="J10" s="47">
        <f t="shared" si="0"/>
        <v>22.5</v>
      </c>
      <c r="K10" s="47" t="s">
        <v>54</v>
      </c>
      <c r="L10" s="47"/>
      <c r="M10" s="78" t="e">
        <f>#REF!</f>
        <v>#REF!</v>
      </c>
      <c r="N10" s="66" t="s">
        <v>266</v>
      </c>
      <c r="O10" s="48"/>
      <c r="P10" s="45"/>
      <c r="Q10" s="49"/>
      <c r="R10" s="89"/>
    </row>
    <row r="11" spans="1:19" ht="23.1" customHeight="1" x14ac:dyDescent="0.15">
      <c r="A11" s="164"/>
      <c r="B11" s="67"/>
      <c r="C11" s="50"/>
      <c r="D11" s="51"/>
      <c r="E11" s="52"/>
      <c r="F11" s="53"/>
      <c r="G11" s="71"/>
      <c r="H11" s="75"/>
      <c r="I11" s="51"/>
      <c r="J11" s="53"/>
      <c r="K11" s="53"/>
      <c r="L11" s="53"/>
      <c r="M11" s="79"/>
      <c r="N11" s="67" t="s">
        <v>22</v>
      </c>
      <c r="O11" s="54"/>
      <c r="P11" s="51"/>
      <c r="Q11" s="55"/>
      <c r="R11" s="90"/>
    </row>
    <row r="12" spans="1:19" ht="23.1" customHeight="1" x14ac:dyDescent="0.15">
      <c r="A12" s="164"/>
      <c r="B12" s="66" t="s">
        <v>179</v>
      </c>
      <c r="C12" s="44" t="s">
        <v>90</v>
      </c>
      <c r="D12" s="45"/>
      <c r="E12" s="46">
        <v>40</v>
      </c>
      <c r="F12" s="47" t="s">
        <v>34</v>
      </c>
      <c r="G12" s="70"/>
      <c r="H12" s="74" t="s">
        <v>90</v>
      </c>
      <c r="I12" s="45"/>
      <c r="J12" s="47">
        <f>ROUNDUP(E12*0.75,2)</f>
        <v>30</v>
      </c>
      <c r="K12" s="47" t="s">
        <v>34</v>
      </c>
      <c r="L12" s="47"/>
      <c r="M12" s="78"/>
      <c r="N12" s="66" t="s">
        <v>244</v>
      </c>
      <c r="O12" s="48" t="s">
        <v>43</v>
      </c>
      <c r="P12" s="45"/>
      <c r="Q12" s="49">
        <v>0.3</v>
      </c>
      <c r="R12" s="89">
        <f>ROUNDUP(Q12*0.75,2)</f>
        <v>0.23</v>
      </c>
    </row>
    <row r="13" spans="1:19" ht="23.1" customHeight="1" x14ac:dyDescent="0.15">
      <c r="A13" s="164"/>
      <c r="B13" s="66"/>
      <c r="C13" s="44" t="s">
        <v>161</v>
      </c>
      <c r="D13" s="45"/>
      <c r="E13" s="46">
        <v>0.5</v>
      </c>
      <c r="F13" s="47" t="s">
        <v>34</v>
      </c>
      <c r="G13" s="70"/>
      <c r="H13" s="74" t="s">
        <v>161</v>
      </c>
      <c r="I13" s="45"/>
      <c r="J13" s="47">
        <f>ROUNDUP(E13*0.75,2)</f>
        <v>0.38</v>
      </c>
      <c r="K13" s="47" t="s">
        <v>34</v>
      </c>
      <c r="L13" s="47"/>
      <c r="M13" s="78"/>
      <c r="N13" s="66" t="s">
        <v>267</v>
      </c>
      <c r="O13" s="48" t="s">
        <v>24</v>
      </c>
      <c r="P13" s="45"/>
      <c r="Q13" s="49">
        <v>0.1</v>
      </c>
      <c r="R13" s="89">
        <f>ROUNDUP(Q13*0.75,2)</f>
        <v>0.08</v>
      </c>
    </row>
    <row r="14" spans="1:19" ht="23.1" customHeight="1" x14ac:dyDescent="0.15">
      <c r="A14" s="164"/>
      <c r="B14" s="66"/>
      <c r="C14" s="44" t="s">
        <v>28</v>
      </c>
      <c r="D14" s="45" t="s">
        <v>29</v>
      </c>
      <c r="E14" s="81">
        <v>0.5</v>
      </c>
      <c r="F14" s="47" t="s">
        <v>30</v>
      </c>
      <c r="G14" s="70"/>
      <c r="H14" s="74" t="s">
        <v>28</v>
      </c>
      <c r="I14" s="45" t="s">
        <v>29</v>
      </c>
      <c r="J14" s="47">
        <f>ROUNDUP(E14*0.75,2)</f>
        <v>0.38</v>
      </c>
      <c r="K14" s="47" t="s">
        <v>30</v>
      </c>
      <c r="L14" s="47"/>
      <c r="M14" s="78" t="e">
        <f>#REF!</f>
        <v>#REF!</v>
      </c>
      <c r="N14" s="66" t="s">
        <v>146</v>
      </c>
      <c r="O14" s="48" t="s">
        <v>64</v>
      </c>
      <c r="P14" s="45" t="s">
        <v>65</v>
      </c>
      <c r="Q14" s="49">
        <v>4</v>
      </c>
      <c r="R14" s="89">
        <f>ROUNDUP(Q14*0.75,2)</f>
        <v>3</v>
      </c>
    </row>
    <row r="15" spans="1:19" ht="23.1" customHeight="1" x14ac:dyDescent="0.15">
      <c r="A15" s="164"/>
      <c r="B15" s="67"/>
      <c r="C15" s="50"/>
      <c r="D15" s="51"/>
      <c r="E15" s="52"/>
      <c r="F15" s="53"/>
      <c r="G15" s="71"/>
      <c r="H15" s="75"/>
      <c r="I15" s="51"/>
      <c r="J15" s="53"/>
      <c r="K15" s="53"/>
      <c r="L15" s="53"/>
      <c r="M15" s="79"/>
      <c r="N15" s="67" t="s">
        <v>22</v>
      </c>
      <c r="O15" s="54"/>
      <c r="P15" s="51"/>
      <c r="Q15" s="55"/>
      <c r="R15" s="90"/>
    </row>
    <row r="16" spans="1:19" ht="23.1" customHeight="1" x14ac:dyDescent="0.15">
      <c r="A16" s="164"/>
      <c r="B16" s="66" t="s">
        <v>66</v>
      </c>
      <c r="C16" s="44" t="s">
        <v>68</v>
      </c>
      <c r="D16" s="45"/>
      <c r="E16" s="64">
        <v>0.16666666666666666</v>
      </c>
      <c r="F16" s="47" t="s">
        <v>30</v>
      </c>
      <c r="G16" s="70"/>
      <c r="H16" s="74" t="s">
        <v>68</v>
      </c>
      <c r="I16" s="45"/>
      <c r="J16" s="47">
        <f>ROUNDUP(E16*0.75,2)</f>
        <v>0.13</v>
      </c>
      <c r="K16" s="47" t="s">
        <v>30</v>
      </c>
      <c r="L16" s="47"/>
      <c r="M16" s="78" t="e">
        <f>#REF!</f>
        <v>#REF!</v>
      </c>
      <c r="N16" s="66" t="s">
        <v>67</v>
      </c>
      <c r="O16" s="48"/>
      <c r="P16" s="45"/>
      <c r="Q16" s="49"/>
      <c r="R16" s="89"/>
    </row>
    <row r="17" spans="1:18" ht="23.1" customHeight="1" thickBot="1" x14ac:dyDescent="0.2">
      <c r="A17" s="165"/>
      <c r="B17" s="68"/>
      <c r="C17" s="57"/>
      <c r="D17" s="58"/>
      <c r="E17" s="59"/>
      <c r="F17" s="60"/>
      <c r="G17" s="72"/>
      <c r="H17" s="76"/>
      <c r="I17" s="58"/>
      <c r="J17" s="60"/>
      <c r="K17" s="60"/>
      <c r="L17" s="60"/>
      <c r="M17" s="80"/>
      <c r="N17" s="68"/>
      <c r="O17" s="61"/>
      <c r="P17" s="58"/>
      <c r="Q17" s="62"/>
      <c r="R17" s="91"/>
    </row>
    <row r="18" spans="1:18" ht="23.1" customHeight="1" x14ac:dyDescent="0.15"/>
    <row r="19" spans="1:18" ht="23.1" customHeight="1" x14ac:dyDescent="0.15"/>
    <row r="20" spans="1:18" ht="23.1" customHeight="1" x14ac:dyDescent="0.15"/>
    <row r="21" spans="1:18" ht="23.1" customHeight="1" x14ac:dyDescent="0.15"/>
    <row r="22" spans="1:18" ht="23.1" customHeight="1" x14ac:dyDescent="0.15"/>
    <row r="23" spans="1:18" ht="23.1" customHeight="1" x14ac:dyDescent="0.15"/>
    <row r="24" spans="1:18" ht="23.1" customHeight="1" x14ac:dyDescent="0.15"/>
  </sheetData>
  <mergeCells count="4">
    <mergeCell ref="H1:N1"/>
    <mergeCell ref="A2:R2"/>
    <mergeCell ref="A3:F3"/>
    <mergeCell ref="A5:A17"/>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182</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23</v>
      </c>
      <c r="C5" s="37"/>
      <c r="D5" s="38"/>
      <c r="E5" s="43"/>
      <c r="F5" s="40"/>
      <c r="G5" s="69"/>
      <c r="H5" s="73"/>
      <c r="I5" s="38"/>
      <c r="J5" s="40"/>
      <c r="K5" s="40"/>
      <c r="L5" s="40"/>
      <c r="M5" s="77"/>
      <c r="N5" s="65"/>
      <c r="O5" s="41" t="s">
        <v>23</v>
      </c>
      <c r="P5" s="38"/>
      <c r="Q5" s="42">
        <v>110</v>
      </c>
      <c r="R5" s="88">
        <f>ROUNDUP(Q5*0.75,2)</f>
        <v>82.5</v>
      </c>
    </row>
    <row r="6" spans="1:19" ht="23.1" customHeight="1" x14ac:dyDescent="0.15">
      <c r="A6" s="164"/>
      <c r="B6" s="67"/>
      <c r="C6" s="50"/>
      <c r="D6" s="51"/>
      <c r="E6" s="52"/>
      <c r="F6" s="53"/>
      <c r="G6" s="71"/>
      <c r="H6" s="75"/>
      <c r="I6" s="51"/>
      <c r="J6" s="53"/>
      <c r="K6" s="53"/>
      <c r="L6" s="53"/>
      <c r="M6" s="79"/>
      <c r="N6" s="67"/>
      <c r="O6" s="54"/>
      <c r="P6" s="51"/>
      <c r="Q6" s="55"/>
      <c r="R6" s="90"/>
    </row>
    <row r="7" spans="1:19" ht="23.1" customHeight="1" x14ac:dyDescent="0.15">
      <c r="A7" s="164"/>
      <c r="B7" s="66" t="s">
        <v>183</v>
      </c>
      <c r="C7" s="44" t="s">
        <v>80</v>
      </c>
      <c r="D7" s="45"/>
      <c r="E7" s="46">
        <v>1</v>
      </c>
      <c r="F7" s="47" t="s">
        <v>82</v>
      </c>
      <c r="G7" s="70" t="s">
        <v>81</v>
      </c>
      <c r="H7" s="74" t="s">
        <v>80</v>
      </c>
      <c r="I7" s="45"/>
      <c r="J7" s="47">
        <f>ROUNDUP(E7*0.75,2)</f>
        <v>0.75</v>
      </c>
      <c r="K7" s="47" t="s">
        <v>82</v>
      </c>
      <c r="L7" s="47" t="s">
        <v>81</v>
      </c>
      <c r="M7" s="78" t="e">
        <f>#REF!</f>
        <v>#REF!</v>
      </c>
      <c r="N7" s="66" t="s">
        <v>269</v>
      </c>
      <c r="O7" s="48" t="s">
        <v>84</v>
      </c>
      <c r="P7" s="45"/>
      <c r="Q7" s="49">
        <v>3</v>
      </c>
      <c r="R7" s="89">
        <f t="shared" ref="R7:R13" si="0">ROUNDUP(Q7*0.75,2)</f>
        <v>2.25</v>
      </c>
    </row>
    <row r="8" spans="1:19" ht="23.1" customHeight="1" x14ac:dyDescent="0.15">
      <c r="A8" s="164"/>
      <c r="B8" s="66"/>
      <c r="C8" s="44" t="s">
        <v>35</v>
      </c>
      <c r="D8" s="45"/>
      <c r="E8" s="46">
        <v>30</v>
      </c>
      <c r="F8" s="47" t="s">
        <v>34</v>
      </c>
      <c r="G8" s="70"/>
      <c r="H8" s="74" t="s">
        <v>35</v>
      </c>
      <c r="I8" s="45"/>
      <c r="J8" s="47">
        <f>ROUNDUP(E8*0.75,2)</f>
        <v>22.5</v>
      </c>
      <c r="K8" s="47" t="s">
        <v>34</v>
      </c>
      <c r="L8" s="47"/>
      <c r="M8" s="78"/>
      <c r="N8" s="66" t="s">
        <v>242</v>
      </c>
      <c r="O8" s="48" t="s">
        <v>32</v>
      </c>
      <c r="P8" s="45"/>
      <c r="Q8" s="49">
        <v>2</v>
      </c>
      <c r="R8" s="89">
        <f t="shared" si="0"/>
        <v>1.5</v>
      </c>
    </row>
    <row r="9" spans="1:19" ht="23.1" customHeight="1" x14ac:dyDescent="0.15">
      <c r="A9" s="164"/>
      <c r="B9" s="66"/>
      <c r="C9" s="44" t="s">
        <v>165</v>
      </c>
      <c r="D9" s="45"/>
      <c r="E9" s="46">
        <v>5</v>
      </c>
      <c r="F9" s="47" t="s">
        <v>34</v>
      </c>
      <c r="G9" s="70"/>
      <c r="H9" s="74" t="s">
        <v>165</v>
      </c>
      <c r="I9" s="45"/>
      <c r="J9" s="47">
        <f>ROUNDUP(E9*0.75,2)</f>
        <v>3.75</v>
      </c>
      <c r="K9" s="47" t="s">
        <v>34</v>
      </c>
      <c r="L9" s="47"/>
      <c r="M9" s="78"/>
      <c r="N9" s="66" t="s">
        <v>184</v>
      </c>
      <c r="O9" s="48" t="s">
        <v>32</v>
      </c>
      <c r="P9" s="45"/>
      <c r="Q9" s="49">
        <v>1.5</v>
      </c>
      <c r="R9" s="89">
        <f t="shared" si="0"/>
        <v>1.1300000000000001</v>
      </c>
    </row>
    <row r="10" spans="1:19" ht="23.1" customHeight="1" x14ac:dyDescent="0.15">
      <c r="A10" s="164"/>
      <c r="B10" s="66"/>
      <c r="C10" s="44"/>
      <c r="D10" s="45"/>
      <c r="E10" s="46"/>
      <c r="F10" s="47"/>
      <c r="G10" s="70"/>
      <c r="H10" s="74"/>
      <c r="I10" s="45"/>
      <c r="J10" s="47"/>
      <c r="K10" s="47"/>
      <c r="L10" s="47"/>
      <c r="M10" s="78"/>
      <c r="N10" s="66" t="s">
        <v>185</v>
      </c>
      <c r="O10" s="48" t="s">
        <v>49</v>
      </c>
      <c r="P10" s="45"/>
      <c r="Q10" s="49">
        <v>3</v>
      </c>
      <c r="R10" s="89">
        <f t="shared" si="0"/>
        <v>2.25</v>
      </c>
    </row>
    <row r="11" spans="1:19" ht="23.1" customHeight="1" x14ac:dyDescent="0.15">
      <c r="A11" s="164"/>
      <c r="B11" s="66"/>
      <c r="C11" s="44"/>
      <c r="D11" s="45"/>
      <c r="E11" s="46"/>
      <c r="F11" s="47"/>
      <c r="G11" s="70"/>
      <c r="H11" s="74"/>
      <c r="I11" s="45"/>
      <c r="J11" s="47"/>
      <c r="K11" s="47"/>
      <c r="L11" s="47"/>
      <c r="M11" s="78"/>
      <c r="N11" s="66" t="s">
        <v>22</v>
      </c>
      <c r="O11" s="48" t="s">
        <v>25</v>
      </c>
      <c r="P11" s="45" t="s">
        <v>26</v>
      </c>
      <c r="Q11" s="49">
        <v>1.5</v>
      </c>
      <c r="R11" s="89">
        <f t="shared" si="0"/>
        <v>1.1300000000000001</v>
      </c>
    </row>
    <row r="12" spans="1:19" ht="23.1" customHeight="1" x14ac:dyDescent="0.15">
      <c r="A12" s="164"/>
      <c r="B12" s="66"/>
      <c r="C12" s="44"/>
      <c r="D12" s="45"/>
      <c r="E12" s="46"/>
      <c r="F12" s="47"/>
      <c r="G12" s="70"/>
      <c r="H12" s="74"/>
      <c r="I12" s="45"/>
      <c r="J12" s="47"/>
      <c r="K12" s="47"/>
      <c r="L12" s="47"/>
      <c r="M12" s="78"/>
      <c r="N12" s="66"/>
      <c r="O12" s="48" t="s">
        <v>43</v>
      </c>
      <c r="P12" s="45"/>
      <c r="Q12" s="49">
        <v>2</v>
      </c>
      <c r="R12" s="89">
        <f t="shared" si="0"/>
        <v>1.5</v>
      </c>
    </row>
    <row r="13" spans="1:19" ht="23.1" customHeight="1" x14ac:dyDescent="0.15">
      <c r="A13" s="164"/>
      <c r="B13" s="66"/>
      <c r="C13" s="44"/>
      <c r="D13" s="45"/>
      <c r="E13" s="46"/>
      <c r="F13" s="47"/>
      <c r="G13" s="70"/>
      <c r="H13" s="74"/>
      <c r="I13" s="45"/>
      <c r="J13" s="47"/>
      <c r="K13" s="47"/>
      <c r="L13" s="47"/>
      <c r="M13" s="78"/>
      <c r="N13" s="66"/>
      <c r="O13" s="48" t="s">
        <v>71</v>
      </c>
      <c r="P13" s="45"/>
      <c r="Q13" s="49">
        <v>1</v>
      </c>
      <c r="R13" s="89">
        <f t="shared" si="0"/>
        <v>0.75</v>
      </c>
    </row>
    <row r="14" spans="1:19" ht="23.1" customHeight="1" x14ac:dyDescent="0.15">
      <c r="A14" s="164"/>
      <c r="B14" s="67"/>
      <c r="C14" s="50"/>
      <c r="D14" s="51"/>
      <c r="E14" s="52"/>
      <c r="F14" s="53"/>
      <c r="G14" s="71"/>
      <c r="H14" s="75"/>
      <c r="I14" s="51"/>
      <c r="J14" s="53"/>
      <c r="K14" s="53"/>
      <c r="L14" s="53"/>
      <c r="M14" s="79"/>
      <c r="N14" s="67"/>
      <c r="O14" s="54"/>
      <c r="P14" s="51"/>
      <c r="Q14" s="55"/>
      <c r="R14" s="90"/>
    </row>
    <row r="15" spans="1:19" ht="23.1" customHeight="1" x14ac:dyDescent="0.15">
      <c r="A15" s="164"/>
      <c r="B15" s="66" t="s">
        <v>186</v>
      </c>
      <c r="C15" s="44" t="s">
        <v>97</v>
      </c>
      <c r="D15" s="45"/>
      <c r="E15" s="46">
        <v>30</v>
      </c>
      <c r="F15" s="47" t="s">
        <v>34</v>
      </c>
      <c r="G15" s="70"/>
      <c r="H15" s="74" t="s">
        <v>97</v>
      </c>
      <c r="I15" s="45"/>
      <c r="J15" s="47">
        <f>ROUNDUP(E15*0.75,2)</f>
        <v>22.5</v>
      </c>
      <c r="K15" s="47" t="s">
        <v>34</v>
      </c>
      <c r="L15" s="47"/>
      <c r="M15" s="78"/>
      <c r="N15" s="66" t="s">
        <v>158</v>
      </c>
      <c r="O15" s="48" t="s">
        <v>72</v>
      </c>
      <c r="P15" s="45"/>
      <c r="Q15" s="49">
        <v>2</v>
      </c>
      <c r="R15" s="89">
        <f>ROUNDUP(Q15*0.75,2)</f>
        <v>1.5</v>
      </c>
    </row>
    <row r="16" spans="1:19" ht="23.1" customHeight="1" x14ac:dyDescent="0.15">
      <c r="A16" s="164"/>
      <c r="B16" s="66"/>
      <c r="C16" s="44" t="s">
        <v>42</v>
      </c>
      <c r="D16" s="45"/>
      <c r="E16" s="46">
        <v>10</v>
      </c>
      <c r="F16" s="47" t="s">
        <v>34</v>
      </c>
      <c r="G16" s="70"/>
      <c r="H16" s="74" t="s">
        <v>42</v>
      </c>
      <c r="I16" s="45"/>
      <c r="J16" s="47">
        <f>ROUNDUP(E16*0.75,2)</f>
        <v>7.5</v>
      </c>
      <c r="K16" s="47" t="s">
        <v>34</v>
      </c>
      <c r="L16" s="47"/>
      <c r="M16" s="78"/>
      <c r="N16" s="66" t="s">
        <v>187</v>
      </c>
      <c r="O16" s="48" t="s">
        <v>25</v>
      </c>
      <c r="P16" s="45" t="s">
        <v>26</v>
      </c>
      <c r="Q16" s="49">
        <v>1</v>
      </c>
      <c r="R16" s="89">
        <f>ROUNDUP(Q16*0.75,2)</f>
        <v>0.75</v>
      </c>
    </row>
    <row r="17" spans="1:18" ht="23.1" customHeight="1" x14ac:dyDescent="0.15">
      <c r="A17" s="164"/>
      <c r="B17" s="66"/>
      <c r="C17" s="44" t="s">
        <v>121</v>
      </c>
      <c r="D17" s="45"/>
      <c r="E17" s="82">
        <v>0.125</v>
      </c>
      <c r="F17" s="47" t="s">
        <v>57</v>
      </c>
      <c r="G17" s="70"/>
      <c r="H17" s="74" t="s">
        <v>121</v>
      </c>
      <c r="I17" s="45"/>
      <c r="J17" s="47">
        <f>ROUNDUP(E17*0.75,2)</f>
        <v>9.9999999999999992E-2</v>
      </c>
      <c r="K17" s="47" t="s">
        <v>57</v>
      </c>
      <c r="L17" s="47"/>
      <c r="M17" s="78" t="e">
        <f>#REF!</f>
        <v>#REF!</v>
      </c>
      <c r="N17" s="66" t="s">
        <v>22</v>
      </c>
      <c r="O17" s="48" t="s">
        <v>43</v>
      </c>
      <c r="P17" s="45"/>
      <c r="Q17" s="49">
        <v>0.3</v>
      </c>
      <c r="R17" s="89">
        <f>ROUNDUP(Q17*0.75,2)</f>
        <v>0.23</v>
      </c>
    </row>
    <row r="18" spans="1:18" ht="23.1" customHeight="1" x14ac:dyDescent="0.15">
      <c r="A18" s="164"/>
      <c r="B18" s="67"/>
      <c r="C18" s="50"/>
      <c r="D18" s="51"/>
      <c r="E18" s="52"/>
      <c r="F18" s="53"/>
      <c r="G18" s="71"/>
      <c r="H18" s="75"/>
      <c r="I18" s="51"/>
      <c r="J18" s="53"/>
      <c r="K18" s="53"/>
      <c r="L18" s="53"/>
      <c r="M18" s="79"/>
      <c r="N18" s="67"/>
      <c r="O18" s="54"/>
      <c r="P18" s="51"/>
      <c r="Q18" s="55"/>
      <c r="R18" s="90"/>
    </row>
    <row r="19" spans="1:18" ht="23.1" customHeight="1" x14ac:dyDescent="0.15">
      <c r="A19" s="164"/>
      <c r="B19" s="66" t="s">
        <v>73</v>
      </c>
      <c r="C19" s="44" t="s">
        <v>76</v>
      </c>
      <c r="D19" s="45"/>
      <c r="E19" s="46">
        <v>20</v>
      </c>
      <c r="F19" s="47" t="s">
        <v>34</v>
      </c>
      <c r="G19" s="70"/>
      <c r="H19" s="74" t="s">
        <v>76</v>
      </c>
      <c r="I19" s="45"/>
      <c r="J19" s="47">
        <f>ROUNDUP(E19*0.75,2)</f>
        <v>15</v>
      </c>
      <c r="K19" s="47" t="s">
        <v>34</v>
      </c>
      <c r="L19" s="47"/>
      <c r="M19" s="78"/>
      <c r="N19" s="66" t="s">
        <v>22</v>
      </c>
      <c r="O19" s="48" t="s">
        <v>72</v>
      </c>
      <c r="P19" s="45"/>
      <c r="Q19" s="49">
        <v>100</v>
      </c>
      <c r="R19" s="89">
        <f>ROUNDUP(Q19*0.75,2)</f>
        <v>75</v>
      </c>
    </row>
    <row r="20" spans="1:18" ht="23.1" customHeight="1" x14ac:dyDescent="0.15">
      <c r="A20" s="164"/>
      <c r="B20" s="66"/>
      <c r="C20" s="44" t="s">
        <v>188</v>
      </c>
      <c r="D20" s="45"/>
      <c r="E20" s="46">
        <v>5</v>
      </c>
      <c r="F20" s="47" t="s">
        <v>34</v>
      </c>
      <c r="G20" s="70"/>
      <c r="H20" s="74" t="s">
        <v>188</v>
      </c>
      <c r="I20" s="45"/>
      <c r="J20" s="47">
        <f>ROUNDUP(E20*0.75,2)</f>
        <v>3.75</v>
      </c>
      <c r="K20" s="47" t="s">
        <v>34</v>
      </c>
      <c r="L20" s="47"/>
      <c r="M20" s="78"/>
      <c r="N20" s="66"/>
      <c r="O20" s="48" t="s">
        <v>75</v>
      </c>
      <c r="P20" s="45"/>
      <c r="Q20" s="49">
        <v>3</v>
      </c>
      <c r="R20" s="89">
        <f>ROUNDUP(Q20*0.75,2)</f>
        <v>2.25</v>
      </c>
    </row>
    <row r="21" spans="1:18" ht="23.1" customHeight="1" x14ac:dyDescent="0.15">
      <c r="A21" s="164"/>
      <c r="B21" s="67"/>
      <c r="C21" s="50"/>
      <c r="D21" s="51"/>
      <c r="E21" s="52"/>
      <c r="F21" s="53"/>
      <c r="G21" s="71"/>
      <c r="H21" s="75"/>
      <c r="I21" s="51"/>
      <c r="J21" s="53"/>
      <c r="K21" s="53"/>
      <c r="L21" s="53"/>
      <c r="M21" s="79"/>
      <c r="N21" s="67"/>
      <c r="O21" s="54"/>
      <c r="P21" s="51"/>
      <c r="Q21" s="55"/>
      <c r="R21" s="90"/>
    </row>
    <row r="22" spans="1:18" ht="23.1" customHeight="1" x14ac:dyDescent="0.15">
      <c r="A22" s="164"/>
      <c r="B22" s="66" t="s">
        <v>168</v>
      </c>
      <c r="C22" s="44" t="s">
        <v>172</v>
      </c>
      <c r="D22" s="45" t="s">
        <v>53</v>
      </c>
      <c r="E22" s="46">
        <v>40</v>
      </c>
      <c r="F22" s="47" t="s">
        <v>34</v>
      </c>
      <c r="G22" s="70"/>
      <c r="H22" s="74" t="s">
        <v>172</v>
      </c>
      <c r="I22" s="45" t="s">
        <v>53</v>
      </c>
      <c r="J22" s="47">
        <f>ROUNDUP(E22*0.75,2)</f>
        <v>30</v>
      </c>
      <c r="K22" s="47" t="s">
        <v>34</v>
      </c>
      <c r="L22" s="47"/>
      <c r="M22" s="78" t="e">
        <f>#REF!</f>
        <v>#REF!</v>
      </c>
      <c r="N22" s="66" t="s">
        <v>169</v>
      </c>
      <c r="O22" s="48" t="s">
        <v>43</v>
      </c>
      <c r="P22" s="45"/>
      <c r="Q22" s="49">
        <v>1</v>
      </c>
      <c r="R22" s="89">
        <f>ROUNDUP(Q22*0.75,2)</f>
        <v>0.75</v>
      </c>
    </row>
    <row r="23" spans="1:18" ht="23.1" customHeight="1" x14ac:dyDescent="0.15">
      <c r="A23" s="164"/>
      <c r="B23" s="66"/>
      <c r="C23" s="44"/>
      <c r="D23" s="45"/>
      <c r="E23" s="46"/>
      <c r="F23" s="47"/>
      <c r="G23" s="70"/>
      <c r="H23" s="74"/>
      <c r="I23" s="45"/>
      <c r="J23" s="47"/>
      <c r="K23" s="47"/>
      <c r="L23" s="47"/>
      <c r="M23" s="78"/>
      <c r="N23" s="66" t="s">
        <v>170</v>
      </c>
      <c r="O23" s="48" t="s">
        <v>49</v>
      </c>
      <c r="P23" s="45"/>
      <c r="Q23" s="49">
        <v>3</v>
      </c>
      <c r="R23" s="89">
        <f>ROUNDUP(Q23*0.75,2)</f>
        <v>2.25</v>
      </c>
    </row>
    <row r="24" spans="1:18" ht="23.1" customHeight="1" x14ac:dyDescent="0.15">
      <c r="A24" s="164"/>
      <c r="B24" s="66"/>
      <c r="C24" s="44"/>
      <c r="D24" s="45"/>
      <c r="E24" s="46"/>
      <c r="F24" s="47"/>
      <c r="G24" s="70"/>
      <c r="H24" s="74"/>
      <c r="I24" s="45"/>
      <c r="J24" s="47"/>
      <c r="K24" s="47"/>
      <c r="L24" s="47"/>
      <c r="M24" s="78"/>
      <c r="N24" s="66" t="s">
        <v>171</v>
      </c>
      <c r="O24" s="48"/>
      <c r="P24" s="45"/>
      <c r="Q24" s="49"/>
      <c r="R24" s="89"/>
    </row>
    <row r="25" spans="1:18" ht="18.75" customHeight="1" x14ac:dyDescent="0.15">
      <c r="A25" s="164"/>
      <c r="B25" s="66"/>
      <c r="C25" s="44"/>
      <c r="D25" s="45"/>
      <c r="E25" s="46"/>
      <c r="F25" s="47"/>
      <c r="G25" s="70"/>
      <c r="H25" s="74"/>
      <c r="I25" s="45"/>
      <c r="J25" s="47"/>
      <c r="K25" s="47"/>
      <c r="L25" s="47"/>
      <c r="M25" s="78"/>
      <c r="N25" s="66" t="s">
        <v>22</v>
      </c>
      <c r="O25" s="48"/>
      <c r="P25" s="45"/>
      <c r="Q25" s="49"/>
      <c r="R25" s="89"/>
    </row>
    <row r="26" spans="1:18" ht="18.75" customHeight="1" thickBot="1" x14ac:dyDescent="0.2">
      <c r="A26" s="165"/>
      <c r="B26" s="68"/>
      <c r="C26" s="57"/>
      <c r="D26" s="58"/>
      <c r="E26" s="59"/>
      <c r="F26" s="60"/>
      <c r="G26" s="72"/>
      <c r="H26" s="76"/>
      <c r="I26" s="58"/>
      <c r="J26" s="60"/>
      <c r="K26" s="60"/>
      <c r="L26" s="60"/>
      <c r="M26" s="80"/>
      <c r="N26" s="68"/>
      <c r="O26" s="61"/>
      <c r="P26" s="58"/>
      <c r="Q26" s="62"/>
      <c r="R26" s="91"/>
    </row>
  </sheetData>
  <mergeCells count="4">
    <mergeCell ref="H1:N1"/>
    <mergeCell ref="A2:R2"/>
    <mergeCell ref="A3:F3"/>
    <mergeCell ref="A5:A26"/>
  </mergeCells>
  <phoneticPr fontId="16"/>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322</v>
      </c>
      <c r="B3" s="193"/>
      <c r="C3" s="193"/>
      <c r="D3" s="121"/>
      <c r="E3" s="194" t="s">
        <v>298</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291</v>
      </c>
      <c r="I5" s="181" t="s">
        <v>289</v>
      </c>
      <c r="J5" s="182"/>
      <c r="K5" s="183"/>
      <c r="L5" s="184" t="s">
        <v>288</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321</v>
      </c>
      <c r="C9" s="133" t="s">
        <v>80</v>
      </c>
      <c r="D9" s="132" t="s">
        <v>81</v>
      </c>
      <c r="E9" s="131"/>
      <c r="F9" s="45"/>
      <c r="G9" s="99"/>
      <c r="H9" s="154">
        <v>0.7</v>
      </c>
      <c r="I9" s="130" t="s">
        <v>321</v>
      </c>
      <c r="J9" s="99" t="s">
        <v>80</v>
      </c>
      <c r="K9" s="154">
        <v>0.3</v>
      </c>
      <c r="L9" s="130" t="s">
        <v>320</v>
      </c>
      <c r="M9" s="99" t="s">
        <v>80</v>
      </c>
      <c r="N9" s="153">
        <v>0.2</v>
      </c>
      <c r="O9" s="128" t="s">
        <v>81</v>
      </c>
    </row>
    <row r="10" spans="1:21" ht="24.95" customHeight="1" x14ac:dyDescent="0.15">
      <c r="A10" s="188"/>
      <c r="B10" s="99"/>
      <c r="C10" s="133" t="s">
        <v>35</v>
      </c>
      <c r="D10" s="132"/>
      <c r="E10" s="131"/>
      <c r="F10" s="45"/>
      <c r="G10" s="99"/>
      <c r="H10" s="129">
        <v>20</v>
      </c>
      <c r="I10" s="130"/>
      <c r="J10" s="99" t="s">
        <v>35</v>
      </c>
      <c r="K10" s="129">
        <v>15</v>
      </c>
      <c r="L10" s="130"/>
      <c r="M10" s="99" t="s">
        <v>35</v>
      </c>
      <c r="N10" s="129">
        <v>5</v>
      </c>
      <c r="O10" s="128"/>
    </row>
    <row r="11" spans="1:21" ht="24.95" customHeight="1" x14ac:dyDescent="0.15">
      <c r="A11" s="188"/>
      <c r="B11" s="99"/>
      <c r="C11" s="133" t="s">
        <v>165</v>
      </c>
      <c r="D11" s="132"/>
      <c r="E11" s="131"/>
      <c r="F11" s="45"/>
      <c r="G11" s="99"/>
      <c r="H11" s="129">
        <v>5</v>
      </c>
      <c r="I11" s="130"/>
      <c r="J11" s="99" t="s">
        <v>165</v>
      </c>
      <c r="K11" s="129">
        <v>5</v>
      </c>
      <c r="L11" s="136"/>
      <c r="M11" s="103"/>
      <c r="N11" s="135"/>
      <c r="O11" s="140"/>
    </row>
    <row r="12" spans="1:21" ht="24.95" customHeight="1" x14ac:dyDescent="0.15">
      <c r="A12" s="188"/>
      <c r="B12" s="99"/>
      <c r="C12" s="133"/>
      <c r="D12" s="132"/>
      <c r="E12" s="131"/>
      <c r="F12" s="45"/>
      <c r="G12" s="99" t="s">
        <v>72</v>
      </c>
      <c r="H12" s="129" t="s">
        <v>272</v>
      </c>
      <c r="I12" s="130"/>
      <c r="J12" s="99"/>
      <c r="K12" s="129"/>
      <c r="L12" s="130" t="s">
        <v>319</v>
      </c>
      <c r="M12" s="99" t="s">
        <v>97</v>
      </c>
      <c r="N12" s="129">
        <v>10</v>
      </c>
      <c r="O12" s="128"/>
    </row>
    <row r="13" spans="1:21" ht="24.95" customHeight="1" x14ac:dyDescent="0.15">
      <c r="A13" s="188"/>
      <c r="B13" s="103"/>
      <c r="C13" s="139"/>
      <c r="D13" s="138"/>
      <c r="E13" s="137"/>
      <c r="F13" s="51"/>
      <c r="G13" s="103"/>
      <c r="H13" s="135"/>
      <c r="I13" s="136"/>
      <c r="J13" s="103"/>
      <c r="K13" s="135"/>
      <c r="L13" s="130"/>
      <c r="M13" s="99" t="s">
        <v>42</v>
      </c>
      <c r="N13" s="129">
        <v>5</v>
      </c>
      <c r="O13" s="128"/>
    </row>
    <row r="14" spans="1:21" ht="24.95" customHeight="1" x14ac:dyDescent="0.15">
      <c r="A14" s="188"/>
      <c r="B14" s="99" t="s">
        <v>318</v>
      </c>
      <c r="C14" s="133" t="s">
        <v>97</v>
      </c>
      <c r="D14" s="132"/>
      <c r="E14" s="131"/>
      <c r="F14" s="45"/>
      <c r="G14" s="99"/>
      <c r="H14" s="129">
        <v>15</v>
      </c>
      <c r="I14" s="130" t="s">
        <v>318</v>
      </c>
      <c r="J14" s="99" t="s">
        <v>97</v>
      </c>
      <c r="K14" s="129">
        <v>10</v>
      </c>
      <c r="L14" s="130"/>
      <c r="M14" s="99" t="s">
        <v>76</v>
      </c>
      <c r="N14" s="129">
        <v>10</v>
      </c>
      <c r="O14" s="128"/>
    </row>
    <row r="15" spans="1:21" ht="24.95" customHeight="1" x14ac:dyDescent="0.15">
      <c r="A15" s="188"/>
      <c r="B15" s="99"/>
      <c r="C15" s="133" t="s">
        <v>42</v>
      </c>
      <c r="D15" s="132"/>
      <c r="E15" s="131"/>
      <c r="F15" s="45"/>
      <c r="G15" s="99"/>
      <c r="H15" s="129">
        <v>5</v>
      </c>
      <c r="I15" s="130"/>
      <c r="J15" s="99" t="s">
        <v>42</v>
      </c>
      <c r="K15" s="129">
        <v>5</v>
      </c>
      <c r="L15" s="136"/>
      <c r="M15" s="103"/>
      <c r="N15" s="135"/>
      <c r="O15" s="140"/>
    </row>
    <row r="16" spans="1:21" ht="24.95" customHeight="1" x14ac:dyDescent="0.15">
      <c r="A16" s="188"/>
      <c r="B16" s="103"/>
      <c r="C16" s="139"/>
      <c r="D16" s="138"/>
      <c r="E16" s="137"/>
      <c r="F16" s="51"/>
      <c r="G16" s="103"/>
      <c r="H16" s="135"/>
      <c r="I16" s="136"/>
      <c r="J16" s="103"/>
      <c r="K16" s="135"/>
      <c r="L16" s="130" t="s">
        <v>168</v>
      </c>
      <c r="M16" s="99" t="s">
        <v>172</v>
      </c>
      <c r="N16" s="129">
        <v>10</v>
      </c>
      <c r="O16" s="128"/>
    </row>
    <row r="17" spans="1:15" ht="24.95" customHeight="1" x14ac:dyDescent="0.15">
      <c r="A17" s="188"/>
      <c r="B17" s="99" t="s">
        <v>73</v>
      </c>
      <c r="C17" s="133" t="s">
        <v>76</v>
      </c>
      <c r="D17" s="132"/>
      <c r="E17" s="131"/>
      <c r="F17" s="45"/>
      <c r="G17" s="99"/>
      <c r="H17" s="129">
        <v>10</v>
      </c>
      <c r="I17" s="130" t="s">
        <v>73</v>
      </c>
      <c r="J17" s="99" t="s">
        <v>76</v>
      </c>
      <c r="K17" s="129">
        <v>10</v>
      </c>
      <c r="L17" s="130"/>
      <c r="M17" s="99"/>
      <c r="N17" s="129"/>
      <c r="O17" s="128"/>
    </row>
    <row r="18" spans="1:15" ht="24.95" customHeight="1" x14ac:dyDescent="0.15">
      <c r="A18" s="188"/>
      <c r="B18" s="99"/>
      <c r="C18" s="133" t="s">
        <v>188</v>
      </c>
      <c r="D18" s="132"/>
      <c r="E18" s="131"/>
      <c r="F18" s="45"/>
      <c r="G18" s="99"/>
      <c r="H18" s="129">
        <v>5</v>
      </c>
      <c r="I18" s="130"/>
      <c r="J18" s="99"/>
      <c r="K18" s="129"/>
      <c r="L18" s="130"/>
      <c r="M18" s="99"/>
      <c r="N18" s="129"/>
      <c r="O18" s="128"/>
    </row>
    <row r="19" spans="1:15" ht="24.95" customHeight="1" x14ac:dyDescent="0.15">
      <c r="A19" s="188"/>
      <c r="B19" s="99"/>
      <c r="C19" s="133"/>
      <c r="D19" s="132"/>
      <c r="E19" s="131"/>
      <c r="F19" s="101"/>
      <c r="G19" s="99" t="s">
        <v>72</v>
      </c>
      <c r="H19" s="129" t="s">
        <v>272</v>
      </c>
      <c r="I19" s="130"/>
      <c r="J19" s="99"/>
      <c r="K19" s="129"/>
      <c r="L19" s="130"/>
      <c r="M19" s="99"/>
      <c r="N19" s="129"/>
      <c r="O19" s="128"/>
    </row>
    <row r="20" spans="1:15" ht="24.95" customHeight="1" x14ac:dyDescent="0.15">
      <c r="A20" s="188"/>
      <c r="B20" s="99"/>
      <c r="C20" s="133"/>
      <c r="D20" s="132"/>
      <c r="E20" s="131"/>
      <c r="F20" s="45"/>
      <c r="G20" s="99" t="s">
        <v>75</v>
      </c>
      <c r="H20" s="129" t="s">
        <v>274</v>
      </c>
      <c r="I20" s="136"/>
      <c r="J20" s="103"/>
      <c r="K20" s="135"/>
      <c r="L20" s="130"/>
      <c r="M20" s="99"/>
      <c r="N20" s="129"/>
      <c r="O20" s="128"/>
    </row>
    <row r="21" spans="1:15" ht="24.95" customHeight="1" x14ac:dyDescent="0.15">
      <c r="A21" s="188"/>
      <c r="B21" s="103"/>
      <c r="C21" s="139"/>
      <c r="D21" s="138"/>
      <c r="E21" s="137"/>
      <c r="F21" s="51"/>
      <c r="G21" s="103"/>
      <c r="H21" s="135"/>
      <c r="I21" s="130" t="s">
        <v>168</v>
      </c>
      <c r="J21" s="99" t="s">
        <v>172</v>
      </c>
      <c r="K21" s="129">
        <v>20</v>
      </c>
      <c r="L21" s="130"/>
      <c r="M21" s="99"/>
      <c r="N21" s="129"/>
      <c r="O21" s="128"/>
    </row>
    <row r="22" spans="1:15" ht="24.95" customHeight="1" x14ac:dyDescent="0.15">
      <c r="A22" s="188"/>
      <c r="B22" s="99" t="s">
        <v>168</v>
      </c>
      <c r="C22" s="133" t="s">
        <v>172</v>
      </c>
      <c r="D22" s="132"/>
      <c r="E22" s="131" t="s">
        <v>53</v>
      </c>
      <c r="F22" s="45"/>
      <c r="G22" s="99"/>
      <c r="H22" s="129">
        <v>30</v>
      </c>
      <c r="I22" s="130"/>
      <c r="J22" s="99"/>
      <c r="K22" s="129"/>
      <c r="L22" s="130"/>
      <c r="M22" s="99"/>
      <c r="N22" s="129"/>
      <c r="O22" s="128"/>
    </row>
    <row r="23" spans="1:15" ht="14.25" x14ac:dyDescent="0.15">
      <c r="A23" s="188"/>
      <c r="B23" s="99"/>
      <c r="C23" s="133"/>
      <c r="D23" s="132"/>
      <c r="E23" s="131"/>
      <c r="F23" s="45"/>
      <c r="G23" s="99" t="s">
        <v>43</v>
      </c>
      <c r="H23" s="129" t="s">
        <v>274</v>
      </c>
      <c r="I23" s="130"/>
      <c r="J23" s="99"/>
      <c r="K23" s="129"/>
      <c r="L23" s="130"/>
      <c r="M23" s="99"/>
      <c r="N23" s="129"/>
      <c r="O23" s="128"/>
    </row>
    <row r="24" spans="1:15" ht="15" thickBot="1" x14ac:dyDescent="0.2">
      <c r="A24" s="189"/>
      <c r="B24" s="96"/>
      <c r="C24" s="127"/>
      <c r="D24" s="126"/>
      <c r="E24" s="125"/>
      <c r="F24" s="58"/>
      <c r="G24" s="96"/>
      <c r="H24" s="123"/>
      <c r="I24" s="124"/>
      <c r="J24" s="96"/>
      <c r="K24" s="123"/>
      <c r="L24" s="124"/>
      <c r="M24" s="96"/>
      <c r="N24" s="123"/>
      <c r="O24" s="12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26" max="16384" width="9" style="3"/>
  </cols>
  <sheetData>
    <row r="1" spans="1:18" ht="36.75" customHeight="1" x14ac:dyDescent="0.15">
      <c r="A1" s="1" t="s">
        <v>13</v>
      </c>
      <c r="B1" s="1"/>
      <c r="C1" s="2"/>
      <c r="D1" s="3"/>
      <c r="E1" s="2"/>
      <c r="F1" s="2"/>
      <c r="G1" s="2"/>
      <c r="H1" s="159"/>
      <c r="I1" s="159"/>
      <c r="J1" s="160"/>
      <c r="K1" s="160"/>
      <c r="L1" s="160"/>
      <c r="M1" s="160"/>
      <c r="N1" s="160"/>
      <c r="O1" s="2"/>
      <c r="P1" s="2"/>
      <c r="Q1" s="4"/>
      <c r="R1" s="4"/>
    </row>
    <row r="2" spans="1:18" ht="36.75" customHeight="1" x14ac:dyDescent="0.15">
      <c r="A2" s="159" t="s">
        <v>0</v>
      </c>
      <c r="B2" s="159"/>
      <c r="C2" s="160"/>
      <c r="D2" s="160"/>
      <c r="E2" s="160"/>
      <c r="F2" s="160"/>
      <c r="G2" s="160"/>
      <c r="H2" s="160"/>
      <c r="I2" s="160"/>
      <c r="J2" s="160"/>
      <c r="K2" s="160"/>
      <c r="L2" s="160"/>
      <c r="M2" s="160"/>
      <c r="N2" s="160"/>
      <c r="O2" s="160"/>
      <c r="P2" s="160"/>
      <c r="Q2" s="160"/>
      <c r="R2" s="160"/>
    </row>
    <row r="3" spans="1:18" ht="27.75" customHeight="1" thickBot="1" x14ac:dyDescent="0.3">
      <c r="A3" s="161" t="s">
        <v>189</v>
      </c>
      <c r="B3" s="162"/>
      <c r="C3" s="162"/>
      <c r="D3" s="162"/>
      <c r="E3" s="162"/>
      <c r="F3" s="162"/>
      <c r="G3" s="2"/>
      <c r="H3" s="2"/>
      <c r="I3" s="13"/>
      <c r="J3" s="2"/>
      <c r="K3" s="7"/>
      <c r="L3" s="7"/>
      <c r="M3" s="11"/>
      <c r="N3" s="2"/>
      <c r="O3" s="14"/>
      <c r="P3" s="13"/>
      <c r="Q3" s="15"/>
      <c r="R3" s="15"/>
    </row>
    <row r="4" spans="1:18"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row>
    <row r="5" spans="1:18" ht="23.1" customHeight="1" x14ac:dyDescent="0.15">
      <c r="A5" s="163" t="s">
        <v>51</v>
      </c>
      <c r="B5" s="65" t="s">
        <v>23</v>
      </c>
      <c r="C5" s="37"/>
      <c r="D5" s="38"/>
      <c r="E5" s="43"/>
      <c r="F5" s="40"/>
      <c r="G5" s="69"/>
      <c r="H5" s="73"/>
      <c r="I5" s="38"/>
      <c r="J5" s="40"/>
      <c r="K5" s="40"/>
      <c r="L5" s="40"/>
      <c r="M5" s="77"/>
      <c r="N5" s="65"/>
      <c r="O5" s="41" t="s">
        <v>23</v>
      </c>
      <c r="P5" s="38"/>
      <c r="Q5" s="42">
        <v>110</v>
      </c>
      <c r="R5" s="88">
        <f>ROUNDUP(Q5*0.75,2)</f>
        <v>82.5</v>
      </c>
    </row>
    <row r="6" spans="1:18" ht="23.1" customHeight="1" x14ac:dyDescent="0.15">
      <c r="A6" s="164"/>
      <c r="B6" s="67"/>
      <c r="C6" s="50"/>
      <c r="D6" s="51"/>
      <c r="E6" s="52"/>
      <c r="F6" s="53"/>
      <c r="G6" s="71"/>
      <c r="H6" s="75"/>
      <c r="I6" s="51"/>
      <c r="J6" s="53"/>
      <c r="K6" s="53"/>
      <c r="L6" s="53"/>
      <c r="M6" s="79"/>
      <c r="N6" s="67"/>
      <c r="O6" s="54"/>
      <c r="P6" s="51"/>
      <c r="Q6" s="55"/>
      <c r="R6" s="90"/>
    </row>
    <row r="7" spans="1:18" ht="23.1" customHeight="1" x14ac:dyDescent="0.15">
      <c r="A7" s="164"/>
      <c r="B7" s="66" t="s">
        <v>190</v>
      </c>
      <c r="C7" s="44" t="s">
        <v>58</v>
      </c>
      <c r="D7" s="45"/>
      <c r="E7" s="46">
        <v>30</v>
      </c>
      <c r="F7" s="47" t="s">
        <v>34</v>
      </c>
      <c r="G7" s="70"/>
      <c r="H7" s="74" t="s">
        <v>58</v>
      </c>
      <c r="I7" s="45"/>
      <c r="J7" s="47">
        <f t="shared" ref="J7:J12" si="0">ROUNDUP(E7*0.75,2)</f>
        <v>22.5</v>
      </c>
      <c r="K7" s="47" t="s">
        <v>34</v>
      </c>
      <c r="L7" s="47"/>
      <c r="M7" s="78" t="e">
        <f>#REF!</f>
        <v>#REF!</v>
      </c>
      <c r="N7" s="66" t="s">
        <v>191</v>
      </c>
      <c r="O7" s="48" t="s">
        <v>56</v>
      </c>
      <c r="P7" s="45" t="s">
        <v>53</v>
      </c>
      <c r="Q7" s="49">
        <v>2</v>
      </c>
      <c r="R7" s="89">
        <f>ROUNDUP(Q7*0.75,2)</f>
        <v>1.5</v>
      </c>
    </row>
    <row r="8" spans="1:18" ht="23.1" customHeight="1" x14ac:dyDescent="0.15">
      <c r="A8" s="164"/>
      <c r="B8" s="66"/>
      <c r="C8" s="44" t="s">
        <v>96</v>
      </c>
      <c r="D8" s="45"/>
      <c r="E8" s="46">
        <v>20</v>
      </c>
      <c r="F8" s="47" t="s">
        <v>34</v>
      </c>
      <c r="G8" s="70"/>
      <c r="H8" s="74" t="s">
        <v>96</v>
      </c>
      <c r="I8" s="45"/>
      <c r="J8" s="47">
        <f t="shared" si="0"/>
        <v>15</v>
      </c>
      <c r="K8" s="47" t="s">
        <v>34</v>
      </c>
      <c r="L8" s="47"/>
      <c r="M8" s="78" t="e">
        <f>#REF!</f>
        <v>#REF!</v>
      </c>
      <c r="N8" s="66" t="s">
        <v>192</v>
      </c>
      <c r="O8" s="48" t="s">
        <v>49</v>
      </c>
      <c r="P8" s="45"/>
      <c r="Q8" s="49">
        <v>30</v>
      </c>
      <c r="R8" s="89">
        <f>ROUNDUP(Q8*0.75,2)</f>
        <v>22.5</v>
      </c>
    </row>
    <row r="9" spans="1:18" ht="23.1" customHeight="1" x14ac:dyDescent="0.15">
      <c r="A9" s="164"/>
      <c r="B9" s="66"/>
      <c r="C9" s="44" t="s">
        <v>89</v>
      </c>
      <c r="D9" s="45"/>
      <c r="E9" s="46">
        <v>30</v>
      </c>
      <c r="F9" s="47" t="s">
        <v>34</v>
      </c>
      <c r="G9" s="70"/>
      <c r="H9" s="74" t="s">
        <v>89</v>
      </c>
      <c r="I9" s="45"/>
      <c r="J9" s="47">
        <f t="shared" si="0"/>
        <v>22.5</v>
      </c>
      <c r="K9" s="47" t="s">
        <v>34</v>
      </c>
      <c r="L9" s="47"/>
      <c r="M9" s="78"/>
      <c r="N9" s="66" t="s">
        <v>193</v>
      </c>
      <c r="O9" s="48" t="s">
        <v>114</v>
      </c>
      <c r="P9" s="45"/>
      <c r="Q9" s="49">
        <v>6</v>
      </c>
      <c r="R9" s="89">
        <f>ROUNDUP(Q9*0.75,2)</f>
        <v>4.5</v>
      </c>
    </row>
    <row r="10" spans="1:18" ht="23.1" customHeight="1" x14ac:dyDescent="0.15">
      <c r="A10" s="164"/>
      <c r="B10" s="66"/>
      <c r="C10" s="44" t="s">
        <v>35</v>
      </c>
      <c r="D10" s="45"/>
      <c r="E10" s="46">
        <v>10</v>
      </c>
      <c r="F10" s="47" t="s">
        <v>34</v>
      </c>
      <c r="G10" s="70"/>
      <c r="H10" s="74" t="s">
        <v>35</v>
      </c>
      <c r="I10" s="45"/>
      <c r="J10" s="47">
        <f t="shared" si="0"/>
        <v>7.5</v>
      </c>
      <c r="K10" s="47" t="s">
        <v>34</v>
      </c>
      <c r="L10" s="47"/>
      <c r="M10" s="78"/>
      <c r="N10" s="66" t="s">
        <v>95</v>
      </c>
      <c r="O10" s="48" t="s">
        <v>24</v>
      </c>
      <c r="P10" s="45"/>
      <c r="Q10" s="49">
        <v>0.1</v>
      </c>
      <c r="R10" s="89">
        <f>ROUNDUP(Q10*0.75,2)</f>
        <v>0.08</v>
      </c>
    </row>
    <row r="11" spans="1:18" ht="23.1" customHeight="1" x14ac:dyDescent="0.15">
      <c r="A11" s="164"/>
      <c r="B11" s="66"/>
      <c r="C11" s="44" t="s">
        <v>59</v>
      </c>
      <c r="D11" s="45"/>
      <c r="E11" s="46">
        <v>20</v>
      </c>
      <c r="F11" s="47" t="s">
        <v>34</v>
      </c>
      <c r="G11" s="70"/>
      <c r="H11" s="74" t="s">
        <v>59</v>
      </c>
      <c r="I11" s="45"/>
      <c r="J11" s="47">
        <f t="shared" si="0"/>
        <v>15</v>
      </c>
      <c r="K11" s="47" t="s">
        <v>34</v>
      </c>
      <c r="L11" s="47"/>
      <c r="M11" s="78" t="e">
        <f>#REF!</f>
        <v>#REF!</v>
      </c>
      <c r="N11" s="66" t="s">
        <v>22</v>
      </c>
      <c r="O11" s="48" t="s">
        <v>25</v>
      </c>
      <c r="P11" s="45" t="s">
        <v>26</v>
      </c>
      <c r="Q11" s="49">
        <v>1</v>
      </c>
      <c r="R11" s="89">
        <f>ROUNDUP(Q11*0.75,2)</f>
        <v>0.75</v>
      </c>
    </row>
    <row r="12" spans="1:18" ht="23.1" customHeight="1" x14ac:dyDescent="0.15">
      <c r="A12" s="164"/>
      <c r="B12" s="66"/>
      <c r="C12" s="44" t="s">
        <v>161</v>
      </c>
      <c r="D12" s="45"/>
      <c r="E12" s="46">
        <v>0.5</v>
      </c>
      <c r="F12" s="47" t="s">
        <v>34</v>
      </c>
      <c r="G12" s="70"/>
      <c r="H12" s="74" t="s">
        <v>161</v>
      </c>
      <c r="I12" s="45"/>
      <c r="J12" s="47">
        <f t="shared" si="0"/>
        <v>0.38</v>
      </c>
      <c r="K12" s="47" t="s">
        <v>34</v>
      </c>
      <c r="L12" s="47"/>
      <c r="M12" s="78"/>
      <c r="N12" s="66"/>
      <c r="O12" s="48"/>
      <c r="P12" s="45"/>
      <c r="Q12" s="49"/>
      <c r="R12" s="89"/>
    </row>
    <row r="13" spans="1:18" ht="23.1" customHeight="1" x14ac:dyDescent="0.15">
      <c r="A13" s="164"/>
      <c r="B13" s="67"/>
      <c r="C13" s="50"/>
      <c r="D13" s="51"/>
      <c r="E13" s="52"/>
      <c r="F13" s="53"/>
      <c r="G13" s="71"/>
      <c r="H13" s="75"/>
      <c r="I13" s="51"/>
      <c r="J13" s="53"/>
      <c r="K13" s="53"/>
      <c r="L13" s="53"/>
      <c r="M13" s="79"/>
      <c r="N13" s="67"/>
      <c r="O13" s="54"/>
      <c r="P13" s="51"/>
      <c r="Q13" s="55"/>
      <c r="R13" s="90"/>
    </row>
    <row r="14" spans="1:18" ht="23.1" customHeight="1" x14ac:dyDescent="0.15">
      <c r="A14" s="164"/>
      <c r="B14" s="66" t="s">
        <v>194</v>
      </c>
      <c r="C14" s="44" t="s">
        <v>197</v>
      </c>
      <c r="D14" s="45"/>
      <c r="E14" s="46">
        <v>30</v>
      </c>
      <c r="F14" s="47" t="s">
        <v>34</v>
      </c>
      <c r="G14" s="70"/>
      <c r="H14" s="74" t="s">
        <v>197</v>
      </c>
      <c r="I14" s="45"/>
      <c r="J14" s="47">
        <f>ROUNDUP(E14*0.75,2)</f>
        <v>22.5</v>
      </c>
      <c r="K14" s="47" t="s">
        <v>34</v>
      </c>
      <c r="L14" s="47"/>
      <c r="M14" s="78"/>
      <c r="N14" s="66" t="s">
        <v>195</v>
      </c>
      <c r="O14" s="48" t="s">
        <v>72</v>
      </c>
      <c r="P14" s="45"/>
      <c r="Q14" s="49">
        <v>1.5</v>
      </c>
      <c r="R14" s="89">
        <f>ROUNDUP(Q14*0.75,2)</f>
        <v>1.1300000000000001</v>
      </c>
    </row>
    <row r="15" spans="1:18" ht="23.1" customHeight="1" x14ac:dyDescent="0.15">
      <c r="A15" s="164"/>
      <c r="B15" s="66"/>
      <c r="C15" s="44" t="s">
        <v>41</v>
      </c>
      <c r="D15" s="45"/>
      <c r="E15" s="46">
        <v>10</v>
      </c>
      <c r="F15" s="47" t="s">
        <v>34</v>
      </c>
      <c r="G15" s="70"/>
      <c r="H15" s="74" t="s">
        <v>41</v>
      </c>
      <c r="I15" s="45"/>
      <c r="J15" s="47">
        <f>ROUNDUP(E15*0.75,2)</f>
        <v>7.5</v>
      </c>
      <c r="K15" s="47" t="s">
        <v>34</v>
      </c>
      <c r="L15" s="47"/>
      <c r="M15" s="78" t="e">
        <f>#REF!</f>
        <v>#REF!</v>
      </c>
      <c r="N15" s="66" t="s">
        <v>196</v>
      </c>
      <c r="O15" s="48" t="s">
        <v>43</v>
      </c>
      <c r="P15" s="45"/>
      <c r="Q15" s="49">
        <v>0.5</v>
      </c>
      <c r="R15" s="89">
        <f>ROUNDUP(Q15*0.75,2)</f>
        <v>0.38</v>
      </c>
    </row>
    <row r="16" spans="1:18" ht="23.1" customHeight="1" x14ac:dyDescent="0.15">
      <c r="A16" s="164"/>
      <c r="B16" s="66"/>
      <c r="C16" s="44" t="s">
        <v>88</v>
      </c>
      <c r="D16" s="45"/>
      <c r="E16" s="46">
        <v>2</v>
      </c>
      <c r="F16" s="47" t="s">
        <v>34</v>
      </c>
      <c r="G16" s="70"/>
      <c r="H16" s="74" t="s">
        <v>88</v>
      </c>
      <c r="I16" s="45"/>
      <c r="J16" s="47">
        <f>ROUNDUP(E16*0.75,2)</f>
        <v>1.5</v>
      </c>
      <c r="K16" s="47" t="s">
        <v>34</v>
      </c>
      <c r="L16" s="47"/>
      <c r="M16" s="78" t="e">
        <f>#REF!</f>
        <v>#REF!</v>
      </c>
      <c r="N16" s="66" t="s">
        <v>22</v>
      </c>
      <c r="O16" s="48" t="s">
        <v>25</v>
      </c>
      <c r="P16" s="45" t="s">
        <v>26</v>
      </c>
      <c r="Q16" s="49">
        <v>1</v>
      </c>
      <c r="R16" s="89">
        <f>ROUNDUP(Q16*0.75,2)</f>
        <v>0.75</v>
      </c>
    </row>
    <row r="17" spans="1:18" ht="23.1" customHeight="1" x14ac:dyDescent="0.15">
      <c r="A17" s="164"/>
      <c r="B17" s="67"/>
      <c r="C17" s="50"/>
      <c r="D17" s="51"/>
      <c r="E17" s="52"/>
      <c r="F17" s="53"/>
      <c r="G17" s="71"/>
      <c r="H17" s="75"/>
      <c r="I17" s="51"/>
      <c r="J17" s="53"/>
      <c r="K17" s="53"/>
      <c r="L17" s="53"/>
      <c r="M17" s="79"/>
      <c r="N17" s="67"/>
      <c r="O17" s="54"/>
      <c r="P17" s="51"/>
      <c r="Q17" s="55"/>
      <c r="R17" s="90"/>
    </row>
    <row r="18" spans="1:18" ht="23.1" customHeight="1" x14ac:dyDescent="0.15">
      <c r="A18" s="164"/>
      <c r="B18" s="66" t="s">
        <v>85</v>
      </c>
      <c r="C18" s="44" t="s">
        <v>87</v>
      </c>
      <c r="D18" s="45"/>
      <c r="E18" s="46">
        <v>3</v>
      </c>
      <c r="F18" s="47" t="s">
        <v>34</v>
      </c>
      <c r="G18" s="70"/>
      <c r="H18" s="74" t="s">
        <v>87</v>
      </c>
      <c r="I18" s="45"/>
      <c r="J18" s="47">
        <f>ROUNDUP(E18*0.75,2)</f>
        <v>2.25</v>
      </c>
      <c r="K18" s="47" t="s">
        <v>34</v>
      </c>
      <c r="L18" s="47"/>
      <c r="M18" s="78"/>
      <c r="N18" s="66" t="s">
        <v>22</v>
      </c>
      <c r="O18" s="48" t="s">
        <v>72</v>
      </c>
      <c r="P18" s="45"/>
      <c r="Q18" s="49">
        <v>100</v>
      </c>
      <c r="R18" s="89">
        <f>ROUNDUP(Q18*0.75,2)</f>
        <v>75</v>
      </c>
    </row>
    <row r="19" spans="1:18" ht="23.1" customHeight="1" x14ac:dyDescent="0.15">
      <c r="A19" s="164"/>
      <c r="B19" s="66"/>
      <c r="C19" s="44" t="s">
        <v>86</v>
      </c>
      <c r="D19" s="45" t="s">
        <v>26</v>
      </c>
      <c r="E19" s="56">
        <v>0.1</v>
      </c>
      <c r="F19" s="47" t="s">
        <v>57</v>
      </c>
      <c r="G19" s="70"/>
      <c r="H19" s="74" t="s">
        <v>86</v>
      </c>
      <c r="I19" s="45" t="s">
        <v>26</v>
      </c>
      <c r="J19" s="47">
        <f>ROUNDUP(E19*0.75,2)</f>
        <v>0.08</v>
      </c>
      <c r="K19" s="47" t="s">
        <v>57</v>
      </c>
      <c r="L19" s="47"/>
      <c r="M19" s="78" t="e">
        <f>#REF!</f>
        <v>#REF!</v>
      </c>
      <c r="N19" s="66"/>
      <c r="O19" s="48" t="s">
        <v>24</v>
      </c>
      <c r="P19" s="45"/>
      <c r="Q19" s="49">
        <v>0.1</v>
      </c>
      <c r="R19" s="89">
        <f>ROUNDUP(Q19*0.75,2)</f>
        <v>0.08</v>
      </c>
    </row>
    <row r="20" spans="1:18" ht="23.1" customHeight="1" x14ac:dyDescent="0.15">
      <c r="A20" s="164"/>
      <c r="B20" s="66"/>
      <c r="C20" s="44"/>
      <c r="D20" s="45"/>
      <c r="E20" s="46"/>
      <c r="F20" s="47"/>
      <c r="G20" s="70"/>
      <c r="H20" s="74"/>
      <c r="I20" s="45"/>
      <c r="J20" s="47"/>
      <c r="K20" s="47"/>
      <c r="L20" s="47"/>
      <c r="M20" s="78"/>
      <c r="N20" s="66"/>
      <c r="O20" s="48" t="s">
        <v>25</v>
      </c>
      <c r="P20" s="45" t="s">
        <v>26</v>
      </c>
      <c r="Q20" s="49">
        <v>0.5</v>
      </c>
      <c r="R20" s="89">
        <f>ROUNDUP(Q20*0.75,2)</f>
        <v>0.38</v>
      </c>
    </row>
    <row r="21" spans="1:18" ht="23.1" customHeight="1" thickBot="1" x14ac:dyDescent="0.2">
      <c r="A21" s="165"/>
      <c r="B21" s="68"/>
      <c r="C21" s="57"/>
      <c r="D21" s="58"/>
      <c r="E21" s="59"/>
      <c r="F21" s="60"/>
      <c r="G21" s="72"/>
      <c r="H21" s="76"/>
      <c r="I21" s="58"/>
      <c r="J21" s="60"/>
      <c r="K21" s="60"/>
      <c r="L21" s="60"/>
      <c r="M21" s="80"/>
      <c r="N21" s="68"/>
      <c r="O21" s="61"/>
      <c r="P21" s="58"/>
      <c r="Q21" s="62"/>
      <c r="R21" s="91"/>
    </row>
    <row r="22" spans="1:18" ht="23.1" customHeight="1" x14ac:dyDescent="0.15"/>
    <row r="23" spans="1:18" ht="23.1" customHeight="1" x14ac:dyDescent="0.15"/>
    <row r="24" spans="1:18" ht="23.1" customHeight="1" x14ac:dyDescent="0.15"/>
  </sheetData>
  <mergeCells count="4">
    <mergeCell ref="H1:N1"/>
    <mergeCell ref="A2:R2"/>
    <mergeCell ref="A3:F3"/>
    <mergeCell ref="A5:A21"/>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329</v>
      </c>
      <c r="B3" s="193"/>
      <c r="C3" s="193"/>
      <c r="D3" s="121"/>
      <c r="E3" s="194" t="s">
        <v>328</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290</v>
      </c>
      <c r="I5" s="181" t="s">
        <v>289</v>
      </c>
      <c r="J5" s="182"/>
      <c r="K5" s="183"/>
      <c r="L5" s="184" t="s">
        <v>288</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190</v>
      </c>
      <c r="C9" s="133" t="s">
        <v>58</v>
      </c>
      <c r="D9" s="132"/>
      <c r="E9" s="131"/>
      <c r="F9" s="45"/>
      <c r="G9" s="99"/>
      <c r="H9" s="129">
        <v>15</v>
      </c>
      <c r="I9" s="130" t="s">
        <v>327</v>
      </c>
      <c r="J9" s="106" t="s">
        <v>166</v>
      </c>
      <c r="K9" s="129">
        <v>10</v>
      </c>
      <c r="L9" s="130" t="s">
        <v>326</v>
      </c>
      <c r="M9" s="99" t="s">
        <v>89</v>
      </c>
      <c r="N9" s="129">
        <v>10</v>
      </c>
      <c r="O9" s="128"/>
    </row>
    <row r="10" spans="1:21" ht="24.95" customHeight="1" x14ac:dyDescent="0.15">
      <c r="A10" s="188"/>
      <c r="B10" s="99"/>
      <c r="C10" s="133" t="s">
        <v>96</v>
      </c>
      <c r="D10" s="132"/>
      <c r="E10" s="131"/>
      <c r="F10" s="45"/>
      <c r="G10" s="99"/>
      <c r="H10" s="129">
        <v>5</v>
      </c>
      <c r="I10" s="130"/>
      <c r="J10" s="99" t="s">
        <v>89</v>
      </c>
      <c r="K10" s="129">
        <v>20</v>
      </c>
      <c r="L10" s="130"/>
      <c r="M10" s="99" t="s">
        <v>35</v>
      </c>
      <c r="N10" s="129">
        <v>10</v>
      </c>
      <c r="O10" s="128"/>
    </row>
    <row r="11" spans="1:21" ht="24.95" customHeight="1" x14ac:dyDescent="0.15">
      <c r="A11" s="188"/>
      <c r="B11" s="99"/>
      <c r="C11" s="133" t="s">
        <v>89</v>
      </c>
      <c r="D11" s="132"/>
      <c r="E11" s="131"/>
      <c r="F11" s="45"/>
      <c r="G11" s="99"/>
      <c r="H11" s="129">
        <v>20</v>
      </c>
      <c r="I11" s="130"/>
      <c r="J11" s="99" t="s">
        <v>35</v>
      </c>
      <c r="K11" s="129">
        <v>10</v>
      </c>
      <c r="L11" s="130"/>
      <c r="M11" s="99" t="s">
        <v>59</v>
      </c>
      <c r="N11" s="129">
        <v>10</v>
      </c>
      <c r="O11" s="128"/>
    </row>
    <row r="12" spans="1:21" ht="24.95" customHeight="1" x14ac:dyDescent="0.15">
      <c r="A12" s="188"/>
      <c r="B12" s="99"/>
      <c r="C12" s="133" t="s">
        <v>35</v>
      </c>
      <c r="D12" s="132"/>
      <c r="E12" s="131"/>
      <c r="F12" s="45"/>
      <c r="G12" s="99"/>
      <c r="H12" s="129">
        <v>10</v>
      </c>
      <c r="I12" s="130"/>
      <c r="J12" s="99" t="s">
        <v>59</v>
      </c>
      <c r="K12" s="129">
        <v>15</v>
      </c>
      <c r="L12" s="136"/>
      <c r="M12" s="103"/>
      <c r="N12" s="135"/>
      <c r="O12" s="140"/>
    </row>
    <row r="13" spans="1:21" ht="24.95" customHeight="1" x14ac:dyDescent="0.15">
      <c r="A13" s="188"/>
      <c r="B13" s="99"/>
      <c r="C13" s="133" t="s">
        <v>59</v>
      </c>
      <c r="D13" s="132"/>
      <c r="E13" s="131"/>
      <c r="F13" s="45"/>
      <c r="G13" s="99"/>
      <c r="H13" s="129">
        <v>20</v>
      </c>
      <c r="I13" s="130"/>
      <c r="J13" s="99"/>
      <c r="K13" s="129"/>
      <c r="L13" s="130" t="s">
        <v>325</v>
      </c>
      <c r="M13" s="99" t="s">
        <v>41</v>
      </c>
      <c r="N13" s="129">
        <v>10</v>
      </c>
      <c r="O13" s="128"/>
    </row>
    <row r="14" spans="1:21" ht="24.95" customHeight="1" x14ac:dyDescent="0.15">
      <c r="A14" s="188"/>
      <c r="B14" s="99"/>
      <c r="C14" s="133"/>
      <c r="D14" s="132"/>
      <c r="E14" s="131"/>
      <c r="F14" s="45"/>
      <c r="G14" s="99" t="s">
        <v>49</v>
      </c>
      <c r="H14" s="129" t="s">
        <v>272</v>
      </c>
      <c r="I14" s="130"/>
      <c r="J14" s="99"/>
      <c r="K14" s="129"/>
      <c r="L14" s="130"/>
      <c r="M14" s="99"/>
      <c r="N14" s="129"/>
      <c r="O14" s="128"/>
    </row>
    <row r="15" spans="1:21" ht="24.95" customHeight="1" x14ac:dyDescent="0.15">
      <c r="A15" s="188"/>
      <c r="B15" s="99"/>
      <c r="C15" s="133"/>
      <c r="D15" s="132"/>
      <c r="E15" s="131"/>
      <c r="F15" s="45"/>
      <c r="G15" s="99" t="s">
        <v>24</v>
      </c>
      <c r="H15" s="129" t="s">
        <v>274</v>
      </c>
      <c r="I15" s="136"/>
      <c r="J15" s="103"/>
      <c r="K15" s="135"/>
      <c r="L15" s="130"/>
      <c r="M15" s="99"/>
      <c r="N15" s="129"/>
      <c r="O15" s="128"/>
    </row>
    <row r="16" spans="1:21" ht="24.95" customHeight="1" x14ac:dyDescent="0.15">
      <c r="A16" s="188"/>
      <c r="B16" s="103"/>
      <c r="C16" s="139"/>
      <c r="D16" s="138"/>
      <c r="E16" s="137"/>
      <c r="F16" s="51"/>
      <c r="G16" s="103"/>
      <c r="H16" s="135"/>
      <c r="I16" s="130" t="s">
        <v>324</v>
      </c>
      <c r="J16" s="99" t="s">
        <v>41</v>
      </c>
      <c r="K16" s="129">
        <v>10</v>
      </c>
      <c r="L16" s="130"/>
      <c r="M16" s="99"/>
      <c r="N16" s="129"/>
      <c r="O16" s="128"/>
    </row>
    <row r="17" spans="1:15" ht="24.95" customHeight="1" x14ac:dyDescent="0.15">
      <c r="A17" s="188"/>
      <c r="B17" s="99" t="s">
        <v>323</v>
      </c>
      <c r="C17" s="133" t="s">
        <v>197</v>
      </c>
      <c r="D17" s="132"/>
      <c r="E17" s="131"/>
      <c r="F17" s="45"/>
      <c r="G17" s="99"/>
      <c r="H17" s="129">
        <v>10</v>
      </c>
      <c r="I17" s="136"/>
      <c r="J17" s="103"/>
      <c r="K17" s="135"/>
      <c r="L17" s="130"/>
      <c r="M17" s="99"/>
      <c r="N17" s="129"/>
      <c r="O17" s="128"/>
    </row>
    <row r="18" spans="1:15" ht="24.95" customHeight="1" x14ac:dyDescent="0.15">
      <c r="A18" s="188"/>
      <c r="B18" s="99"/>
      <c r="C18" s="133" t="s">
        <v>41</v>
      </c>
      <c r="D18" s="132"/>
      <c r="E18" s="131"/>
      <c r="F18" s="45"/>
      <c r="G18" s="99"/>
      <c r="H18" s="129">
        <v>10</v>
      </c>
      <c r="I18" s="130" t="s">
        <v>85</v>
      </c>
      <c r="J18" s="99" t="s">
        <v>86</v>
      </c>
      <c r="K18" s="134">
        <v>0.05</v>
      </c>
      <c r="L18" s="130"/>
      <c r="M18" s="99"/>
      <c r="N18" s="129"/>
      <c r="O18" s="128"/>
    </row>
    <row r="19" spans="1:15" ht="24.95" customHeight="1" x14ac:dyDescent="0.15">
      <c r="A19" s="188"/>
      <c r="B19" s="103"/>
      <c r="C19" s="139"/>
      <c r="D19" s="138"/>
      <c r="E19" s="137"/>
      <c r="F19" s="151"/>
      <c r="G19" s="103"/>
      <c r="H19" s="135"/>
      <c r="I19" s="130"/>
      <c r="J19" s="99"/>
      <c r="K19" s="129"/>
      <c r="L19" s="130"/>
      <c r="M19" s="99"/>
      <c r="N19" s="129"/>
      <c r="O19" s="128"/>
    </row>
    <row r="20" spans="1:15" ht="24.95" customHeight="1" x14ac:dyDescent="0.15">
      <c r="A20" s="188"/>
      <c r="B20" s="99" t="s">
        <v>85</v>
      </c>
      <c r="C20" s="133" t="s">
        <v>86</v>
      </c>
      <c r="D20" s="132"/>
      <c r="E20" s="131" t="s">
        <v>26</v>
      </c>
      <c r="F20" s="45"/>
      <c r="G20" s="99"/>
      <c r="H20" s="134">
        <v>0.05</v>
      </c>
      <c r="I20" s="130"/>
      <c r="J20" s="99"/>
      <c r="K20" s="129"/>
      <c r="L20" s="130"/>
      <c r="M20" s="99"/>
      <c r="N20" s="129"/>
      <c r="O20" s="128"/>
    </row>
    <row r="21" spans="1:15" ht="24.95" customHeight="1" x14ac:dyDescent="0.15">
      <c r="A21" s="188"/>
      <c r="B21" s="99"/>
      <c r="C21" s="133"/>
      <c r="D21" s="132"/>
      <c r="E21" s="131"/>
      <c r="F21" s="45"/>
      <c r="G21" s="99" t="s">
        <v>72</v>
      </c>
      <c r="H21" s="129" t="s">
        <v>272</v>
      </c>
      <c r="I21" s="130"/>
      <c r="J21" s="99"/>
      <c r="K21" s="129"/>
      <c r="L21" s="130"/>
      <c r="M21" s="99"/>
      <c r="N21" s="129"/>
      <c r="O21" s="128"/>
    </row>
    <row r="22" spans="1:15" ht="24.95" customHeight="1" x14ac:dyDescent="0.15">
      <c r="A22" s="188"/>
      <c r="B22" s="99"/>
      <c r="C22" s="133"/>
      <c r="D22" s="132"/>
      <c r="E22" s="131"/>
      <c r="F22" s="45" t="s">
        <v>26</v>
      </c>
      <c r="G22" s="99" t="s">
        <v>25</v>
      </c>
      <c r="H22" s="129" t="s">
        <v>274</v>
      </c>
      <c r="I22" s="130"/>
      <c r="J22" s="99"/>
      <c r="K22" s="129"/>
      <c r="L22" s="130"/>
      <c r="M22" s="99"/>
      <c r="N22" s="129"/>
      <c r="O22" s="128"/>
    </row>
    <row r="23" spans="1:15" ht="15" thickBot="1" x14ac:dyDescent="0.2">
      <c r="A23" s="189"/>
      <c r="B23" s="96"/>
      <c r="C23" s="127"/>
      <c r="D23" s="126"/>
      <c r="E23" s="125"/>
      <c r="F23" s="58"/>
      <c r="G23" s="96"/>
      <c r="H23" s="123"/>
      <c r="I23" s="124"/>
      <c r="J23" s="96"/>
      <c r="K23" s="123"/>
      <c r="L23" s="124"/>
      <c r="M23" s="96"/>
      <c r="N23" s="123"/>
      <c r="O23" s="12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row r="63" spans="2:14" ht="14.25" x14ac:dyDescent="0.15">
      <c r="B63" s="93"/>
      <c r="C63" s="93"/>
      <c r="D63" s="93"/>
      <c r="G63" s="93"/>
      <c r="H63" s="92"/>
      <c r="I63" s="93"/>
      <c r="J63" s="93"/>
      <c r="K63" s="92"/>
      <c r="L63" s="93"/>
      <c r="M63" s="93"/>
      <c r="N63" s="92"/>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200</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77</v>
      </c>
      <c r="C5" s="37" t="s">
        <v>78</v>
      </c>
      <c r="D5" s="38" t="s">
        <v>79</v>
      </c>
      <c r="E5" s="39">
        <v>0.5</v>
      </c>
      <c r="F5" s="40" t="s">
        <v>57</v>
      </c>
      <c r="G5" s="69"/>
      <c r="H5" s="73" t="s">
        <v>78</v>
      </c>
      <c r="I5" s="38" t="s">
        <v>79</v>
      </c>
      <c r="J5" s="40">
        <f>ROUNDUP(E5*0.75,2)</f>
        <v>0.38</v>
      </c>
      <c r="K5" s="40" t="s">
        <v>57</v>
      </c>
      <c r="L5" s="40"/>
      <c r="M5" s="77" t="e">
        <f>#REF!</f>
        <v>#REF!</v>
      </c>
      <c r="N5" s="65"/>
      <c r="O5" s="41" t="s">
        <v>23</v>
      </c>
      <c r="P5" s="38"/>
      <c r="Q5" s="42">
        <v>110</v>
      </c>
      <c r="R5" s="88">
        <f>ROUNDUP(Q5*0.75,2)</f>
        <v>82.5</v>
      </c>
    </row>
    <row r="6" spans="1:19" ht="23.1" customHeight="1" x14ac:dyDescent="0.15">
      <c r="A6" s="164"/>
      <c r="B6" s="67"/>
      <c r="C6" s="50"/>
      <c r="D6" s="51"/>
      <c r="E6" s="52"/>
      <c r="F6" s="53"/>
      <c r="G6" s="71"/>
      <c r="H6" s="75"/>
      <c r="I6" s="51"/>
      <c r="J6" s="53"/>
      <c r="K6" s="53"/>
      <c r="L6" s="53"/>
      <c r="M6" s="79"/>
      <c r="N6" s="67"/>
      <c r="O6" s="54"/>
      <c r="P6" s="51"/>
      <c r="Q6" s="55"/>
      <c r="R6" s="90"/>
    </row>
    <row r="7" spans="1:19" ht="23.1" customHeight="1" x14ac:dyDescent="0.15">
      <c r="A7" s="164"/>
      <c r="B7" s="66" t="s">
        <v>201</v>
      </c>
      <c r="C7" s="44" t="s">
        <v>120</v>
      </c>
      <c r="D7" s="45"/>
      <c r="E7" s="46">
        <v>1</v>
      </c>
      <c r="F7" s="47" t="s">
        <v>82</v>
      </c>
      <c r="G7" s="70" t="s">
        <v>81</v>
      </c>
      <c r="H7" s="74" t="s">
        <v>120</v>
      </c>
      <c r="I7" s="45"/>
      <c r="J7" s="47">
        <f>ROUNDUP(E7*0.75,2)</f>
        <v>0.75</v>
      </c>
      <c r="K7" s="47" t="s">
        <v>82</v>
      </c>
      <c r="L7" s="47" t="s">
        <v>81</v>
      </c>
      <c r="M7" s="78" t="e">
        <f>#REF!</f>
        <v>#REF!</v>
      </c>
      <c r="N7" s="66" t="s">
        <v>202</v>
      </c>
      <c r="O7" s="48" t="s">
        <v>55</v>
      </c>
      <c r="P7" s="45" t="s">
        <v>26</v>
      </c>
      <c r="Q7" s="49">
        <v>3</v>
      </c>
      <c r="R7" s="89">
        <f t="shared" ref="R7:R12" si="0">ROUNDUP(Q7*0.75,2)</f>
        <v>2.25</v>
      </c>
    </row>
    <row r="8" spans="1:19" ht="23.1" customHeight="1" x14ac:dyDescent="0.15">
      <c r="A8" s="164"/>
      <c r="B8" s="66"/>
      <c r="C8" s="44" t="s">
        <v>180</v>
      </c>
      <c r="D8" s="45"/>
      <c r="E8" s="46">
        <v>0.1</v>
      </c>
      <c r="F8" s="47" t="s">
        <v>34</v>
      </c>
      <c r="G8" s="70" t="s">
        <v>181</v>
      </c>
      <c r="H8" s="74" t="s">
        <v>180</v>
      </c>
      <c r="I8" s="45"/>
      <c r="J8" s="47">
        <f>ROUNDUP(E8*0.75,2)</f>
        <v>0.08</v>
      </c>
      <c r="K8" s="47" t="s">
        <v>34</v>
      </c>
      <c r="L8" s="47" t="s">
        <v>181</v>
      </c>
      <c r="M8" s="78" t="e">
        <f>#REF!</f>
        <v>#REF!</v>
      </c>
      <c r="N8" s="66" t="s">
        <v>203</v>
      </c>
      <c r="O8" s="48" t="s">
        <v>142</v>
      </c>
      <c r="P8" s="45" t="s">
        <v>26</v>
      </c>
      <c r="Q8" s="49">
        <v>5</v>
      </c>
      <c r="R8" s="89">
        <f t="shared" si="0"/>
        <v>3.75</v>
      </c>
    </row>
    <row r="9" spans="1:19" ht="23.1" customHeight="1" x14ac:dyDescent="0.15">
      <c r="A9" s="164"/>
      <c r="B9" s="66"/>
      <c r="C9" s="44" t="s">
        <v>42</v>
      </c>
      <c r="D9" s="45"/>
      <c r="E9" s="46">
        <v>10</v>
      </c>
      <c r="F9" s="47" t="s">
        <v>34</v>
      </c>
      <c r="G9" s="70"/>
      <c r="H9" s="74" t="s">
        <v>42</v>
      </c>
      <c r="I9" s="45"/>
      <c r="J9" s="47">
        <f>ROUNDUP(E9*0.75,2)</f>
        <v>7.5</v>
      </c>
      <c r="K9" s="47" t="s">
        <v>34</v>
      </c>
      <c r="L9" s="47"/>
      <c r="M9" s="78"/>
      <c r="N9" s="66" t="s">
        <v>204</v>
      </c>
      <c r="O9" s="48" t="s">
        <v>64</v>
      </c>
      <c r="P9" s="45" t="s">
        <v>65</v>
      </c>
      <c r="Q9" s="49">
        <v>3</v>
      </c>
      <c r="R9" s="89">
        <f t="shared" si="0"/>
        <v>2.25</v>
      </c>
    </row>
    <row r="10" spans="1:19" ht="23.1" customHeight="1" x14ac:dyDescent="0.15">
      <c r="A10" s="164"/>
      <c r="B10" s="66"/>
      <c r="C10" s="44"/>
      <c r="D10" s="45"/>
      <c r="E10" s="46"/>
      <c r="F10" s="47"/>
      <c r="G10" s="70"/>
      <c r="H10" s="74"/>
      <c r="I10" s="45"/>
      <c r="J10" s="47"/>
      <c r="K10" s="47"/>
      <c r="L10" s="47"/>
      <c r="M10" s="78"/>
      <c r="N10" s="66" t="s">
        <v>205</v>
      </c>
      <c r="O10" s="48" t="s">
        <v>56</v>
      </c>
      <c r="P10" s="45" t="s">
        <v>53</v>
      </c>
      <c r="Q10" s="49">
        <v>2</v>
      </c>
      <c r="R10" s="89">
        <f t="shared" si="0"/>
        <v>1.5</v>
      </c>
    </row>
    <row r="11" spans="1:19" ht="23.1" customHeight="1" x14ac:dyDescent="0.15">
      <c r="A11" s="164"/>
      <c r="B11" s="66"/>
      <c r="C11" s="44"/>
      <c r="D11" s="45"/>
      <c r="E11" s="46"/>
      <c r="F11" s="47"/>
      <c r="G11" s="70"/>
      <c r="H11" s="74"/>
      <c r="I11" s="45"/>
      <c r="J11" s="47"/>
      <c r="K11" s="47"/>
      <c r="L11" s="47"/>
      <c r="M11" s="78"/>
      <c r="N11" s="66" t="s">
        <v>206</v>
      </c>
      <c r="O11" s="48" t="s">
        <v>49</v>
      </c>
      <c r="P11" s="45"/>
      <c r="Q11" s="49">
        <v>10</v>
      </c>
      <c r="R11" s="89">
        <f t="shared" si="0"/>
        <v>7.5</v>
      </c>
    </row>
    <row r="12" spans="1:19" ht="23.1" customHeight="1" x14ac:dyDescent="0.15">
      <c r="A12" s="164"/>
      <c r="B12" s="66"/>
      <c r="C12" s="44"/>
      <c r="D12" s="45"/>
      <c r="E12" s="46"/>
      <c r="F12" s="47"/>
      <c r="G12" s="70"/>
      <c r="H12" s="74"/>
      <c r="I12" s="45"/>
      <c r="J12" s="47"/>
      <c r="K12" s="47"/>
      <c r="L12" s="47"/>
      <c r="M12" s="78"/>
      <c r="N12" s="66" t="s">
        <v>22</v>
      </c>
      <c r="O12" s="48" t="s">
        <v>43</v>
      </c>
      <c r="P12" s="45"/>
      <c r="Q12" s="49">
        <v>0.5</v>
      </c>
      <c r="R12" s="89">
        <f t="shared" si="0"/>
        <v>0.38</v>
      </c>
    </row>
    <row r="13" spans="1:19" ht="23.1" customHeight="1" x14ac:dyDescent="0.15">
      <c r="A13" s="164"/>
      <c r="B13" s="67"/>
      <c r="C13" s="50"/>
      <c r="D13" s="51"/>
      <c r="E13" s="52"/>
      <c r="F13" s="53"/>
      <c r="G13" s="71"/>
      <c r="H13" s="75"/>
      <c r="I13" s="51"/>
      <c r="J13" s="53"/>
      <c r="K13" s="53"/>
      <c r="L13" s="53"/>
      <c r="M13" s="79"/>
      <c r="N13" s="67"/>
      <c r="O13" s="54"/>
      <c r="P13" s="51"/>
      <c r="Q13" s="55"/>
      <c r="R13" s="90"/>
    </row>
    <row r="14" spans="1:19" ht="23.1" customHeight="1" x14ac:dyDescent="0.15">
      <c r="A14" s="164"/>
      <c r="B14" s="66" t="s">
        <v>207</v>
      </c>
      <c r="C14" s="44" t="s">
        <v>33</v>
      </c>
      <c r="D14" s="45"/>
      <c r="E14" s="46">
        <v>10</v>
      </c>
      <c r="F14" s="47" t="s">
        <v>34</v>
      </c>
      <c r="G14" s="70"/>
      <c r="H14" s="74" t="s">
        <v>33</v>
      </c>
      <c r="I14" s="45"/>
      <c r="J14" s="47">
        <f>ROUNDUP(E14*0.75,2)</f>
        <v>7.5</v>
      </c>
      <c r="K14" s="47" t="s">
        <v>34</v>
      </c>
      <c r="L14" s="47"/>
      <c r="M14" s="78" t="e">
        <f>#REF!</f>
        <v>#REF!</v>
      </c>
      <c r="N14" s="66" t="s">
        <v>208</v>
      </c>
      <c r="O14" s="48" t="s">
        <v>36</v>
      </c>
      <c r="P14" s="45"/>
      <c r="Q14" s="49">
        <v>1</v>
      </c>
      <c r="R14" s="89">
        <f t="shared" ref="R14:R19" si="1">ROUNDUP(Q14*0.75,2)</f>
        <v>0.75</v>
      </c>
    </row>
    <row r="15" spans="1:19" ht="23.1" customHeight="1" x14ac:dyDescent="0.15">
      <c r="A15" s="164"/>
      <c r="B15" s="66"/>
      <c r="C15" s="44" t="s">
        <v>83</v>
      </c>
      <c r="D15" s="45"/>
      <c r="E15" s="46">
        <v>20</v>
      </c>
      <c r="F15" s="47" t="s">
        <v>34</v>
      </c>
      <c r="G15" s="70"/>
      <c r="H15" s="74" t="s">
        <v>83</v>
      </c>
      <c r="I15" s="45"/>
      <c r="J15" s="47">
        <f>ROUNDUP(E15*0.75,2)</f>
        <v>15</v>
      </c>
      <c r="K15" s="47" t="s">
        <v>34</v>
      </c>
      <c r="L15" s="47"/>
      <c r="M15" s="78"/>
      <c r="N15" s="66" t="s">
        <v>162</v>
      </c>
      <c r="O15" s="48" t="s">
        <v>84</v>
      </c>
      <c r="P15" s="45"/>
      <c r="Q15" s="49">
        <v>1.5</v>
      </c>
      <c r="R15" s="89">
        <f t="shared" si="1"/>
        <v>1.1300000000000001</v>
      </c>
    </row>
    <row r="16" spans="1:19" ht="23.1" customHeight="1" x14ac:dyDescent="0.15">
      <c r="A16" s="164"/>
      <c r="B16" s="66"/>
      <c r="C16" s="44" t="s">
        <v>209</v>
      </c>
      <c r="D16" s="45"/>
      <c r="E16" s="46">
        <v>5</v>
      </c>
      <c r="F16" s="47" t="s">
        <v>34</v>
      </c>
      <c r="G16" s="70"/>
      <c r="H16" s="74" t="s">
        <v>209</v>
      </c>
      <c r="I16" s="45"/>
      <c r="J16" s="47">
        <f>ROUNDUP(E16*0.75,2)</f>
        <v>3.75</v>
      </c>
      <c r="K16" s="47" t="s">
        <v>34</v>
      </c>
      <c r="L16" s="47"/>
      <c r="M16" s="78"/>
      <c r="N16" s="66" t="s">
        <v>61</v>
      </c>
      <c r="O16" s="48" t="s">
        <v>43</v>
      </c>
      <c r="P16" s="45"/>
      <c r="Q16" s="49">
        <v>1</v>
      </c>
      <c r="R16" s="89">
        <f t="shared" si="1"/>
        <v>0.75</v>
      </c>
    </row>
    <row r="17" spans="1:18" ht="23.1" customHeight="1" x14ac:dyDescent="0.15">
      <c r="A17" s="164"/>
      <c r="B17" s="66"/>
      <c r="C17" s="44"/>
      <c r="D17" s="45"/>
      <c r="E17" s="46"/>
      <c r="F17" s="47"/>
      <c r="G17" s="70"/>
      <c r="H17" s="74"/>
      <c r="I17" s="45"/>
      <c r="J17" s="47"/>
      <c r="K17" s="47"/>
      <c r="L17" s="47"/>
      <c r="M17" s="78"/>
      <c r="N17" s="66"/>
      <c r="O17" s="48" t="s">
        <v>25</v>
      </c>
      <c r="P17" s="45" t="s">
        <v>26</v>
      </c>
      <c r="Q17" s="49">
        <v>1</v>
      </c>
      <c r="R17" s="89">
        <f t="shared" si="1"/>
        <v>0.75</v>
      </c>
    </row>
    <row r="18" spans="1:18" ht="23.1" customHeight="1" x14ac:dyDescent="0.15">
      <c r="A18" s="164"/>
      <c r="B18" s="66"/>
      <c r="C18" s="44"/>
      <c r="D18" s="45"/>
      <c r="E18" s="46"/>
      <c r="F18" s="47"/>
      <c r="G18" s="70"/>
      <c r="H18" s="74"/>
      <c r="I18" s="45"/>
      <c r="J18" s="47"/>
      <c r="K18" s="47"/>
      <c r="L18" s="47"/>
      <c r="M18" s="78"/>
      <c r="N18" s="66"/>
      <c r="O18" s="48" t="s">
        <v>44</v>
      </c>
      <c r="P18" s="45"/>
      <c r="Q18" s="49">
        <v>2</v>
      </c>
      <c r="R18" s="89">
        <f t="shared" si="1"/>
        <v>1.5</v>
      </c>
    </row>
    <row r="19" spans="1:18" ht="23.1" customHeight="1" x14ac:dyDescent="0.15">
      <c r="A19" s="164"/>
      <c r="B19" s="66"/>
      <c r="C19" s="44"/>
      <c r="D19" s="45"/>
      <c r="E19" s="46"/>
      <c r="F19" s="47"/>
      <c r="G19" s="70"/>
      <c r="H19" s="74"/>
      <c r="I19" s="45"/>
      <c r="J19" s="47"/>
      <c r="K19" s="47"/>
      <c r="L19" s="47"/>
      <c r="M19" s="78"/>
      <c r="N19" s="66"/>
      <c r="O19" s="48" t="s">
        <v>27</v>
      </c>
      <c r="P19" s="45"/>
      <c r="Q19" s="49">
        <v>2</v>
      </c>
      <c r="R19" s="89">
        <f t="shared" si="1"/>
        <v>1.5</v>
      </c>
    </row>
    <row r="20" spans="1:18" ht="23.1" customHeight="1" x14ac:dyDescent="0.15">
      <c r="A20" s="164"/>
      <c r="B20" s="67"/>
      <c r="C20" s="50"/>
      <c r="D20" s="51"/>
      <c r="E20" s="52"/>
      <c r="F20" s="53"/>
      <c r="G20" s="71"/>
      <c r="H20" s="75"/>
      <c r="I20" s="51"/>
      <c r="J20" s="53"/>
      <c r="K20" s="53"/>
      <c r="L20" s="53"/>
      <c r="M20" s="79"/>
      <c r="N20" s="67"/>
      <c r="O20" s="54"/>
      <c r="P20" s="51"/>
      <c r="Q20" s="55"/>
      <c r="R20" s="90"/>
    </row>
    <row r="21" spans="1:18" ht="23.1" customHeight="1" x14ac:dyDescent="0.15">
      <c r="A21" s="164"/>
      <c r="B21" s="66" t="s">
        <v>73</v>
      </c>
      <c r="C21" s="44" t="s">
        <v>74</v>
      </c>
      <c r="D21" s="45"/>
      <c r="E21" s="46">
        <v>20</v>
      </c>
      <c r="F21" s="47" t="s">
        <v>34</v>
      </c>
      <c r="G21" s="70"/>
      <c r="H21" s="74" t="s">
        <v>74</v>
      </c>
      <c r="I21" s="45"/>
      <c r="J21" s="47">
        <f>ROUNDUP(E21*0.75,2)</f>
        <v>15</v>
      </c>
      <c r="K21" s="47" t="s">
        <v>34</v>
      </c>
      <c r="L21" s="47"/>
      <c r="M21" s="78"/>
      <c r="N21" s="66" t="s">
        <v>22</v>
      </c>
      <c r="O21" s="48" t="s">
        <v>72</v>
      </c>
      <c r="P21" s="45"/>
      <c r="Q21" s="49">
        <v>100</v>
      </c>
      <c r="R21" s="89">
        <f>ROUNDUP(Q21*0.75,2)</f>
        <v>75</v>
      </c>
    </row>
    <row r="22" spans="1:18" ht="23.1" customHeight="1" x14ac:dyDescent="0.15">
      <c r="A22" s="164"/>
      <c r="B22" s="66"/>
      <c r="C22" s="44" t="s">
        <v>94</v>
      </c>
      <c r="D22" s="45"/>
      <c r="E22" s="46">
        <v>5</v>
      </c>
      <c r="F22" s="47" t="s">
        <v>34</v>
      </c>
      <c r="G22" s="70"/>
      <c r="H22" s="74" t="s">
        <v>94</v>
      </c>
      <c r="I22" s="45"/>
      <c r="J22" s="47">
        <f>ROUNDUP(E22*0.75,2)</f>
        <v>3.75</v>
      </c>
      <c r="K22" s="47" t="s">
        <v>34</v>
      </c>
      <c r="L22" s="47"/>
      <c r="M22" s="78"/>
      <c r="N22" s="66"/>
      <c r="O22" s="48" t="s">
        <v>75</v>
      </c>
      <c r="P22" s="45"/>
      <c r="Q22" s="49">
        <v>3</v>
      </c>
      <c r="R22" s="89">
        <f>ROUNDUP(Q22*0.75,2)</f>
        <v>2.25</v>
      </c>
    </row>
    <row r="23" spans="1:18" ht="23.1" customHeight="1" x14ac:dyDescent="0.15">
      <c r="A23" s="164"/>
      <c r="B23" s="67"/>
      <c r="C23" s="50"/>
      <c r="D23" s="51"/>
      <c r="E23" s="52"/>
      <c r="F23" s="53"/>
      <c r="G23" s="71"/>
      <c r="H23" s="75"/>
      <c r="I23" s="51"/>
      <c r="J23" s="53"/>
      <c r="K23" s="53"/>
      <c r="L23" s="53"/>
      <c r="M23" s="79"/>
      <c r="N23" s="67"/>
      <c r="O23" s="54"/>
      <c r="P23" s="51"/>
      <c r="Q23" s="55"/>
      <c r="R23" s="90"/>
    </row>
    <row r="24" spans="1:18" ht="23.1" customHeight="1" x14ac:dyDescent="0.15">
      <c r="A24" s="164"/>
      <c r="B24" s="66" t="s">
        <v>66</v>
      </c>
      <c r="C24" s="44" t="s">
        <v>68</v>
      </c>
      <c r="D24" s="45"/>
      <c r="E24" s="64">
        <v>0.16666666666666666</v>
      </c>
      <c r="F24" s="47" t="s">
        <v>30</v>
      </c>
      <c r="G24" s="70"/>
      <c r="H24" s="74" t="s">
        <v>68</v>
      </c>
      <c r="I24" s="45"/>
      <c r="J24" s="47">
        <f>ROUNDUP(E24*0.75,2)</f>
        <v>0.13</v>
      </c>
      <c r="K24" s="47" t="s">
        <v>30</v>
      </c>
      <c r="L24" s="47"/>
      <c r="M24" s="78" t="e">
        <f>#REF!</f>
        <v>#REF!</v>
      </c>
      <c r="N24" s="66" t="s">
        <v>67</v>
      </c>
      <c r="O24" s="48"/>
      <c r="P24" s="45"/>
      <c r="Q24" s="49"/>
      <c r="R24" s="89"/>
    </row>
    <row r="25" spans="1:18" ht="18.75" customHeight="1" thickBot="1" x14ac:dyDescent="0.2">
      <c r="A25" s="165"/>
      <c r="B25" s="68"/>
      <c r="C25" s="57"/>
      <c r="D25" s="58"/>
      <c r="E25" s="59"/>
      <c r="F25" s="60"/>
      <c r="G25" s="72"/>
      <c r="H25" s="76"/>
      <c r="I25" s="58"/>
      <c r="J25" s="60"/>
      <c r="K25" s="60"/>
      <c r="L25" s="60"/>
      <c r="M25" s="80"/>
      <c r="N25" s="68"/>
      <c r="O25" s="61"/>
      <c r="P25" s="58"/>
      <c r="Q25" s="62"/>
      <c r="R25" s="91"/>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335</v>
      </c>
      <c r="B3" s="193"/>
      <c r="C3" s="193"/>
      <c r="D3" s="121"/>
      <c r="E3" s="194" t="s">
        <v>306</v>
      </c>
      <c r="F3" s="195"/>
      <c r="G3" s="87"/>
      <c r="H3" s="87"/>
      <c r="I3" s="87"/>
      <c r="J3" s="87"/>
      <c r="K3" s="120"/>
      <c r="L3" s="87"/>
      <c r="M3" s="87"/>
    </row>
    <row r="4" spans="1:21" ht="18.75" customHeight="1" x14ac:dyDescent="0.15">
      <c r="A4" s="196"/>
      <c r="B4" s="197"/>
      <c r="C4" s="198"/>
      <c r="D4" s="210"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11"/>
      <c r="E5" s="170"/>
      <c r="F5" s="173"/>
      <c r="G5" s="9" t="s">
        <v>292</v>
      </c>
      <c r="H5" s="148" t="s">
        <v>312</v>
      </c>
      <c r="I5" s="181" t="s">
        <v>289</v>
      </c>
      <c r="J5" s="182"/>
      <c r="K5" s="183"/>
      <c r="L5" s="184" t="s">
        <v>288</v>
      </c>
      <c r="M5" s="185"/>
      <c r="N5" s="186"/>
      <c r="O5" s="208"/>
    </row>
    <row r="6" spans="1:21" ht="18.75" customHeight="1" thickBot="1" x14ac:dyDescent="0.2">
      <c r="A6" s="116"/>
      <c r="B6" s="115" t="s">
        <v>1</v>
      </c>
      <c r="C6" s="113" t="s">
        <v>286</v>
      </c>
      <c r="D6" s="212"/>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09" t="s">
        <v>280</v>
      </c>
      <c r="D7" s="158"/>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03"/>
      <c r="D8" s="157"/>
      <c r="E8" s="137"/>
      <c r="F8" s="51"/>
      <c r="G8" s="103"/>
      <c r="H8" s="135"/>
      <c r="I8" s="136"/>
      <c r="J8" s="103"/>
      <c r="K8" s="135"/>
      <c r="L8" s="136"/>
      <c r="M8" s="103"/>
      <c r="N8" s="135"/>
      <c r="O8" s="140"/>
    </row>
    <row r="9" spans="1:21" ht="24.95" customHeight="1" x14ac:dyDescent="0.15">
      <c r="A9" s="188"/>
      <c r="B9" s="99" t="s">
        <v>334</v>
      </c>
      <c r="C9" s="99" t="s">
        <v>120</v>
      </c>
      <c r="D9" s="156" t="s">
        <v>81</v>
      </c>
      <c r="E9" s="131"/>
      <c r="F9" s="45"/>
      <c r="G9" s="99"/>
      <c r="H9" s="154">
        <v>0.7</v>
      </c>
      <c r="I9" s="130" t="s">
        <v>334</v>
      </c>
      <c r="J9" s="99" t="s">
        <v>120</v>
      </c>
      <c r="K9" s="154">
        <v>0.3</v>
      </c>
      <c r="L9" s="130" t="s">
        <v>333</v>
      </c>
      <c r="M9" s="99" t="s">
        <v>120</v>
      </c>
      <c r="N9" s="153">
        <v>0.2</v>
      </c>
      <c r="O9" s="128" t="s">
        <v>81</v>
      </c>
    </row>
    <row r="10" spans="1:21" ht="24.95" customHeight="1" x14ac:dyDescent="0.15">
      <c r="A10" s="188"/>
      <c r="B10" s="99"/>
      <c r="C10" s="99" t="s">
        <v>42</v>
      </c>
      <c r="D10" s="156"/>
      <c r="E10" s="131"/>
      <c r="F10" s="45"/>
      <c r="G10" s="99"/>
      <c r="H10" s="129">
        <v>10</v>
      </c>
      <c r="I10" s="130"/>
      <c r="J10" s="99" t="s">
        <v>42</v>
      </c>
      <c r="K10" s="129">
        <v>10</v>
      </c>
      <c r="L10" s="130"/>
      <c r="M10" s="99" t="s">
        <v>42</v>
      </c>
      <c r="N10" s="129">
        <v>10</v>
      </c>
      <c r="O10" s="128"/>
    </row>
    <row r="11" spans="1:21" ht="24.95" customHeight="1" x14ac:dyDescent="0.15">
      <c r="A11" s="188"/>
      <c r="B11" s="99"/>
      <c r="C11" s="99"/>
      <c r="D11" s="156"/>
      <c r="E11" s="131"/>
      <c r="F11" s="45"/>
      <c r="G11" s="99" t="s">
        <v>72</v>
      </c>
      <c r="H11" s="129" t="s">
        <v>272</v>
      </c>
      <c r="I11" s="130"/>
      <c r="J11" s="99"/>
      <c r="K11" s="129"/>
      <c r="L11" s="136"/>
      <c r="M11" s="103"/>
      <c r="N11" s="135"/>
      <c r="O11" s="140"/>
    </row>
    <row r="12" spans="1:21" ht="24.95" customHeight="1" x14ac:dyDescent="0.15">
      <c r="A12" s="188"/>
      <c r="B12" s="103"/>
      <c r="C12" s="103"/>
      <c r="D12" s="157"/>
      <c r="E12" s="137"/>
      <c r="F12" s="51"/>
      <c r="G12" s="103"/>
      <c r="H12" s="135"/>
      <c r="I12" s="136"/>
      <c r="J12" s="103"/>
      <c r="K12" s="135"/>
      <c r="L12" s="130" t="s">
        <v>332</v>
      </c>
      <c r="M12" s="99" t="s">
        <v>83</v>
      </c>
      <c r="N12" s="129">
        <v>10</v>
      </c>
      <c r="O12" s="128"/>
    </row>
    <row r="13" spans="1:21" ht="24.95" customHeight="1" x14ac:dyDescent="0.15">
      <c r="A13" s="188"/>
      <c r="B13" s="99" t="s">
        <v>331</v>
      </c>
      <c r="C13" s="99" t="s">
        <v>33</v>
      </c>
      <c r="D13" s="156"/>
      <c r="E13" s="131"/>
      <c r="F13" s="45"/>
      <c r="G13" s="99"/>
      <c r="H13" s="129">
        <v>5</v>
      </c>
      <c r="I13" s="130" t="s">
        <v>330</v>
      </c>
      <c r="J13" s="106" t="s">
        <v>166</v>
      </c>
      <c r="K13" s="129">
        <v>5</v>
      </c>
      <c r="L13" s="130"/>
      <c r="M13" s="99" t="s">
        <v>74</v>
      </c>
      <c r="N13" s="129">
        <v>10</v>
      </c>
      <c r="O13" s="128"/>
    </row>
    <row r="14" spans="1:21" ht="24.95" customHeight="1" x14ac:dyDescent="0.15">
      <c r="A14" s="188"/>
      <c r="B14" s="99"/>
      <c r="C14" s="99" t="s">
        <v>83</v>
      </c>
      <c r="D14" s="156"/>
      <c r="E14" s="131"/>
      <c r="F14" s="45"/>
      <c r="G14" s="99"/>
      <c r="H14" s="129">
        <v>20</v>
      </c>
      <c r="I14" s="130"/>
      <c r="J14" s="99" t="s">
        <v>83</v>
      </c>
      <c r="K14" s="129">
        <v>20</v>
      </c>
      <c r="L14" s="136"/>
      <c r="M14" s="103"/>
      <c r="N14" s="135"/>
      <c r="O14" s="140"/>
    </row>
    <row r="15" spans="1:21" ht="24.95" customHeight="1" x14ac:dyDescent="0.15">
      <c r="A15" s="188"/>
      <c r="B15" s="99"/>
      <c r="C15" s="99" t="s">
        <v>209</v>
      </c>
      <c r="D15" s="156"/>
      <c r="E15" s="131"/>
      <c r="F15" s="45"/>
      <c r="G15" s="99"/>
      <c r="H15" s="129">
        <v>5</v>
      </c>
      <c r="I15" s="130"/>
      <c r="J15" s="99" t="s">
        <v>209</v>
      </c>
      <c r="K15" s="129">
        <v>5</v>
      </c>
      <c r="L15" s="130" t="s">
        <v>66</v>
      </c>
      <c r="M15" s="99" t="s">
        <v>68</v>
      </c>
      <c r="N15" s="152">
        <v>0.1</v>
      </c>
      <c r="O15" s="128"/>
    </row>
    <row r="16" spans="1:21" ht="24.95" customHeight="1" x14ac:dyDescent="0.15">
      <c r="A16" s="188"/>
      <c r="B16" s="99"/>
      <c r="C16" s="99"/>
      <c r="D16" s="156"/>
      <c r="E16" s="131"/>
      <c r="F16" s="45"/>
      <c r="G16" s="99" t="s">
        <v>72</v>
      </c>
      <c r="H16" s="129" t="s">
        <v>272</v>
      </c>
      <c r="I16" s="130"/>
      <c r="J16" s="99"/>
      <c r="K16" s="129"/>
      <c r="L16" s="130"/>
      <c r="M16" s="99"/>
      <c r="N16" s="129"/>
      <c r="O16" s="128"/>
    </row>
    <row r="17" spans="1:15" ht="24.95" customHeight="1" x14ac:dyDescent="0.15">
      <c r="A17" s="188"/>
      <c r="B17" s="103"/>
      <c r="C17" s="103"/>
      <c r="D17" s="157"/>
      <c r="E17" s="137"/>
      <c r="F17" s="51"/>
      <c r="G17" s="103"/>
      <c r="H17" s="135"/>
      <c r="I17" s="136"/>
      <c r="J17" s="103"/>
      <c r="K17" s="135"/>
      <c r="L17" s="130"/>
      <c r="M17" s="99"/>
      <c r="N17" s="129"/>
      <c r="O17" s="128"/>
    </row>
    <row r="18" spans="1:15" ht="24.95" customHeight="1" x14ac:dyDescent="0.15">
      <c r="A18" s="188"/>
      <c r="B18" s="99" t="s">
        <v>73</v>
      </c>
      <c r="C18" s="99" t="s">
        <v>74</v>
      </c>
      <c r="D18" s="156"/>
      <c r="E18" s="131"/>
      <c r="F18" s="45"/>
      <c r="G18" s="99"/>
      <c r="H18" s="129">
        <v>15</v>
      </c>
      <c r="I18" s="130" t="s">
        <v>73</v>
      </c>
      <c r="J18" s="99" t="s">
        <v>74</v>
      </c>
      <c r="K18" s="129">
        <v>10</v>
      </c>
      <c r="L18" s="130"/>
      <c r="M18" s="99"/>
      <c r="N18" s="129"/>
      <c r="O18" s="128"/>
    </row>
    <row r="19" spans="1:15" ht="24.95" customHeight="1" x14ac:dyDescent="0.15">
      <c r="A19" s="188"/>
      <c r="B19" s="99"/>
      <c r="C19" s="99"/>
      <c r="D19" s="156"/>
      <c r="E19" s="131"/>
      <c r="F19" s="101"/>
      <c r="G19" s="99" t="s">
        <v>72</v>
      </c>
      <c r="H19" s="129" t="s">
        <v>272</v>
      </c>
      <c r="I19" s="130"/>
      <c r="J19" s="99"/>
      <c r="K19" s="129"/>
      <c r="L19" s="130"/>
      <c r="M19" s="99"/>
      <c r="N19" s="129"/>
      <c r="O19" s="128"/>
    </row>
    <row r="20" spans="1:15" ht="24.95" customHeight="1" x14ac:dyDescent="0.15">
      <c r="A20" s="188"/>
      <c r="B20" s="99"/>
      <c r="C20" s="99"/>
      <c r="D20" s="156"/>
      <c r="E20" s="131"/>
      <c r="F20" s="45"/>
      <c r="G20" s="99" t="s">
        <v>75</v>
      </c>
      <c r="H20" s="129" t="s">
        <v>274</v>
      </c>
      <c r="I20" s="130"/>
      <c r="J20" s="99"/>
      <c r="K20" s="129"/>
      <c r="L20" s="130"/>
      <c r="M20" s="99"/>
      <c r="N20" s="129"/>
      <c r="O20" s="128"/>
    </row>
    <row r="21" spans="1:15" ht="24.95" customHeight="1" x14ac:dyDescent="0.15">
      <c r="A21" s="188"/>
      <c r="B21" s="103"/>
      <c r="C21" s="103"/>
      <c r="D21" s="157"/>
      <c r="E21" s="137"/>
      <c r="F21" s="51"/>
      <c r="G21" s="103"/>
      <c r="H21" s="135"/>
      <c r="I21" s="136"/>
      <c r="J21" s="103"/>
      <c r="K21" s="135"/>
      <c r="L21" s="130"/>
      <c r="M21" s="99"/>
      <c r="N21" s="129"/>
      <c r="O21" s="128"/>
    </row>
    <row r="22" spans="1:15" ht="24.95" customHeight="1" x14ac:dyDescent="0.15">
      <c r="A22" s="188"/>
      <c r="B22" s="99" t="s">
        <v>66</v>
      </c>
      <c r="C22" s="99" t="s">
        <v>68</v>
      </c>
      <c r="D22" s="156"/>
      <c r="E22" s="131"/>
      <c r="F22" s="45"/>
      <c r="G22" s="99"/>
      <c r="H22" s="150">
        <v>0.13</v>
      </c>
      <c r="I22" s="130" t="s">
        <v>66</v>
      </c>
      <c r="J22" s="99" t="s">
        <v>68</v>
      </c>
      <c r="K22" s="150">
        <v>0.13</v>
      </c>
      <c r="L22" s="130"/>
      <c r="M22" s="99"/>
      <c r="N22" s="129"/>
      <c r="O22" s="128"/>
    </row>
    <row r="23" spans="1:15" ht="15" thickBot="1" x14ac:dyDescent="0.2">
      <c r="A23" s="189"/>
      <c r="B23" s="96"/>
      <c r="C23" s="96"/>
      <c r="D23" s="155"/>
      <c r="E23" s="125"/>
      <c r="F23" s="58"/>
      <c r="G23" s="96"/>
      <c r="H23" s="123"/>
      <c r="I23" s="124"/>
      <c r="J23" s="96"/>
      <c r="K23" s="123"/>
      <c r="L23" s="124"/>
      <c r="M23" s="96"/>
      <c r="N23" s="123"/>
      <c r="O23" s="12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210</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15</v>
      </c>
      <c r="C5" s="37" t="s">
        <v>28</v>
      </c>
      <c r="D5" s="38" t="s">
        <v>29</v>
      </c>
      <c r="E5" s="39">
        <v>0.5</v>
      </c>
      <c r="F5" s="40" t="s">
        <v>30</v>
      </c>
      <c r="G5" s="69"/>
      <c r="H5" s="73" t="s">
        <v>28</v>
      </c>
      <c r="I5" s="38" t="s">
        <v>29</v>
      </c>
      <c r="J5" s="40">
        <f>ROUNDUP(E5*0.75,2)</f>
        <v>0.38</v>
      </c>
      <c r="K5" s="40" t="s">
        <v>30</v>
      </c>
      <c r="L5" s="40"/>
      <c r="M5" s="77" t="e">
        <f>#REF!</f>
        <v>#REF!</v>
      </c>
      <c r="N5" s="65" t="s">
        <v>16</v>
      </c>
      <c r="O5" s="41" t="s">
        <v>23</v>
      </c>
      <c r="P5" s="38"/>
      <c r="Q5" s="42">
        <v>110</v>
      </c>
      <c r="R5" s="88">
        <f t="shared" ref="R5:R14" si="0">ROUNDUP(Q5*0.75,2)</f>
        <v>82.5</v>
      </c>
    </row>
    <row r="6" spans="1:19" ht="23.1" customHeight="1" x14ac:dyDescent="0.15">
      <c r="A6" s="164"/>
      <c r="B6" s="66"/>
      <c r="C6" s="44" t="s">
        <v>33</v>
      </c>
      <c r="D6" s="45"/>
      <c r="E6" s="46">
        <v>20</v>
      </c>
      <c r="F6" s="47" t="s">
        <v>34</v>
      </c>
      <c r="G6" s="70"/>
      <c r="H6" s="74" t="s">
        <v>33</v>
      </c>
      <c r="I6" s="45"/>
      <c r="J6" s="47">
        <f>ROUNDUP(E6*0.75,2)</f>
        <v>15</v>
      </c>
      <c r="K6" s="47" t="s">
        <v>34</v>
      </c>
      <c r="L6" s="47"/>
      <c r="M6" s="78" t="e">
        <f>#REF!</f>
        <v>#REF!</v>
      </c>
      <c r="N6" s="66" t="s">
        <v>17</v>
      </c>
      <c r="O6" s="48" t="s">
        <v>24</v>
      </c>
      <c r="P6" s="45"/>
      <c r="Q6" s="49">
        <v>0.1</v>
      </c>
      <c r="R6" s="89">
        <f t="shared" si="0"/>
        <v>0.08</v>
      </c>
    </row>
    <row r="7" spans="1:19" ht="23.1" customHeight="1" x14ac:dyDescent="0.15">
      <c r="A7" s="164"/>
      <c r="B7" s="66"/>
      <c r="C7" s="44" t="s">
        <v>35</v>
      </c>
      <c r="D7" s="45"/>
      <c r="E7" s="46">
        <v>20</v>
      </c>
      <c r="F7" s="47" t="s">
        <v>34</v>
      </c>
      <c r="G7" s="70"/>
      <c r="H7" s="74" t="s">
        <v>35</v>
      </c>
      <c r="I7" s="45"/>
      <c r="J7" s="47">
        <f>ROUNDUP(E7*0.75,2)</f>
        <v>15</v>
      </c>
      <c r="K7" s="47" t="s">
        <v>34</v>
      </c>
      <c r="L7" s="47"/>
      <c r="M7" s="78"/>
      <c r="N7" s="66" t="s">
        <v>18</v>
      </c>
      <c r="O7" s="48" t="s">
        <v>25</v>
      </c>
      <c r="P7" s="45" t="s">
        <v>26</v>
      </c>
      <c r="Q7" s="49">
        <v>1</v>
      </c>
      <c r="R7" s="89">
        <f t="shared" si="0"/>
        <v>0.75</v>
      </c>
    </row>
    <row r="8" spans="1:19" ht="23.1" customHeight="1" x14ac:dyDescent="0.15">
      <c r="A8" s="164"/>
      <c r="B8" s="66"/>
      <c r="C8" s="44" t="s">
        <v>167</v>
      </c>
      <c r="D8" s="45"/>
      <c r="E8" s="46">
        <v>2</v>
      </c>
      <c r="F8" s="47" t="s">
        <v>34</v>
      </c>
      <c r="G8" s="70"/>
      <c r="H8" s="74" t="s">
        <v>167</v>
      </c>
      <c r="I8" s="45"/>
      <c r="J8" s="47">
        <f>ROUNDUP(E8*0.75,2)</f>
        <v>1.5</v>
      </c>
      <c r="K8" s="47" t="s">
        <v>34</v>
      </c>
      <c r="L8" s="47"/>
      <c r="M8" s="78"/>
      <c r="N8" s="66" t="s">
        <v>19</v>
      </c>
      <c r="O8" s="48" t="s">
        <v>27</v>
      </c>
      <c r="P8" s="45"/>
      <c r="Q8" s="49">
        <v>1</v>
      </c>
      <c r="R8" s="89">
        <f t="shared" si="0"/>
        <v>0.75</v>
      </c>
    </row>
    <row r="9" spans="1:19" ht="23.1" customHeight="1" x14ac:dyDescent="0.15">
      <c r="A9" s="164"/>
      <c r="B9" s="66"/>
      <c r="C9" s="44"/>
      <c r="D9" s="45"/>
      <c r="E9" s="46"/>
      <c r="F9" s="47"/>
      <c r="G9" s="70"/>
      <c r="H9" s="74"/>
      <c r="I9" s="45"/>
      <c r="J9" s="47"/>
      <c r="K9" s="47"/>
      <c r="L9" s="47"/>
      <c r="M9" s="78"/>
      <c r="N9" s="85" t="s">
        <v>255</v>
      </c>
      <c r="O9" s="48" t="s">
        <v>24</v>
      </c>
      <c r="P9" s="45"/>
      <c r="Q9" s="49">
        <v>0.1</v>
      </c>
      <c r="R9" s="89">
        <f t="shared" si="0"/>
        <v>0.08</v>
      </c>
    </row>
    <row r="10" spans="1:19" ht="23.1" customHeight="1" x14ac:dyDescent="0.15">
      <c r="A10" s="164"/>
      <c r="B10" s="66"/>
      <c r="C10" s="44"/>
      <c r="D10" s="45"/>
      <c r="E10" s="46"/>
      <c r="F10" s="47"/>
      <c r="G10" s="70"/>
      <c r="H10" s="74"/>
      <c r="I10" s="45"/>
      <c r="J10" s="47"/>
      <c r="K10" s="47"/>
      <c r="L10" s="47"/>
      <c r="M10" s="78"/>
      <c r="N10" s="66" t="s">
        <v>21</v>
      </c>
      <c r="O10" s="48" t="s">
        <v>31</v>
      </c>
      <c r="P10" s="45"/>
      <c r="Q10" s="49">
        <v>0.01</v>
      </c>
      <c r="R10" s="89">
        <f t="shared" si="0"/>
        <v>0.01</v>
      </c>
    </row>
    <row r="11" spans="1:19" ht="23.1" customHeight="1" x14ac:dyDescent="0.15">
      <c r="A11" s="164"/>
      <c r="B11" s="66"/>
      <c r="C11" s="44"/>
      <c r="D11" s="45"/>
      <c r="E11" s="46"/>
      <c r="F11" s="47"/>
      <c r="G11" s="70"/>
      <c r="H11" s="74"/>
      <c r="I11" s="45"/>
      <c r="J11" s="47"/>
      <c r="K11" s="47"/>
      <c r="L11" s="47"/>
      <c r="M11" s="78"/>
      <c r="N11" s="66" t="s">
        <v>22</v>
      </c>
      <c r="O11" s="48" t="s">
        <v>32</v>
      </c>
      <c r="P11" s="45"/>
      <c r="Q11" s="49">
        <v>1</v>
      </c>
      <c r="R11" s="89">
        <f t="shared" si="0"/>
        <v>0.75</v>
      </c>
    </row>
    <row r="12" spans="1:19" ht="23.1" customHeight="1" x14ac:dyDescent="0.15">
      <c r="A12" s="164"/>
      <c r="B12" s="66"/>
      <c r="C12" s="44"/>
      <c r="D12" s="45"/>
      <c r="E12" s="46"/>
      <c r="F12" s="47"/>
      <c r="G12" s="70"/>
      <c r="H12" s="74"/>
      <c r="I12" s="45"/>
      <c r="J12" s="47"/>
      <c r="K12" s="47"/>
      <c r="L12" s="47"/>
      <c r="M12" s="78"/>
      <c r="N12" s="66"/>
      <c r="O12" s="48" t="s">
        <v>27</v>
      </c>
      <c r="P12" s="45"/>
      <c r="Q12" s="49">
        <v>1</v>
      </c>
      <c r="R12" s="89">
        <f t="shared" si="0"/>
        <v>0.75</v>
      </c>
    </row>
    <row r="13" spans="1:19" ht="23.1" customHeight="1" x14ac:dyDescent="0.15">
      <c r="A13" s="164"/>
      <c r="B13" s="66"/>
      <c r="C13" s="44"/>
      <c r="D13" s="45"/>
      <c r="E13" s="46"/>
      <c r="F13" s="47"/>
      <c r="G13" s="70"/>
      <c r="H13" s="74"/>
      <c r="I13" s="45"/>
      <c r="J13" s="47"/>
      <c r="K13" s="47"/>
      <c r="L13" s="47"/>
      <c r="M13" s="78"/>
      <c r="N13" s="66"/>
      <c r="O13" s="48" t="s">
        <v>36</v>
      </c>
      <c r="P13" s="45"/>
      <c r="Q13" s="49">
        <v>0.5</v>
      </c>
      <c r="R13" s="89">
        <f t="shared" si="0"/>
        <v>0.38</v>
      </c>
    </row>
    <row r="14" spans="1:19" ht="23.1" customHeight="1" x14ac:dyDescent="0.15">
      <c r="A14" s="164"/>
      <c r="B14" s="66"/>
      <c r="C14" s="44"/>
      <c r="D14" s="45"/>
      <c r="E14" s="46"/>
      <c r="F14" s="47"/>
      <c r="G14" s="70"/>
      <c r="H14" s="74"/>
      <c r="I14" s="45"/>
      <c r="J14" s="47"/>
      <c r="K14" s="47"/>
      <c r="L14" s="47"/>
      <c r="M14" s="78"/>
      <c r="N14" s="66"/>
      <c r="O14" s="48" t="s">
        <v>25</v>
      </c>
      <c r="P14" s="45" t="s">
        <v>26</v>
      </c>
      <c r="Q14" s="49">
        <v>0.5</v>
      </c>
      <c r="R14" s="89">
        <f t="shared" si="0"/>
        <v>0.38</v>
      </c>
    </row>
    <row r="15" spans="1:19" ht="23.1" customHeight="1" x14ac:dyDescent="0.15">
      <c r="A15" s="164"/>
      <c r="B15" s="67"/>
      <c r="C15" s="50"/>
      <c r="D15" s="51"/>
      <c r="E15" s="52"/>
      <c r="F15" s="53"/>
      <c r="G15" s="71"/>
      <c r="H15" s="75"/>
      <c r="I15" s="51"/>
      <c r="J15" s="53"/>
      <c r="K15" s="53"/>
      <c r="L15" s="53"/>
      <c r="M15" s="79"/>
      <c r="N15" s="67"/>
      <c r="O15" s="54"/>
      <c r="P15" s="51"/>
      <c r="Q15" s="55"/>
      <c r="R15" s="90"/>
    </row>
    <row r="16" spans="1:19" ht="23.1" customHeight="1" x14ac:dyDescent="0.15">
      <c r="A16" s="164"/>
      <c r="B16" s="66" t="s">
        <v>252</v>
      </c>
      <c r="C16" s="44" t="s">
        <v>40</v>
      </c>
      <c r="D16" s="45"/>
      <c r="E16" s="46">
        <v>10</v>
      </c>
      <c r="F16" s="47" t="s">
        <v>34</v>
      </c>
      <c r="G16" s="70"/>
      <c r="H16" s="74" t="s">
        <v>40</v>
      </c>
      <c r="I16" s="45"/>
      <c r="J16" s="47">
        <f>ROUNDUP(E16*0.75,2)</f>
        <v>7.5</v>
      </c>
      <c r="K16" s="47" t="s">
        <v>34</v>
      </c>
      <c r="L16" s="47"/>
      <c r="M16" s="78" t="e">
        <f>#REF!</f>
        <v>#REF!</v>
      </c>
      <c r="N16" s="66" t="s">
        <v>38</v>
      </c>
      <c r="O16" s="48" t="s">
        <v>25</v>
      </c>
      <c r="P16" s="45" t="s">
        <v>26</v>
      </c>
      <c r="Q16" s="49">
        <v>1</v>
      </c>
      <c r="R16" s="89">
        <f>ROUNDUP(Q16*0.75,2)</f>
        <v>0.75</v>
      </c>
    </row>
    <row r="17" spans="1:18" ht="23.1" customHeight="1" x14ac:dyDescent="0.15">
      <c r="A17" s="164"/>
      <c r="B17" s="66"/>
      <c r="C17" s="44" t="s">
        <v>41</v>
      </c>
      <c r="D17" s="45"/>
      <c r="E17" s="46">
        <v>20</v>
      </c>
      <c r="F17" s="47" t="s">
        <v>34</v>
      </c>
      <c r="G17" s="70"/>
      <c r="H17" s="74" t="s">
        <v>41</v>
      </c>
      <c r="I17" s="45"/>
      <c r="J17" s="47">
        <f>ROUNDUP(E17*0.75,2)</f>
        <v>15</v>
      </c>
      <c r="K17" s="47" t="s">
        <v>34</v>
      </c>
      <c r="L17" s="47"/>
      <c r="M17" s="78" t="e">
        <f>#REF!</f>
        <v>#REF!</v>
      </c>
      <c r="N17" s="66" t="s">
        <v>39</v>
      </c>
      <c r="O17" s="48" t="s">
        <v>43</v>
      </c>
      <c r="P17" s="45"/>
      <c r="Q17" s="49">
        <v>1</v>
      </c>
      <c r="R17" s="89">
        <f>ROUNDUP(Q17*0.75,2)</f>
        <v>0.75</v>
      </c>
    </row>
    <row r="18" spans="1:18" ht="23.1" customHeight="1" x14ac:dyDescent="0.15">
      <c r="A18" s="164"/>
      <c r="B18" s="66"/>
      <c r="C18" s="44" t="s">
        <v>42</v>
      </c>
      <c r="D18" s="45"/>
      <c r="E18" s="46">
        <v>20</v>
      </c>
      <c r="F18" s="47" t="s">
        <v>34</v>
      </c>
      <c r="G18" s="70"/>
      <c r="H18" s="74" t="s">
        <v>42</v>
      </c>
      <c r="I18" s="45"/>
      <c r="J18" s="47">
        <f>ROUNDUP(E18*0.75,2)</f>
        <v>15</v>
      </c>
      <c r="K18" s="47" t="s">
        <v>34</v>
      </c>
      <c r="L18" s="47"/>
      <c r="M18" s="78"/>
      <c r="N18" s="66" t="s">
        <v>22</v>
      </c>
      <c r="O18" s="48" t="s">
        <v>44</v>
      </c>
      <c r="P18" s="45"/>
      <c r="Q18" s="49">
        <v>2</v>
      </c>
      <c r="R18" s="89">
        <f>ROUNDUP(Q18*0.75,2)</f>
        <v>1.5</v>
      </c>
    </row>
    <row r="19" spans="1:18" ht="23.1" customHeight="1" x14ac:dyDescent="0.15">
      <c r="A19" s="164"/>
      <c r="B19" s="66"/>
      <c r="C19" s="44"/>
      <c r="D19" s="45"/>
      <c r="E19" s="46"/>
      <c r="F19" s="47"/>
      <c r="G19" s="70"/>
      <c r="H19" s="74"/>
      <c r="I19" s="45"/>
      <c r="J19" s="47"/>
      <c r="K19" s="47"/>
      <c r="L19" s="47"/>
      <c r="M19" s="78"/>
      <c r="N19" s="66"/>
      <c r="O19" s="48" t="s">
        <v>32</v>
      </c>
      <c r="P19" s="45"/>
      <c r="Q19" s="49">
        <v>2</v>
      </c>
      <c r="R19" s="89">
        <f>ROUNDUP(Q19*0.75,2)</f>
        <v>1.5</v>
      </c>
    </row>
    <row r="20" spans="1:18" ht="23.1" customHeight="1" x14ac:dyDescent="0.15">
      <c r="A20" s="164"/>
      <c r="B20" s="67"/>
      <c r="C20" s="50"/>
      <c r="D20" s="51"/>
      <c r="E20" s="52"/>
      <c r="F20" s="53"/>
      <c r="G20" s="71"/>
      <c r="H20" s="75"/>
      <c r="I20" s="51"/>
      <c r="J20" s="53"/>
      <c r="K20" s="53"/>
      <c r="L20" s="53"/>
      <c r="M20" s="79"/>
      <c r="N20" s="67"/>
      <c r="O20" s="54"/>
      <c r="P20" s="51"/>
      <c r="Q20" s="55"/>
      <c r="R20" s="90"/>
    </row>
    <row r="21" spans="1:18" ht="23.1" customHeight="1" x14ac:dyDescent="0.15">
      <c r="A21" s="164"/>
      <c r="B21" s="66" t="s">
        <v>45</v>
      </c>
      <c r="C21" s="44" t="s">
        <v>211</v>
      </c>
      <c r="D21" s="45"/>
      <c r="E21" s="46">
        <v>10</v>
      </c>
      <c r="F21" s="47" t="s">
        <v>34</v>
      </c>
      <c r="G21" s="70"/>
      <c r="H21" s="74" t="s">
        <v>211</v>
      </c>
      <c r="I21" s="45"/>
      <c r="J21" s="47">
        <f>ROUNDUP(E21*0.75,2)</f>
        <v>7.5</v>
      </c>
      <c r="K21" s="47" t="s">
        <v>34</v>
      </c>
      <c r="L21" s="47"/>
      <c r="M21" s="78"/>
      <c r="N21" s="66" t="s">
        <v>22</v>
      </c>
      <c r="O21" s="48" t="s">
        <v>49</v>
      </c>
      <c r="P21" s="45"/>
      <c r="Q21" s="49">
        <v>100</v>
      </c>
      <c r="R21" s="89">
        <f>ROUNDUP(Q21*0.75,2)</f>
        <v>75</v>
      </c>
    </row>
    <row r="22" spans="1:18" ht="23.1" customHeight="1" x14ac:dyDescent="0.15">
      <c r="A22" s="164"/>
      <c r="B22" s="66"/>
      <c r="C22" s="44" t="s">
        <v>47</v>
      </c>
      <c r="D22" s="45"/>
      <c r="E22" s="56">
        <v>0.1</v>
      </c>
      <c r="F22" s="47" t="s">
        <v>48</v>
      </c>
      <c r="G22" s="70"/>
      <c r="H22" s="74" t="s">
        <v>47</v>
      </c>
      <c r="I22" s="45"/>
      <c r="J22" s="47">
        <f>ROUNDUP(E22*0.75,2)</f>
        <v>0.08</v>
      </c>
      <c r="K22" s="47" t="s">
        <v>48</v>
      </c>
      <c r="L22" s="47"/>
      <c r="M22" s="78" t="e">
        <f>#REF!</f>
        <v>#REF!</v>
      </c>
      <c r="N22" s="66"/>
      <c r="O22" s="48" t="s">
        <v>50</v>
      </c>
      <c r="P22" s="45"/>
      <c r="Q22" s="49">
        <v>0.5</v>
      </c>
      <c r="R22" s="89">
        <f>ROUNDUP(Q22*0.75,2)</f>
        <v>0.38</v>
      </c>
    </row>
    <row r="23" spans="1:18" ht="23.1" customHeight="1" x14ac:dyDescent="0.15">
      <c r="A23" s="164"/>
      <c r="B23" s="66"/>
      <c r="C23" s="44"/>
      <c r="D23" s="45"/>
      <c r="E23" s="46"/>
      <c r="F23" s="47"/>
      <c r="G23" s="70"/>
      <c r="H23" s="74"/>
      <c r="I23" s="45"/>
      <c r="J23" s="47"/>
      <c r="K23" s="47"/>
      <c r="L23" s="47"/>
      <c r="M23" s="78"/>
      <c r="N23" s="66"/>
      <c r="O23" s="48" t="s">
        <v>24</v>
      </c>
      <c r="P23" s="45"/>
      <c r="Q23" s="49">
        <v>0.1</v>
      </c>
      <c r="R23" s="89">
        <f>ROUNDUP(Q23*0.75,2)</f>
        <v>0.08</v>
      </c>
    </row>
    <row r="24" spans="1:18" ht="23.1" customHeight="1" thickBot="1" x14ac:dyDescent="0.2">
      <c r="A24" s="165"/>
      <c r="B24" s="68"/>
      <c r="C24" s="57"/>
      <c r="D24" s="58"/>
      <c r="E24" s="59"/>
      <c r="F24" s="60"/>
      <c r="G24" s="72"/>
      <c r="H24" s="76"/>
      <c r="I24" s="58"/>
      <c r="J24" s="60"/>
      <c r="K24" s="60"/>
      <c r="L24" s="60"/>
      <c r="M24" s="80"/>
      <c r="N24" s="68"/>
      <c r="O24" s="61"/>
      <c r="P24" s="58"/>
      <c r="Q24" s="62"/>
      <c r="R24" s="91"/>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336</v>
      </c>
      <c r="B3" s="193"/>
      <c r="C3" s="193"/>
      <c r="D3" s="121"/>
      <c r="E3" s="194" t="s">
        <v>306</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291</v>
      </c>
      <c r="I5" s="181" t="s">
        <v>289</v>
      </c>
      <c r="J5" s="182"/>
      <c r="K5" s="183"/>
      <c r="L5" s="184" t="s">
        <v>305</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279</v>
      </c>
      <c r="C9" s="133" t="s">
        <v>33</v>
      </c>
      <c r="D9" s="132"/>
      <c r="E9" s="131"/>
      <c r="F9" s="45"/>
      <c r="G9" s="99"/>
      <c r="H9" s="129">
        <v>10</v>
      </c>
      <c r="I9" s="130" t="s">
        <v>278</v>
      </c>
      <c r="J9" s="106" t="s">
        <v>166</v>
      </c>
      <c r="K9" s="129">
        <v>5</v>
      </c>
      <c r="L9" s="130" t="s">
        <v>277</v>
      </c>
      <c r="M9" s="99" t="s">
        <v>41</v>
      </c>
      <c r="N9" s="129">
        <v>10</v>
      </c>
      <c r="O9" s="128"/>
    </row>
    <row r="10" spans="1:21" ht="24.95" customHeight="1" x14ac:dyDescent="0.15">
      <c r="A10" s="188"/>
      <c r="B10" s="99"/>
      <c r="C10" s="133" t="s">
        <v>35</v>
      </c>
      <c r="D10" s="132"/>
      <c r="E10" s="131"/>
      <c r="F10" s="45"/>
      <c r="G10" s="99"/>
      <c r="H10" s="129">
        <v>20</v>
      </c>
      <c r="I10" s="130"/>
      <c r="J10" s="99" t="s">
        <v>35</v>
      </c>
      <c r="K10" s="129">
        <v>20</v>
      </c>
      <c r="L10" s="130"/>
      <c r="M10" s="99" t="s">
        <v>42</v>
      </c>
      <c r="N10" s="129">
        <v>5</v>
      </c>
      <c r="O10" s="128"/>
    </row>
    <row r="11" spans="1:21" ht="24.95" customHeight="1" x14ac:dyDescent="0.15">
      <c r="A11" s="188"/>
      <c r="B11" s="99"/>
      <c r="C11" s="133" t="s">
        <v>28</v>
      </c>
      <c r="D11" s="132"/>
      <c r="E11" s="131" t="s">
        <v>29</v>
      </c>
      <c r="F11" s="45"/>
      <c r="G11" s="99"/>
      <c r="H11" s="150">
        <v>0.13</v>
      </c>
      <c r="I11" s="130"/>
      <c r="J11" s="99" t="s">
        <v>276</v>
      </c>
      <c r="K11" s="150">
        <v>0.13</v>
      </c>
      <c r="L11" s="136"/>
      <c r="M11" s="103"/>
      <c r="N11" s="135"/>
      <c r="O11" s="140"/>
    </row>
    <row r="12" spans="1:21" ht="24.95" customHeight="1" x14ac:dyDescent="0.15">
      <c r="A12" s="188"/>
      <c r="B12" s="99"/>
      <c r="C12" s="133"/>
      <c r="D12" s="132"/>
      <c r="E12" s="131"/>
      <c r="F12" s="45"/>
      <c r="G12" s="99" t="s">
        <v>72</v>
      </c>
      <c r="H12" s="129" t="s">
        <v>272</v>
      </c>
      <c r="I12" s="130"/>
      <c r="J12" s="99"/>
      <c r="K12" s="129"/>
      <c r="L12" s="130" t="s">
        <v>275</v>
      </c>
      <c r="M12" s="99" t="s">
        <v>47</v>
      </c>
      <c r="N12" s="152">
        <v>0.1</v>
      </c>
      <c r="O12" s="128"/>
    </row>
    <row r="13" spans="1:21" ht="24.95" customHeight="1" x14ac:dyDescent="0.15">
      <c r="A13" s="188"/>
      <c r="B13" s="99"/>
      <c r="C13" s="133"/>
      <c r="D13" s="132"/>
      <c r="E13" s="131"/>
      <c r="F13" s="45"/>
      <c r="G13" s="99" t="s">
        <v>43</v>
      </c>
      <c r="H13" s="129" t="s">
        <v>274</v>
      </c>
      <c r="I13" s="130"/>
      <c r="J13" s="99"/>
      <c r="K13" s="129"/>
      <c r="L13" s="130"/>
      <c r="M13" s="99" t="s">
        <v>211</v>
      </c>
      <c r="N13" s="129">
        <v>10</v>
      </c>
      <c r="O13" s="128"/>
    </row>
    <row r="14" spans="1:21" ht="24.95" customHeight="1" x14ac:dyDescent="0.15">
      <c r="A14" s="188"/>
      <c r="B14" s="99"/>
      <c r="C14" s="133"/>
      <c r="D14" s="132"/>
      <c r="E14" s="131"/>
      <c r="F14" s="45" t="s">
        <v>26</v>
      </c>
      <c r="G14" s="99" t="s">
        <v>25</v>
      </c>
      <c r="H14" s="129" t="s">
        <v>274</v>
      </c>
      <c r="I14" s="130"/>
      <c r="J14" s="99"/>
      <c r="K14" s="129"/>
      <c r="L14" s="130"/>
      <c r="M14" s="99" t="s">
        <v>35</v>
      </c>
      <c r="N14" s="129">
        <v>10</v>
      </c>
      <c r="O14" s="128"/>
    </row>
    <row r="15" spans="1:21" ht="24.95" customHeight="1" x14ac:dyDescent="0.15">
      <c r="A15" s="188"/>
      <c r="B15" s="103"/>
      <c r="C15" s="139"/>
      <c r="D15" s="138"/>
      <c r="E15" s="137"/>
      <c r="F15" s="51"/>
      <c r="G15" s="103"/>
      <c r="H15" s="135"/>
      <c r="I15" s="136"/>
      <c r="J15" s="103"/>
      <c r="K15" s="135"/>
      <c r="L15" s="130"/>
      <c r="M15" s="99"/>
      <c r="N15" s="129"/>
      <c r="O15" s="128"/>
    </row>
    <row r="16" spans="1:21" ht="24.95" customHeight="1" x14ac:dyDescent="0.15">
      <c r="A16" s="188"/>
      <c r="B16" s="99" t="s">
        <v>273</v>
      </c>
      <c r="C16" s="133" t="s">
        <v>41</v>
      </c>
      <c r="D16" s="132"/>
      <c r="E16" s="131"/>
      <c r="F16" s="45"/>
      <c r="G16" s="99"/>
      <c r="H16" s="129">
        <v>10</v>
      </c>
      <c r="I16" s="130" t="s">
        <v>273</v>
      </c>
      <c r="J16" s="99" t="s">
        <v>41</v>
      </c>
      <c r="K16" s="129">
        <v>10</v>
      </c>
      <c r="L16" s="130"/>
      <c r="M16" s="99"/>
      <c r="N16" s="129"/>
      <c r="O16" s="128"/>
    </row>
    <row r="17" spans="1:15" ht="24.95" customHeight="1" x14ac:dyDescent="0.15">
      <c r="A17" s="188"/>
      <c r="B17" s="99"/>
      <c r="C17" s="133" t="s">
        <v>42</v>
      </c>
      <c r="D17" s="132"/>
      <c r="E17" s="131"/>
      <c r="F17" s="45"/>
      <c r="G17" s="99"/>
      <c r="H17" s="129">
        <v>10</v>
      </c>
      <c r="I17" s="130"/>
      <c r="J17" s="99" t="s">
        <v>42</v>
      </c>
      <c r="K17" s="129">
        <v>5</v>
      </c>
      <c r="L17" s="130"/>
      <c r="M17" s="99"/>
      <c r="N17" s="129"/>
      <c r="O17" s="128"/>
    </row>
    <row r="18" spans="1:15" ht="24.95" customHeight="1" x14ac:dyDescent="0.15">
      <c r="A18" s="188"/>
      <c r="B18" s="103"/>
      <c r="C18" s="139"/>
      <c r="D18" s="138"/>
      <c r="E18" s="137"/>
      <c r="F18" s="51"/>
      <c r="G18" s="103"/>
      <c r="H18" s="135"/>
      <c r="I18" s="136"/>
      <c r="J18" s="103"/>
      <c r="K18" s="135"/>
      <c r="L18" s="130"/>
      <c r="M18" s="99"/>
      <c r="N18" s="129"/>
      <c r="O18" s="128"/>
    </row>
    <row r="19" spans="1:15" ht="24.95" customHeight="1" x14ac:dyDescent="0.15">
      <c r="A19" s="188"/>
      <c r="B19" s="99" t="s">
        <v>117</v>
      </c>
      <c r="C19" s="133" t="s">
        <v>211</v>
      </c>
      <c r="D19" s="132"/>
      <c r="E19" s="131"/>
      <c r="F19" s="101"/>
      <c r="G19" s="99"/>
      <c r="H19" s="129">
        <v>10</v>
      </c>
      <c r="I19" s="130" t="s">
        <v>117</v>
      </c>
      <c r="J19" s="99" t="s">
        <v>211</v>
      </c>
      <c r="K19" s="129">
        <v>10</v>
      </c>
      <c r="L19" s="130"/>
      <c r="M19" s="99"/>
      <c r="N19" s="129"/>
      <c r="O19" s="128"/>
    </row>
    <row r="20" spans="1:15" ht="24.95" customHeight="1" x14ac:dyDescent="0.15">
      <c r="A20" s="188"/>
      <c r="B20" s="99"/>
      <c r="C20" s="133" t="s">
        <v>47</v>
      </c>
      <c r="D20" s="132"/>
      <c r="E20" s="131"/>
      <c r="F20" s="45"/>
      <c r="G20" s="99"/>
      <c r="H20" s="152">
        <v>0.1</v>
      </c>
      <c r="I20" s="130"/>
      <c r="J20" s="99" t="s">
        <v>47</v>
      </c>
      <c r="K20" s="152">
        <v>0.1</v>
      </c>
      <c r="L20" s="130"/>
      <c r="M20" s="99"/>
      <c r="N20" s="129"/>
      <c r="O20" s="128"/>
    </row>
    <row r="21" spans="1:15" ht="24.95" customHeight="1" x14ac:dyDescent="0.15">
      <c r="A21" s="188"/>
      <c r="B21" s="99"/>
      <c r="C21" s="133"/>
      <c r="D21" s="132"/>
      <c r="E21" s="131"/>
      <c r="F21" s="45"/>
      <c r="G21" s="99" t="s">
        <v>49</v>
      </c>
      <c r="H21" s="129" t="s">
        <v>272</v>
      </c>
      <c r="I21" s="130"/>
      <c r="J21" s="99"/>
      <c r="K21" s="129"/>
      <c r="L21" s="130"/>
      <c r="M21" s="99"/>
      <c r="N21" s="129"/>
      <c r="O21" s="128"/>
    </row>
    <row r="22" spans="1:15" ht="24.95" customHeight="1" thickBot="1" x14ac:dyDescent="0.2">
      <c r="A22" s="189"/>
      <c r="B22" s="96"/>
      <c r="C22" s="127"/>
      <c r="D22" s="126"/>
      <c r="E22" s="125"/>
      <c r="F22" s="58"/>
      <c r="G22" s="96"/>
      <c r="H22" s="123"/>
      <c r="I22" s="124"/>
      <c r="J22" s="96"/>
      <c r="K22" s="123"/>
      <c r="L22" s="124"/>
      <c r="M22" s="96"/>
      <c r="N22" s="123"/>
      <c r="O22" s="122"/>
    </row>
    <row r="23" spans="1:15" ht="14.25" x14ac:dyDescent="0.15">
      <c r="B23" s="93"/>
      <c r="C23" s="93"/>
      <c r="D23" s="93"/>
      <c r="G23" s="93"/>
      <c r="H23" s="92"/>
      <c r="I23" s="93"/>
      <c r="J23" s="93"/>
      <c r="K23" s="92"/>
      <c r="L23" s="93"/>
      <c r="M23" s="93"/>
      <c r="N23" s="9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row r="63" spans="2:14" ht="14.25" x14ac:dyDescent="0.15">
      <c r="B63" s="93"/>
      <c r="C63" s="93"/>
      <c r="D63" s="93"/>
      <c r="G63" s="93"/>
      <c r="H63" s="92"/>
      <c r="I63" s="93"/>
      <c r="J63" s="93"/>
      <c r="K63" s="92"/>
      <c r="L63" s="93"/>
      <c r="M63" s="93"/>
      <c r="N63" s="92"/>
    </row>
    <row r="64" spans="2:14" ht="14.25" x14ac:dyDescent="0.15">
      <c r="B64" s="93"/>
      <c r="C64" s="93"/>
      <c r="D64" s="93"/>
      <c r="G64" s="93"/>
      <c r="H64" s="92"/>
      <c r="I64" s="93"/>
      <c r="J64" s="93"/>
      <c r="K64" s="92"/>
      <c r="L64" s="93"/>
      <c r="M64" s="93"/>
      <c r="N64" s="92"/>
    </row>
    <row r="65" spans="2:14" ht="14.25" x14ac:dyDescent="0.15">
      <c r="B65" s="93"/>
      <c r="C65" s="93"/>
      <c r="D65" s="93"/>
      <c r="G65" s="93"/>
      <c r="H65" s="92"/>
      <c r="I65" s="93"/>
      <c r="J65" s="93"/>
      <c r="K65" s="92"/>
      <c r="L65" s="93"/>
      <c r="M65" s="93"/>
      <c r="N65" s="92"/>
    </row>
    <row r="66" spans="2:14" ht="14.25" x14ac:dyDescent="0.15">
      <c r="B66" s="93"/>
      <c r="C66" s="93"/>
      <c r="D66" s="93"/>
      <c r="G66" s="93"/>
      <c r="H66" s="92"/>
      <c r="I66" s="93"/>
      <c r="J66" s="93"/>
      <c r="K66" s="92"/>
      <c r="L66" s="93"/>
      <c r="M66" s="93"/>
      <c r="N66" s="92"/>
    </row>
    <row r="67" spans="2:14" ht="14.25" x14ac:dyDescent="0.15">
      <c r="B67" s="93"/>
      <c r="C67" s="93"/>
      <c r="D67" s="93"/>
      <c r="G67" s="93"/>
      <c r="H67" s="92"/>
      <c r="I67" s="93"/>
      <c r="J67" s="93"/>
      <c r="K67" s="92"/>
      <c r="L67" s="93"/>
      <c r="M67" s="93"/>
      <c r="N67" s="92"/>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212</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23</v>
      </c>
      <c r="C5" s="37"/>
      <c r="D5" s="38"/>
      <c r="E5" s="43"/>
      <c r="F5" s="40"/>
      <c r="G5" s="69"/>
      <c r="H5" s="73"/>
      <c r="I5" s="38"/>
      <c r="J5" s="40"/>
      <c r="K5" s="40"/>
      <c r="L5" s="40"/>
      <c r="M5" s="77"/>
      <c r="N5" s="65"/>
      <c r="O5" s="41" t="s">
        <v>23</v>
      </c>
      <c r="P5" s="38"/>
      <c r="Q5" s="42">
        <v>110</v>
      </c>
      <c r="R5" s="88">
        <f>ROUNDUP(Q5*0.75,2)</f>
        <v>82.5</v>
      </c>
    </row>
    <row r="6" spans="1:19" ht="23.1" customHeight="1" x14ac:dyDescent="0.15">
      <c r="A6" s="164"/>
      <c r="B6" s="67"/>
      <c r="C6" s="50"/>
      <c r="D6" s="51"/>
      <c r="E6" s="52"/>
      <c r="F6" s="53"/>
      <c r="G6" s="71"/>
      <c r="H6" s="75"/>
      <c r="I6" s="51"/>
      <c r="J6" s="53"/>
      <c r="K6" s="53"/>
      <c r="L6" s="53"/>
      <c r="M6" s="79"/>
      <c r="N6" s="67"/>
      <c r="O6" s="54"/>
      <c r="P6" s="51"/>
      <c r="Q6" s="55"/>
      <c r="R6" s="90"/>
    </row>
    <row r="7" spans="1:19" ht="23.1" customHeight="1" x14ac:dyDescent="0.15">
      <c r="A7" s="164"/>
      <c r="B7" s="66" t="s">
        <v>213</v>
      </c>
      <c r="C7" s="44" t="s">
        <v>47</v>
      </c>
      <c r="D7" s="45"/>
      <c r="E7" s="83">
        <v>0.33333333333333331</v>
      </c>
      <c r="F7" s="47" t="s">
        <v>48</v>
      </c>
      <c r="G7" s="70"/>
      <c r="H7" s="74" t="s">
        <v>47</v>
      </c>
      <c r="I7" s="45"/>
      <c r="J7" s="47">
        <f>ROUNDUP(E7*0.75,2)</f>
        <v>0.25</v>
      </c>
      <c r="K7" s="47" t="s">
        <v>48</v>
      </c>
      <c r="L7" s="47"/>
      <c r="M7" s="78" t="e">
        <f>#REF!</f>
        <v>#REF!</v>
      </c>
      <c r="N7" s="85" t="s">
        <v>256</v>
      </c>
      <c r="O7" s="48" t="s">
        <v>36</v>
      </c>
      <c r="P7" s="45"/>
      <c r="Q7" s="49">
        <v>0.5</v>
      </c>
      <c r="R7" s="89">
        <f t="shared" ref="R7:R14" si="0">ROUNDUP(Q7*0.75,2)</f>
        <v>0.38</v>
      </c>
    </row>
    <row r="8" spans="1:19" ht="23.1" customHeight="1" x14ac:dyDescent="0.15">
      <c r="A8" s="164"/>
      <c r="B8" s="66"/>
      <c r="C8" s="44" t="s">
        <v>33</v>
      </c>
      <c r="D8" s="45"/>
      <c r="E8" s="46">
        <v>20</v>
      </c>
      <c r="F8" s="47" t="s">
        <v>34</v>
      </c>
      <c r="G8" s="70"/>
      <c r="H8" s="74" t="s">
        <v>33</v>
      </c>
      <c r="I8" s="45"/>
      <c r="J8" s="47">
        <f>ROUNDUP(E8*0.75,2)</f>
        <v>15</v>
      </c>
      <c r="K8" s="47" t="s">
        <v>34</v>
      </c>
      <c r="L8" s="47"/>
      <c r="M8" s="78" t="e">
        <f>#REF!</f>
        <v>#REF!</v>
      </c>
      <c r="N8" s="66" t="s">
        <v>253</v>
      </c>
      <c r="O8" s="48" t="s">
        <v>32</v>
      </c>
      <c r="P8" s="45"/>
      <c r="Q8" s="49">
        <v>1</v>
      </c>
      <c r="R8" s="89">
        <f t="shared" si="0"/>
        <v>0.75</v>
      </c>
    </row>
    <row r="9" spans="1:19" ht="23.1" customHeight="1" x14ac:dyDescent="0.15">
      <c r="A9" s="164"/>
      <c r="B9" s="66"/>
      <c r="C9" s="44" t="s">
        <v>35</v>
      </c>
      <c r="D9" s="45"/>
      <c r="E9" s="46">
        <v>20</v>
      </c>
      <c r="F9" s="47" t="s">
        <v>34</v>
      </c>
      <c r="G9" s="70"/>
      <c r="H9" s="74" t="s">
        <v>35</v>
      </c>
      <c r="I9" s="45"/>
      <c r="J9" s="47">
        <f>ROUNDUP(E9*0.75,2)</f>
        <v>15</v>
      </c>
      <c r="K9" s="47" t="s">
        <v>34</v>
      </c>
      <c r="L9" s="47"/>
      <c r="M9" s="78"/>
      <c r="N9" s="66" t="s">
        <v>241</v>
      </c>
      <c r="O9" s="48" t="s">
        <v>72</v>
      </c>
      <c r="P9" s="45"/>
      <c r="Q9" s="49">
        <v>60</v>
      </c>
      <c r="R9" s="89">
        <f t="shared" si="0"/>
        <v>45</v>
      </c>
    </row>
    <row r="10" spans="1:19" ht="23.1" customHeight="1" x14ac:dyDescent="0.15">
      <c r="A10" s="164"/>
      <c r="B10" s="66"/>
      <c r="C10" s="44" t="s">
        <v>42</v>
      </c>
      <c r="D10" s="45"/>
      <c r="E10" s="46">
        <v>10</v>
      </c>
      <c r="F10" s="47" t="s">
        <v>34</v>
      </c>
      <c r="G10" s="70"/>
      <c r="H10" s="74" t="s">
        <v>42</v>
      </c>
      <c r="I10" s="45"/>
      <c r="J10" s="47">
        <f>ROUNDUP(E10*0.75,2)</f>
        <v>7.5</v>
      </c>
      <c r="K10" s="47" t="s">
        <v>34</v>
      </c>
      <c r="L10" s="47"/>
      <c r="M10" s="78"/>
      <c r="N10" s="66" t="s">
        <v>261</v>
      </c>
      <c r="O10" s="48" t="s">
        <v>43</v>
      </c>
      <c r="P10" s="45"/>
      <c r="Q10" s="49">
        <v>1</v>
      </c>
      <c r="R10" s="89">
        <f t="shared" si="0"/>
        <v>0.75</v>
      </c>
    </row>
    <row r="11" spans="1:19" ht="23.1" customHeight="1" x14ac:dyDescent="0.15">
      <c r="A11" s="164"/>
      <c r="B11" s="66"/>
      <c r="C11" s="44" t="s">
        <v>99</v>
      </c>
      <c r="D11" s="45"/>
      <c r="E11" s="46">
        <v>5</v>
      </c>
      <c r="F11" s="47" t="s">
        <v>34</v>
      </c>
      <c r="G11" s="70"/>
      <c r="H11" s="74" t="s">
        <v>99</v>
      </c>
      <c r="I11" s="45"/>
      <c r="J11" s="47">
        <f>ROUNDUP(E11*0.75,2)</f>
        <v>3.75</v>
      </c>
      <c r="K11" s="47" t="s">
        <v>34</v>
      </c>
      <c r="L11" s="47"/>
      <c r="M11" s="78" t="e">
        <f>#REF!</f>
        <v>#REF!</v>
      </c>
      <c r="N11" s="66" t="s">
        <v>98</v>
      </c>
      <c r="O11" s="48" t="s">
        <v>36</v>
      </c>
      <c r="P11" s="45"/>
      <c r="Q11" s="49">
        <v>1</v>
      </c>
      <c r="R11" s="89">
        <f t="shared" si="0"/>
        <v>0.75</v>
      </c>
    </row>
    <row r="12" spans="1:19" ht="23.1" customHeight="1" x14ac:dyDescent="0.15">
      <c r="A12" s="164"/>
      <c r="B12" s="66"/>
      <c r="C12" s="44"/>
      <c r="D12" s="45"/>
      <c r="E12" s="46"/>
      <c r="F12" s="47"/>
      <c r="G12" s="70"/>
      <c r="H12" s="74"/>
      <c r="I12" s="45"/>
      <c r="J12" s="47"/>
      <c r="K12" s="47"/>
      <c r="L12" s="47"/>
      <c r="M12" s="78"/>
      <c r="N12" s="66" t="s">
        <v>22</v>
      </c>
      <c r="O12" s="48" t="s">
        <v>71</v>
      </c>
      <c r="P12" s="45"/>
      <c r="Q12" s="49">
        <v>1</v>
      </c>
      <c r="R12" s="89">
        <f t="shared" si="0"/>
        <v>0.75</v>
      </c>
    </row>
    <row r="13" spans="1:19" ht="23.1" customHeight="1" x14ac:dyDescent="0.15">
      <c r="A13" s="164"/>
      <c r="B13" s="66"/>
      <c r="C13" s="44"/>
      <c r="D13" s="45"/>
      <c r="E13" s="46"/>
      <c r="F13" s="47"/>
      <c r="G13" s="70"/>
      <c r="H13" s="74"/>
      <c r="I13" s="45"/>
      <c r="J13" s="47"/>
      <c r="K13" s="47"/>
      <c r="L13" s="47"/>
      <c r="M13" s="78"/>
      <c r="N13" s="66"/>
      <c r="O13" s="48" t="s">
        <v>25</v>
      </c>
      <c r="P13" s="45" t="s">
        <v>26</v>
      </c>
      <c r="Q13" s="49">
        <v>2.5</v>
      </c>
      <c r="R13" s="89">
        <f t="shared" si="0"/>
        <v>1.8800000000000001</v>
      </c>
    </row>
    <row r="14" spans="1:19" ht="23.1" customHeight="1" x14ac:dyDescent="0.15">
      <c r="A14" s="164"/>
      <c r="B14" s="66"/>
      <c r="C14" s="44"/>
      <c r="D14" s="45"/>
      <c r="E14" s="46"/>
      <c r="F14" s="47"/>
      <c r="G14" s="70"/>
      <c r="H14" s="74"/>
      <c r="I14" s="45"/>
      <c r="J14" s="47"/>
      <c r="K14" s="47"/>
      <c r="L14" s="47"/>
      <c r="M14" s="78"/>
      <c r="N14" s="66"/>
      <c r="O14" s="48" t="s">
        <v>84</v>
      </c>
      <c r="P14" s="45"/>
      <c r="Q14" s="49">
        <v>1</v>
      </c>
      <c r="R14" s="89">
        <f t="shared" si="0"/>
        <v>0.75</v>
      </c>
    </row>
    <row r="15" spans="1:19" ht="23.1" customHeight="1" x14ac:dyDescent="0.15">
      <c r="A15" s="164"/>
      <c r="B15" s="67"/>
      <c r="C15" s="50"/>
      <c r="D15" s="51"/>
      <c r="E15" s="52"/>
      <c r="F15" s="53"/>
      <c r="G15" s="71"/>
      <c r="H15" s="75"/>
      <c r="I15" s="51"/>
      <c r="J15" s="53"/>
      <c r="K15" s="53"/>
      <c r="L15" s="53"/>
      <c r="M15" s="79"/>
      <c r="N15" s="67"/>
      <c r="O15" s="54"/>
      <c r="P15" s="51"/>
      <c r="Q15" s="55"/>
      <c r="R15" s="90"/>
    </row>
    <row r="16" spans="1:19" ht="23.1" customHeight="1" x14ac:dyDescent="0.15">
      <c r="A16" s="164"/>
      <c r="B16" s="66" t="s">
        <v>257</v>
      </c>
      <c r="C16" s="44" t="s">
        <v>63</v>
      </c>
      <c r="D16" s="45"/>
      <c r="E16" s="46">
        <v>20</v>
      </c>
      <c r="F16" s="47" t="s">
        <v>34</v>
      </c>
      <c r="G16" s="70"/>
      <c r="H16" s="74" t="s">
        <v>63</v>
      </c>
      <c r="I16" s="45"/>
      <c r="J16" s="47">
        <f>ROUNDUP(E16*0.75,2)</f>
        <v>15</v>
      </c>
      <c r="K16" s="47" t="s">
        <v>34</v>
      </c>
      <c r="L16" s="47"/>
      <c r="M16" s="78"/>
      <c r="N16" s="66" t="s">
        <v>245</v>
      </c>
      <c r="O16" s="48" t="s">
        <v>43</v>
      </c>
      <c r="P16" s="45"/>
      <c r="Q16" s="49">
        <v>1</v>
      </c>
      <c r="R16" s="89">
        <f>ROUNDUP(Q16*0.75,2)</f>
        <v>0.75</v>
      </c>
    </row>
    <row r="17" spans="1:18" ht="23.1" customHeight="1" x14ac:dyDescent="0.15">
      <c r="A17" s="164"/>
      <c r="B17" s="66"/>
      <c r="C17" s="44" t="s">
        <v>101</v>
      </c>
      <c r="D17" s="45"/>
      <c r="E17" s="46">
        <v>20</v>
      </c>
      <c r="F17" s="47" t="s">
        <v>34</v>
      </c>
      <c r="G17" s="70"/>
      <c r="H17" s="74" t="s">
        <v>101</v>
      </c>
      <c r="I17" s="45"/>
      <c r="J17" s="47">
        <f>ROUNDUP(E17*0.75,2)</f>
        <v>15</v>
      </c>
      <c r="K17" s="47" t="s">
        <v>34</v>
      </c>
      <c r="L17" s="47"/>
      <c r="M17" s="78"/>
      <c r="N17" s="66" t="s">
        <v>246</v>
      </c>
      <c r="O17" s="48" t="s">
        <v>24</v>
      </c>
      <c r="P17" s="45"/>
      <c r="Q17" s="49">
        <v>0.1</v>
      </c>
      <c r="R17" s="89">
        <f>ROUNDUP(Q17*0.75,2)</f>
        <v>0.08</v>
      </c>
    </row>
    <row r="18" spans="1:18" ht="23.1" customHeight="1" x14ac:dyDescent="0.15">
      <c r="A18" s="164"/>
      <c r="B18" s="66"/>
      <c r="C18" s="44" t="s">
        <v>40</v>
      </c>
      <c r="D18" s="45"/>
      <c r="E18" s="46">
        <v>10</v>
      </c>
      <c r="F18" s="47" t="s">
        <v>34</v>
      </c>
      <c r="G18" s="70"/>
      <c r="H18" s="74" t="s">
        <v>40</v>
      </c>
      <c r="I18" s="45"/>
      <c r="J18" s="47">
        <f>ROUNDUP(E18*0.75,2)</f>
        <v>7.5</v>
      </c>
      <c r="K18" s="47" t="s">
        <v>34</v>
      </c>
      <c r="L18" s="47"/>
      <c r="M18" s="78" t="e">
        <f>#REF!</f>
        <v>#REF!</v>
      </c>
      <c r="N18" s="66" t="s">
        <v>100</v>
      </c>
      <c r="O18" s="48" t="s">
        <v>44</v>
      </c>
      <c r="P18" s="45"/>
      <c r="Q18" s="49">
        <v>2</v>
      </c>
      <c r="R18" s="89">
        <f>ROUNDUP(Q18*0.75,2)</f>
        <v>1.5</v>
      </c>
    </row>
    <row r="19" spans="1:18" ht="23.1" customHeight="1" x14ac:dyDescent="0.15">
      <c r="A19" s="164"/>
      <c r="B19" s="66"/>
      <c r="C19" s="44"/>
      <c r="D19" s="45"/>
      <c r="E19" s="46"/>
      <c r="F19" s="47"/>
      <c r="G19" s="70"/>
      <c r="H19" s="74"/>
      <c r="I19" s="45"/>
      <c r="J19" s="47"/>
      <c r="K19" s="47"/>
      <c r="L19" s="47"/>
      <c r="M19" s="78"/>
      <c r="N19" s="66" t="s">
        <v>22</v>
      </c>
      <c r="O19" s="48" t="s">
        <v>32</v>
      </c>
      <c r="P19" s="45"/>
      <c r="Q19" s="49">
        <v>2</v>
      </c>
      <c r="R19" s="89">
        <f>ROUNDUP(Q19*0.75,2)</f>
        <v>1.5</v>
      </c>
    </row>
    <row r="20" spans="1:18" ht="23.1" customHeight="1" x14ac:dyDescent="0.15">
      <c r="A20" s="164"/>
      <c r="B20" s="67"/>
      <c r="C20" s="50"/>
      <c r="D20" s="51"/>
      <c r="E20" s="52"/>
      <c r="F20" s="53"/>
      <c r="G20" s="71"/>
      <c r="H20" s="75"/>
      <c r="I20" s="51"/>
      <c r="J20" s="53"/>
      <c r="K20" s="53"/>
      <c r="L20" s="53"/>
      <c r="M20" s="79"/>
      <c r="N20" s="67"/>
      <c r="O20" s="54"/>
      <c r="P20" s="51"/>
      <c r="Q20" s="55"/>
      <c r="R20" s="90"/>
    </row>
    <row r="21" spans="1:18" ht="23.1" customHeight="1" x14ac:dyDescent="0.15">
      <c r="A21" s="164"/>
      <c r="B21" s="66" t="s">
        <v>73</v>
      </c>
      <c r="C21" s="44" t="s">
        <v>102</v>
      </c>
      <c r="D21" s="45"/>
      <c r="E21" s="46">
        <v>20</v>
      </c>
      <c r="F21" s="47" t="s">
        <v>34</v>
      </c>
      <c r="G21" s="70"/>
      <c r="H21" s="74" t="s">
        <v>102</v>
      </c>
      <c r="I21" s="45"/>
      <c r="J21" s="47">
        <f>ROUNDUP(E21*0.75,2)</f>
        <v>15</v>
      </c>
      <c r="K21" s="47" t="s">
        <v>34</v>
      </c>
      <c r="L21" s="47"/>
      <c r="M21" s="78" t="e">
        <f>#REF!</f>
        <v>#REF!</v>
      </c>
      <c r="N21" s="66" t="s">
        <v>22</v>
      </c>
      <c r="O21" s="48" t="s">
        <v>72</v>
      </c>
      <c r="P21" s="45"/>
      <c r="Q21" s="49">
        <v>100</v>
      </c>
      <c r="R21" s="89">
        <f>ROUNDUP(Q21*0.75,2)</f>
        <v>75</v>
      </c>
    </row>
    <row r="22" spans="1:18" ht="23.1" customHeight="1" x14ac:dyDescent="0.15">
      <c r="A22" s="164"/>
      <c r="B22" s="66"/>
      <c r="C22" s="44" t="s">
        <v>103</v>
      </c>
      <c r="D22" s="45" t="s">
        <v>26</v>
      </c>
      <c r="E22" s="56">
        <v>0.1</v>
      </c>
      <c r="F22" s="47" t="s">
        <v>57</v>
      </c>
      <c r="G22" s="70"/>
      <c r="H22" s="74" t="s">
        <v>103</v>
      </c>
      <c r="I22" s="45" t="s">
        <v>26</v>
      </c>
      <c r="J22" s="47">
        <f>ROUNDUP(E22*0.75,2)</f>
        <v>0.08</v>
      </c>
      <c r="K22" s="47" t="s">
        <v>57</v>
      </c>
      <c r="L22" s="47"/>
      <c r="M22" s="78" t="e">
        <f>#REF!</f>
        <v>#REF!</v>
      </c>
      <c r="N22" s="66"/>
      <c r="O22" s="48" t="s">
        <v>75</v>
      </c>
      <c r="P22" s="45"/>
      <c r="Q22" s="49">
        <v>3</v>
      </c>
      <c r="R22" s="89">
        <f>ROUNDUP(Q22*0.75,2)</f>
        <v>2.25</v>
      </c>
    </row>
    <row r="23" spans="1:18" ht="23.1" customHeight="1" x14ac:dyDescent="0.15">
      <c r="A23" s="164"/>
      <c r="B23" s="67"/>
      <c r="C23" s="50"/>
      <c r="D23" s="51"/>
      <c r="E23" s="52"/>
      <c r="F23" s="53"/>
      <c r="G23" s="71"/>
      <c r="H23" s="75"/>
      <c r="I23" s="51"/>
      <c r="J23" s="53"/>
      <c r="K23" s="53"/>
      <c r="L23" s="53"/>
      <c r="M23" s="79"/>
      <c r="N23" s="67"/>
      <c r="O23" s="54"/>
      <c r="P23" s="51"/>
      <c r="Q23" s="55"/>
      <c r="R23" s="90"/>
    </row>
    <row r="24" spans="1:18" ht="23.1" customHeight="1" x14ac:dyDescent="0.15">
      <c r="A24" s="164"/>
      <c r="B24" s="66" t="s">
        <v>66</v>
      </c>
      <c r="C24" s="44" t="s">
        <v>68</v>
      </c>
      <c r="D24" s="45"/>
      <c r="E24" s="64">
        <v>0.16666666666666666</v>
      </c>
      <c r="F24" s="47" t="s">
        <v>30</v>
      </c>
      <c r="G24" s="70"/>
      <c r="H24" s="74" t="s">
        <v>68</v>
      </c>
      <c r="I24" s="45"/>
      <c r="J24" s="47">
        <f>ROUNDUP(E24*0.75,2)</f>
        <v>0.13</v>
      </c>
      <c r="K24" s="47" t="s">
        <v>30</v>
      </c>
      <c r="L24" s="47"/>
      <c r="M24" s="78" t="e">
        <f>#REF!</f>
        <v>#REF!</v>
      </c>
      <c r="N24" s="66" t="s">
        <v>67</v>
      </c>
      <c r="O24" s="48"/>
      <c r="P24" s="45"/>
      <c r="Q24" s="49"/>
      <c r="R24" s="89"/>
    </row>
    <row r="25" spans="1:18" ht="18.75" customHeight="1" thickBot="1" x14ac:dyDescent="0.2">
      <c r="A25" s="165"/>
      <c r="B25" s="68"/>
      <c r="C25" s="57"/>
      <c r="D25" s="58"/>
      <c r="E25" s="59"/>
      <c r="F25" s="60"/>
      <c r="G25" s="72"/>
      <c r="H25" s="76"/>
      <c r="I25" s="58"/>
      <c r="J25" s="60"/>
      <c r="K25" s="60"/>
      <c r="L25" s="60"/>
      <c r="M25" s="80"/>
      <c r="N25" s="68"/>
      <c r="O25" s="61"/>
      <c r="P25" s="58"/>
      <c r="Q25" s="62"/>
      <c r="R25" s="91"/>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70" zoomScaleNormal="70" zoomScaleSheetLayoutView="100" workbookViewId="0"/>
  </sheetViews>
  <sheetFormatPr defaultRowHeight="13.5" x14ac:dyDescent="0.15"/>
  <cols>
    <col min="1" max="1" width="4.5" style="224" bestFit="1" customWidth="1"/>
    <col min="2" max="2" width="3.375" style="215" bestFit="1" customWidth="1"/>
    <col min="3" max="8" width="17.625" style="215" customWidth="1"/>
    <col min="9" max="9" width="4.5" style="224" bestFit="1" customWidth="1"/>
    <col min="10" max="10" width="3.375" style="215" bestFit="1" customWidth="1"/>
    <col min="11" max="16" width="17.625" style="215" customWidth="1"/>
    <col min="17" max="16384" width="9" style="215"/>
  </cols>
  <sheetData>
    <row r="1" spans="1:16" ht="65.25" customHeight="1" x14ac:dyDescent="0.15">
      <c r="A1" s="214"/>
      <c r="I1" s="214"/>
    </row>
    <row r="2" spans="1:16" s="224" customFormat="1" ht="21.75" customHeight="1" x14ac:dyDescent="0.15">
      <c r="A2" s="216" t="s">
        <v>300</v>
      </c>
      <c r="B2" s="217" t="s">
        <v>367</v>
      </c>
      <c r="C2" s="218" t="s">
        <v>368</v>
      </c>
      <c r="D2" s="219"/>
      <c r="E2" s="220" t="s">
        <v>369</v>
      </c>
      <c r="F2" s="221"/>
      <c r="G2" s="220" t="s">
        <v>370</v>
      </c>
      <c r="H2" s="221"/>
      <c r="I2" s="216" t="s">
        <v>300</v>
      </c>
      <c r="J2" s="217" t="s">
        <v>367</v>
      </c>
      <c r="K2" s="220" t="s">
        <v>368</v>
      </c>
      <c r="L2" s="221"/>
      <c r="M2" s="220" t="s">
        <v>369</v>
      </c>
      <c r="N2" s="221"/>
      <c r="O2" s="222" t="s">
        <v>370</v>
      </c>
      <c r="P2" s="223"/>
    </row>
    <row r="3" spans="1:16" s="224" customFormat="1" ht="13.5" customHeight="1" x14ac:dyDescent="0.15">
      <c r="A3" s="216"/>
      <c r="B3" s="217"/>
      <c r="C3" s="225"/>
      <c r="D3" s="226"/>
      <c r="E3" s="227"/>
      <c r="F3" s="228"/>
      <c r="G3" s="227"/>
      <c r="H3" s="228"/>
      <c r="I3" s="216"/>
      <c r="J3" s="217"/>
      <c r="K3" s="229"/>
      <c r="L3" s="230"/>
      <c r="M3" s="229"/>
      <c r="N3" s="230"/>
      <c r="O3" s="231"/>
      <c r="P3" s="232"/>
    </row>
    <row r="4" spans="1:16" s="224" customFormat="1" ht="18.75" customHeight="1" x14ac:dyDescent="0.15">
      <c r="A4" s="216"/>
      <c r="B4" s="217"/>
      <c r="C4" s="233"/>
      <c r="D4" s="234"/>
      <c r="E4" s="235"/>
      <c r="F4" s="236"/>
      <c r="G4" s="235"/>
      <c r="H4" s="236"/>
      <c r="I4" s="216"/>
      <c r="J4" s="217"/>
      <c r="K4" s="237"/>
      <c r="L4" s="238"/>
      <c r="M4" s="237"/>
      <c r="N4" s="238"/>
      <c r="O4" s="239"/>
      <c r="P4" s="240"/>
    </row>
    <row r="5" spans="1:16" s="224" customFormat="1" ht="15.75" customHeight="1" x14ac:dyDescent="0.15">
      <c r="A5" s="216"/>
      <c r="B5" s="217"/>
      <c r="C5" s="241" t="s">
        <v>371</v>
      </c>
      <c r="D5" s="241" t="s">
        <v>372</v>
      </c>
      <c r="E5" s="241" t="s">
        <v>371</v>
      </c>
      <c r="F5" s="241" t="s">
        <v>372</v>
      </c>
      <c r="G5" s="241" t="s">
        <v>371</v>
      </c>
      <c r="H5" s="241" t="s">
        <v>372</v>
      </c>
      <c r="I5" s="216"/>
      <c r="J5" s="217"/>
      <c r="K5" s="241" t="s">
        <v>371</v>
      </c>
      <c r="L5" s="241" t="s">
        <v>372</v>
      </c>
      <c r="M5" s="241" t="s">
        <v>371</v>
      </c>
      <c r="N5" s="241" t="s">
        <v>372</v>
      </c>
      <c r="O5" s="242" t="s">
        <v>371</v>
      </c>
      <c r="P5" s="241" t="s">
        <v>372</v>
      </c>
    </row>
    <row r="6" spans="1:16" s="224" customFormat="1" ht="13.5" customHeight="1" x14ac:dyDescent="0.15">
      <c r="A6" s="243">
        <v>1</v>
      </c>
      <c r="B6" s="244" t="s">
        <v>373</v>
      </c>
      <c r="C6" s="245" t="s">
        <v>283</v>
      </c>
      <c r="D6" s="246" t="s">
        <v>374</v>
      </c>
      <c r="E6" s="245" t="s">
        <v>283</v>
      </c>
      <c r="F6" s="246" t="s">
        <v>375</v>
      </c>
      <c r="G6" s="245" t="s">
        <v>281</v>
      </c>
      <c r="H6" s="247" t="s">
        <v>376</v>
      </c>
      <c r="I6" s="248">
        <v>18</v>
      </c>
      <c r="J6" s="244" t="s">
        <v>377</v>
      </c>
      <c r="K6" s="249" t="s">
        <v>283</v>
      </c>
      <c r="L6" s="250" t="s">
        <v>378</v>
      </c>
      <c r="M6" s="249" t="s">
        <v>283</v>
      </c>
      <c r="N6" s="250" t="s">
        <v>379</v>
      </c>
      <c r="O6" s="251" t="s">
        <v>281</v>
      </c>
      <c r="P6" s="252" t="s">
        <v>380</v>
      </c>
    </row>
    <row r="7" spans="1:16" x14ac:dyDescent="0.15">
      <c r="A7" s="243"/>
      <c r="B7" s="253"/>
      <c r="C7" s="245" t="s">
        <v>279</v>
      </c>
      <c r="D7" s="254"/>
      <c r="E7" s="245" t="s">
        <v>278</v>
      </c>
      <c r="F7" s="254"/>
      <c r="G7" s="245" t="s">
        <v>277</v>
      </c>
      <c r="H7" s="255"/>
      <c r="I7" s="256"/>
      <c r="J7" s="253"/>
      <c r="K7" s="245" t="s">
        <v>341</v>
      </c>
      <c r="L7" s="257"/>
      <c r="M7" s="245" t="s">
        <v>340</v>
      </c>
      <c r="N7" s="257"/>
      <c r="O7" s="258" t="s">
        <v>339</v>
      </c>
      <c r="P7" s="259"/>
    </row>
    <row r="8" spans="1:16" x14ac:dyDescent="0.15">
      <c r="A8" s="243"/>
      <c r="B8" s="253"/>
      <c r="C8" s="245" t="s">
        <v>273</v>
      </c>
      <c r="D8" s="254"/>
      <c r="E8" s="245" t="s">
        <v>273</v>
      </c>
      <c r="F8" s="254"/>
      <c r="G8" s="245" t="s">
        <v>275</v>
      </c>
      <c r="H8" s="255"/>
      <c r="I8" s="256"/>
      <c r="J8" s="253"/>
      <c r="K8" s="245" t="s">
        <v>337</v>
      </c>
      <c r="L8" s="257"/>
      <c r="M8" s="245" t="s">
        <v>337</v>
      </c>
      <c r="N8" s="257"/>
      <c r="O8" s="258" t="s">
        <v>338</v>
      </c>
      <c r="P8" s="259"/>
    </row>
    <row r="9" spans="1:16" x14ac:dyDescent="0.15">
      <c r="A9" s="243"/>
      <c r="B9" s="260"/>
      <c r="C9" s="245" t="s">
        <v>117</v>
      </c>
      <c r="D9" s="254"/>
      <c r="E9" s="245" t="s">
        <v>117</v>
      </c>
      <c r="F9" s="254"/>
      <c r="G9" s="245"/>
      <c r="H9" s="255"/>
      <c r="I9" s="261"/>
      <c r="J9" s="260"/>
      <c r="K9" s="262" t="s">
        <v>381</v>
      </c>
      <c r="L9" s="263"/>
      <c r="M9" s="262" t="s">
        <v>381</v>
      </c>
      <c r="N9" s="263"/>
      <c r="O9" s="262" t="s">
        <v>66</v>
      </c>
      <c r="P9" s="264"/>
    </row>
    <row r="10" spans="1:16" ht="13.5" customHeight="1" x14ac:dyDescent="0.15">
      <c r="A10" s="265"/>
      <c r="B10" s="266"/>
      <c r="C10" s="267"/>
      <c r="D10" s="268"/>
      <c r="E10" s="267"/>
      <c r="F10" s="268"/>
      <c r="G10" s="267"/>
      <c r="H10" s="269"/>
      <c r="I10" s="270">
        <v>19</v>
      </c>
      <c r="J10" s="271" t="s">
        <v>382</v>
      </c>
      <c r="K10" s="245" t="s">
        <v>283</v>
      </c>
      <c r="L10" s="250" t="s">
        <v>383</v>
      </c>
      <c r="M10" s="245" t="s">
        <v>283</v>
      </c>
      <c r="N10" s="252" t="s">
        <v>384</v>
      </c>
      <c r="O10" s="245" t="s">
        <v>281</v>
      </c>
      <c r="P10" s="252" t="s">
        <v>385</v>
      </c>
    </row>
    <row r="11" spans="1:16" ht="13.5" customHeight="1" x14ac:dyDescent="0.15">
      <c r="A11" s="272"/>
      <c r="B11" s="273"/>
      <c r="C11" s="274"/>
      <c r="D11" s="275"/>
      <c r="E11" s="274"/>
      <c r="F11" s="275"/>
      <c r="G11" s="274"/>
      <c r="H11" s="276"/>
      <c r="I11" s="256"/>
      <c r="J11" s="253"/>
      <c r="K11" s="245" t="s">
        <v>347</v>
      </c>
      <c r="L11" s="257"/>
      <c r="M11" s="245" t="s">
        <v>346</v>
      </c>
      <c r="N11" s="259"/>
      <c r="O11" s="245" t="s">
        <v>345</v>
      </c>
      <c r="P11" s="259"/>
    </row>
    <row r="12" spans="1:16" ht="13.5" customHeight="1" x14ac:dyDescent="0.15">
      <c r="A12" s="272"/>
      <c r="B12" s="273"/>
      <c r="C12" s="274"/>
      <c r="D12" s="275"/>
      <c r="E12" s="274"/>
      <c r="F12" s="275"/>
      <c r="G12" s="274"/>
      <c r="H12" s="276"/>
      <c r="I12" s="256"/>
      <c r="J12" s="253"/>
      <c r="K12" s="245" t="s">
        <v>343</v>
      </c>
      <c r="L12" s="257"/>
      <c r="M12" s="245" t="s">
        <v>318</v>
      </c>
      <c r="N12" s="259"/>
      <c r="O12" s="245" t="s">
        <v>344</v>
      </c>
      <c r="P12" s="259"/>
    </row>
    <row r="13" spans="1:16" x14ac:dyDescent="0.15">
      <c r="A13" s="272"/>
      <c r="B13" s="273"/>
      <c r="C13" s="274"/>
      <c r="D13" s="275"/>
      <c r="E13" s="274"/>
      <c r="F13" s="275"/>
      <c r="G13" s="274"/>
      <c r="H13" s="276"/>
      <c r="I13" s="277"/>
      <c r="J13" s="278"/>
      <c r="K13" s="245" t="s">
        <v>117</v>
      </c>
      <c r="L13" s="263"/>
      <c r="M13" s="245" t="s">
        <v>117</v>
      </c>
      <c r="N13" s="264"/>
      <c r="O13" s="245"/>
      <c r="P13" s="264"/>
    </row>
    <row r="14" spans="1:16" ht="13.5" customHeight="1" x14ac:dyDescent="0.15">
      <c r="A14" s="272"/>
      <c r="B14" s="273"/>
      <c r="C14" s="274"/>
      <c r="D14" s="275"/>
      <c r="E14" s="274"/>
      <c r="F14" s="275"/>
      <c r="G14" s="274"/>
      <c r="H14" s="276"/>
      <c r="I14" s="248">
        <v>20</v>
      </c>
      <c r="J14" s="244" t="s">
        <v>49</v>
      </c>
      <c r="K14" s="249" t="s">
        <v>283</v>
      </c>
      <c r="L14" s="250" t="s">
        <v>386</v>
      </c>
      <c r="M14" s="249" t="s">
        <v>283</v>
      </c>
      <c r="N14" s="250" t="s">
        <v>387</v>
      </c>
      <c r="O14" s="249" t="s">
        <v>281</v>
      </c>
      <c r="P14" s="252" t="s">
        <v>388</v>
      </c>
    </row>
    <row r="15" spans="1:16" ht="13.5" customHeight="1" x14ac:dyDescent="0.15">
      <c r="A15" s="272"/>
      <c r="B15" s="273"/>
      <c r="C15" s="274"/>
      <c r="D15" s="275"/>
      <c r="E15" s="274"/>
      <c r="F15" s="275"/>
      <c r="G15" s="274"/>
      <c r="H15" s="276"/>
      <c r="I15" s="256"/>
      <c r="J15" s="253"/>
      <c r="K15" s="245" t="s">
        <v>352</v>
      </c>
      <c r="L15" s="257"/>
      <c r="M15" s="245" t="s">
        <v>352</v>
      </c>
      <c r="N15" s="257"/>
      <c r="O15" s="245" t="s">
        <v>351</v>
      </c>
      <c r="P15" s="259"/>
    </row>
    <row r="16" spans="1:16" ht="13.5" customHeight="1" x14ac:dyDescent="0.15">
      <c r="A16" s="272"/>
      <c r="B16" s="273"/>
      <c r="C16" s="274"/>
      <c r="D16" s="275"/>
      <c r="E16" s="274"/>
      <c r="F16" s="275"/>
      <c r="G16" s="274"/>
      <c r="H16" s="276"/>
      <c r="I16" s="256"/>
      <c r="J16" s="253"/>
      <c r="K16" s="245" t="s">
        <v>349</v>
      </c>
      <c r="L16" s="257"/>
      <c r="M16" s="245" t="s">
        <v>349</v>
      </c>
      <c r="N16" s="257"/>
      <c r="O16" s="245" t="s">
        <v>350</v>
      </c>
      <c r="P16" s="259"/>
    </row>
    <row r="17" spans="1:16" x14ac:dyDescent="0.15">
      <c r="A17" s="279"/>
      <c r="B17" s="280"/>
      <c r="C17" s="281"/>
      <c r="D17" s="282"/>
      <c r="E17" s="281"/>
      <c r="F17" s="282"/>
      <c r="G17" s="281"/>
      <c r="H17" s="283"/>
      <c r="I17" s="261"/>
      <c r="J17" s="260"/>
      <c r="K17" s="262" t="s">
        <v>389</v>
      </c>
      <c r="L17" s="263"/>
      <c r="M17" s="262" t="s">
        <v>389</v>
      </c>
      <c r="N17" s="263"/>
      <c r="O17" s="262" t="s">
        <v>390</v>
      </c>
      <c r="P17" s="264"/>
    </row>
    <row r="18" spans="1:16" ht="13.5" customHeight="1" x14ac:dyDescent="0.15">
      <c r="A18" s="284">
        <v>7</v>
      </c>
      <c r="B18" s="244" t="s">
        <v>391</v>
      </c>
      <c r="C18" s="245" t="s">
        <v>283</v>
      </c>
      <c r="D18" s="285" t="s">
        <v>392</v>
      </c>
      <c r="E18" s="245" t="s">
        <v>283</v>
      </c>
      <c r="F18" s="285" t="s">
        <v>393</v>
      </c>
      <c r="G18" s="245" t="s">
        <v>281</v>
      </c>
      <c r="H18" s="286" t="s">
        <v>394</v>
      </c>
      <c r="I18" s="270">
        <v>21</v>
      </c>
      <c r="J18" s="271" t="s">
        <v>391</v>
      </c>
      <c r="K18" s="245" t="s">
        <v>283</v>
      </c>
      <c r="L18" s="250" t="s">
        <v>395</v>
      </c>
      <c r="M18" s="245" t="s">
        <v>283</v>
      </c>
      <c r="N18" s="250" t="s">
        <v>396</v>
      </c>
      <c r="O18" s="245" t="s">
        <v>281</v>
      </c>
      <c r="P18" s="252" t="s">
        <v>397</v>
      </c>
    </row>
    <row r="19" spans="1:16" ht="13.5" customHeight="1" x14ac:dyDescent="0.15">
      <c r="A19" s="284"/>
      <c r="B19" s="253"/>
      <c r="C19" s="245" t="s">
        <v>304</v>
      </c>
      <c r="D19" s="254"/>
      <c r="E19" s="245" t="s">
        <v>303</v>
      </c>
      <c r="F19" s="254"/>
      <c r="G19" s="245" t="s">
        <v>277</v>
      </c>
      <c r="H19" s="255"/>
      <c r="I19" s="256"/>
      <c r="J19" s="253"/>
      <c r="K19" s="245" t="s">
        <v>357</v>
      </c>
      <c r="L19" s="257"/>
      <c r="M19" s="245" t="s">
        <v>356</v>
      </c>
      <c r="N19" s="257"/>
      <c r="O19" s="245" t="s">
        <v>355</v>
      </c>
      <c r="P19" s="259"/>
    </row>
    <row r="20" spans="1:16" x14ac:dyDescent="0.15">
      <c r="A20" s="284"/>
      <c r="B20" s="253"/>
      <c r="C20" s="245" t="s">
        <v>301</v>
      </c>
      <c r="D20" s="254"/>
      <c r="E20" s="245" t="s">
        <v>301</v>
      </c>
      <c r="F20" s="254"/>
      <c r="G20" s="245" t="s">
        <v>302</v>
      </c>
      <c r="H20" s="255"/>
      <c r="I20" s="256"/>
      <c r="J20" s="253"/>
      <c r="K20" s="245" t="s">
        <v>301</v>
      </c>
      <c r="L20" s="257"/>
      <c r="M20" s="245" t="s">
        <v>301</v>
      </c>
      <c r="N20" s="257"/>
      <c r="O20" s="245" t="s">
        <v>354</v>
      </c>
      <c r="P20" s="259"/>
    </row>
    <row r="21" spans="1:16" x14ac:dyDescent="0.15">
      <c r="A21" s="284"/>
      <c r="B21" s="260"/>
      <c r="C21" s="245" t="s">
        <v>73</v>
      </c>
      <c r="D21" s="287"/>
      <c r="E21" s="245" t="s">
        <v>73</v>
      </c>
      <c r="F21" s="287"/>
      <c r="G21" s="245"/>
      <c r="H21" s="288"/>
      <c r="I21" s="277"/>
      <c r="J21" s="278"/>
      <c r="K21" s="245" t="s">
        <v>73</v>
      </c>
      <c r="L21" s="263"/>
      <c r="M21" s="245" t="s">
        <v>73</v>
      </c>
      <c r="N21" s="263"/>
      <c r="O21" s="245"/>
      <c r="P21" s="264"/>
    </row>
    <row r="22" spans="1:16" ht="13.5" customHeight="1" x14ac:dyDescent="0.15">
      <c r="A22" s="289">
        <v>8</v>
      </c>
      <c r="B22" s="271" t="s">
        <v>373</v>
      </c>
      <c r="C22" s="249" t="s">
        <v>283</v>
      </c>
      <c r="D22" s="246" t="s">
        <v>398</v>
      </c>
      <c r="E22" s="249" t="s">
        <v>283</v>
      </c>
      <c r="F22" s="246" t="s">
        <v>398</v>
      </c>
      <c r="G22" s="249" t="s">
        <v>281</v>
      </c>
      <c r="H22" s="247" t="s">
        <v>399</v>
      </c>
      <c r="I22" s="248">
        <v>22</v>
      </c>
      <c r="J22" s="244" t="s">
        <v>373</v>
      </c>
      <c r="K22" s="249" t="s">
        <v>283</v>
      </c>
      <c r="L22" s="250" t="s">
        <v>400</v>
      </c>
      <c r="M22" s="249" t="s">
        <v>283</v>
      </c>
      <c r="N22" s="250" t="s">
        <v>400</v>
      </c>
      <c r="O22" s="249" t="s">
        <v>281</v>
      </c>
      <c r="P22" s="252" t="s">
        <v>401</v>
      </c>
    </row>
    <row r="23" spans="1:16" ht="13.5" customHeight="1" x14ac:dyDescent="0.15">
      <c r="A23" s="284"/>
      <c r="B23" s="253"/>
      <c r="C23" s="245" t="s">
        <v>311</v>
      </c>
      <c r="D23" s="254"/>
      <c r="E23" s="245" t="s">
        <v>311</v>
      </c>
      <c r="F23" s="254"/>
      <c r="G23" s="245" t="s">
        <v>310</v>
      </c>
      <c r="H23" s="255"/>
      <c r="I23" s="256"/>
      <c r="J23" s="253"/>
      <c r="K23" s="245" t="s">
        <v>311</v>
      </c>
      <c r="L23" s="257"/>
      <c r="M23" s="245" t="s">
        <v>311</v>
      </c>
      <c r="N23" s="257"/>
      <c r="O23" s="245" t="s">
        <v>310</v>
      </c>
      <c r="P23" s="259"/>
    </row>
    <row r="24" spans="1:16" x14ac:dyDescent="0.15">
      <c r="A24" s="284"/>
      <c r="B24" s="253"/>
      <c r="C24" s="245" t="s">
        <v>157</v>
      </c>
      <c r="D24" s="254"/>
      <c r="E24" s="245" t="s">
        <v>157</v>
      </c>
      <c r="F24" s="254"/>
      <c r="G24" s="245" t="s">
        <v>309</v>
      </c>
      <c r="H24" s="255"/>
      <c r="I24" s="256"/>
      <c r="J24" s="253"/>
      <c r="K24" s="245" t="s">
        <v>235</v>
      </c>
      <c r="L24" s="257"/>
      <c r="M24" s="245" t="s">
        <v>235</v>
      </c>
      <c r="N24" s="257"/>
      <c r="O24" s="245" t="s">
        <v>360</v>
      </c>
      <c r="P24" s="259"/>
    </row>
    <row r="25" spans="1:16" x14ac:dyDescent="0.15">
      <c r="A25" s="290"/>
      <c r="B25" s="278"/>
      <c r="C25" s="262" t="s">
        <v>73</v>
      </c>
      <c r="D25" s="287"/>
      <c r="E25" s="262" t="s">
        <v>73</v>
      </c>
      <c r="F25" s="287"/>
      <c r="G25" s="262" t="s">
        <v>308</v>
      </c>
      <c r="H25" s="288"/>
      <c r="I25" s="261"/>
      <c r="J25" s="260"/>
      <c r="K25" s="262" t="s">
        <v>402</v>
      </c>
      <c r="L25" s="263"/>
      <c r="M25" s="262" t="s">
        <v>402</v>
      </c>
      <c r="N25" s="263"/>
      <c r="O25" s="262" t="s">
        <v>403</v>
      </c>
      <c r="P25" s="264"/>
    </row>
    <row r="26" spans="1:16" ht="13.5" customHeight="1" x14ac:dyDescent="0.15">
      <c r="A26" s="265"/>
      <c r="B26" s="266"/>
      <c r="C26" s="267"/>
      <c r="D26" s="268"/>
      <c r="E26" s="267"/>
      <c r="F26" s="268"/>
      <c r="G26" s="267"/>
      <c r="H26" s="291"/>
      <c r="I26" s="265"/>
      <c r="J26" s="266"/>
      <c r="K26" s="267"/>
      <c r="L26" s="268"/>
      <c r="M26" s="267"/>
      <c r="N26" s="268"/>
      <c r="O26" s="267"/>
      <c r="P26" s="291"/>
    </row>
    <row r="27" spans="1:16" ht="13.5" customHeight="1" x14ac:dyDescent="0.15">
      <c r="A27" s="279"/>
      <c r="B27" s="280"/>
      <c r="C27" s="281"/>
      <c r="D27" s="282"/>
      <c r="E27" s="281"/>
      <c r="F27" s="282"/>
      <c r="G27" s="281"/>
      <c r="H27" s="292"/>
      <c r="I27" s="279"/>
      <c r="J27" s="280"/>
      <c r="K27" s="281"/>
      <c r="L27" s="282"/>
      <c r="M27" s="281"/>
      <c r="N27" s="282"/>
      <c r="O27" s="281"/>
      <c r="P27" s="292"/>
    </row>
    <row r="28" spans="1:16" ht="13.5" customHeight="1" x14ac:dyDescent="0.15">
      <c r="A28" s="284">
        <v>11</v>
      </c>
      <c r="B28" s="244" t="s">
        <v>377</v>
      </c>
      <c r="C28" s="245" t="s">
        <v>283</v>
      </c>
      <c r="D28" s="293" t="s">
        <v>404</v>
      </c>
      <c r="E28" s="245" t="s">
        <v>283</v>
      </c>
      <c r="F28" s="293" t="s">
        <v>404</v>
      </c>
      <c r="G28" s="245" t="s">
        <v>281</v>
      </c>
      <c r="H28" s="247" t="s">
        <v>405</v>
      </c>
      <c r="I28" s="270">
        <v>25</v>
      </c>
      <c r="J28" s="271" t="s">
        <v>377</v>
      </c>
      <c r="K28" s="245" t="s">
        <v>283</v>
      </c>
      <c r="L28" s="252" t="s">
        <v>404</v>
      </c>
      <c r="M28" s="245" t="s">
        <v>283</v>
      </c>
      <c r="N28" s="252" t="s">
        <v>404</v>
      </c>
      <c r="O28" s="245" t="s">
        <v>281</v>
      </c>
      <c r="P28" s="252" t="s">
        <v>405</v>
      </c>
    </row>
    <row r="29" spans="1:16" x14ac:dyDescent="0.15">
      <c r="A29" s="284"/>
      <c r="B29" s="253"/>
      <c r="C29" s="245" t="s">
        <v>316</v>
      </c>
      <c r="D29" s="294"/>
      <c r="E29" s="245" t="s">
        <v>316</v>
      </c>
      <c r="F29" s="294"/>
      <c r="G29" s="245" t="s">
        <v>315</v>
      </c>
      <c r="H29" s="255"/>
      <c r="I29" s="256"/>
      <c r="J29" s="253"/>
      <c r="K29" s="245" t="s">
        <v>316</v>
      </c>
      <c r="L29" s="259"/>
      <c r="M29" s="245" t="s">
        <v>316</v>
      </c>
      <c r="N29" s="259"/>
      <c r="O29" s="245" t="s">
        <v>315</v>
      </c>
      <c r="P29" s="259"/>
    </row>
    <row r="30" spans="1:16" ht="13.5" customHeight="1" x14ac:dyDescent="0.15">
      <c r="A30" s="284"/>
      <c r="B30" s="253"/>
      <c r="C30" s="245" t="s">
        <v>314</v>
      </c>
      <c r="D30" s="294"/>
      <c r="E30" s="245" t="s">
        <v>314</v>
      </c>
      <c r="F30" s="294"/>
      <c r="G30" s="245" t="s">
        <v>308</v>
      </c>
      <c r="H30" s="255"/>
      <c r="I30" s="256"/>
      <c r="J30" s="253"/>
      <c r="K30" s="245" t="s">
        <v>314</v>
      </c>
      <c r="L30" s="259"/>
      <c r="M30" s="245" t="s">
        <v>314</v>
      </c>
      <c r="N30" s="259"/>
      <c r="O30" s="245" t="s">
        <v>308</v>
      </c>
      <c r="P30" s="259"/>
    </row>
    <row r="31" spans="1:16" ht="13.5" customHeight="1" x14ac:dyDescent="0.15">
      <c r="A31" s="284"/>
      <c r="B31" s="260"/>
      <c r="C31" s="245" t="s">
        <v>66</v>
      </c>
      <c r="D31" s="295"/>
      <c r="E31" s="245" t="s">
        <v>66</v>
      </c>
      <c r="F31" s="295"/>
      <c r="G31" s="245" t="s">
        <v>66</v>
      </c>
      <c r="H31" s="288"/>
      <c r="I31" s="277"/>
      <c r="J31" s="278"/>
      <c r="K31" s="245" t="s">
        <v>66</v>
      </c>
      <c r="L31" s="264"/>
      <c r="M31" s="245" t="s">
        <v>66</v>
      </c>
      <c r="N31" s="264"/>
      <c r="O31" s="245" t="s">
        <v>66</v>
      </c>
      <c r="P31" s="264"/>
    </row>
    <row r="32" spans="1:16" ht="13.5" customHeight="1" x14ac:dyDescent="0.15">
      <c r="A32" s="296">
        <v>12</v>
      </c>
      <c r="B32" s="271" t="s">
        <v>382</v>
      </c>
      <c r="C32" s="249" t="s">
        <v>283</v>
      </c>
      <c r="D32" s="246" t="s">
        <v>406</v>
      </c>
      <c r="E32" s="249" t="s">
        <v>283</v>
      </c>
      <c r="F32" s="246" t="s">
        <v>407</v>
      </c>
      <c r="G32" s="249" t="s">
        <v>281</v>
      </c>
      <c r="H32" s="247" t="s">
        <v>408</v>
      </c>
      <c r="I32" s="248">
        <v>26</v>
      </c>
      <c r="J32" s="244" t="s">
        <v>382</v>
      </c>
      <c r="K32" s="249" t="s">
        <v>283</v>
      </c>
      <c r="L32" s="250" t="s">
        <v>406</v>
      </c>
      <c r="M32" s="249" t="s">
        <v>283</v>
      </c>
      <c r="N32" s="250" t="s">
        <v>407</v>
      </c>
      <c r="O32" s="249" t="s">
        <v>281</v>
      </c>
      <c r="P32" s="252" t="s">
        <v>408</v>
      </c>
    </row>
    <row r="33" spans="1:16" x14ac:dyDescent="0.15">
      <c r="A33" s="284"/>
      <c r="B33" s="253"/>
      <c r="C33" s="245" t="s">
        <v>321</v>
      </c>
      <c r="D33" s="254"/>
      <c r="E33" s="245" t="s">
        <v>321</v>
      </c>
      <c r="F33" s="254"/>
      <c r="G33" s="245" t="s">
        <v>320</v>
      </c>
      <c r="H33" s="255"/>
      <c r="I33" s="256"/>
      <c r="J33" s="253"/>
      <c r="K33" s="245" t="s">
        <v>321</v>
      </c>
      <c r="L33" s="257"/>
      <c r="M33" s="245" t="s">
        <v>321</v>
      </c>
      <c r="N33" s="257"/>
      <c r="O33" s="245" t="s">
        <v>320</v>
      </c>
      <c r="P33" s="259"/>
    </row>
    <row r="34" spans="1:16" ht="13.5" customHeight="1" x14ac:dyDescent="0.15">
      <c r="A34" s="284"/>
      <c r="B34" s="253"/>
      <c r="C34" s="245" t="s">
        <v>318</v>
      </c>
      <c r="D34" s="254"/>
      <c r="E34" s="245" t="s">
        <v>318</v>
      </c>
      <c r="F34" s="254"/>
      <c r="G34" s="245" t="s">
        <v>319</v>
      </c>
      <c r="H34" s="255"/>
      <c r="I34" s="256"/>
      <c r="J34" s="253"/>
      <c r="K34" s="245" t="s">
        <v>364</v>
      </c>
      <c r="L34" s="257"/>
      <c r="M34" s="245" t="s">
        <v>318</v>
      </c>
      <c r="N34" s="257"/>
      <c r="O34" s="245" t="s">
        <v>319</v>
      </c>
      <c r="P34" s="259"/>
    </row>
    <row r="35" spans="1:16" ht="13.5" customHeight="1" x14ac:dyDescent="0.15">
      <c r="A35" s="290"/>
      <c r="B35" s="278"/>
      <c r="C35" s="262" t="s">
        <v>409</v>
      </c>
      <c r="D35" s="287"/>
      <c r="E35" s="262" t="s">
        <v>409</v>
      </c>
      <c r="F35" s="287"/>
      <c r="G35" s="262" t="s">
        <v>168</v>
      </c>
      <c r="H35" s="288"/>
      <c r="I35" s="261"/>
      <c r="J35" s="260"/>
      <c r="K35" s="262" t="s">
        <v>409</v>
      </c>
      <c r="L35" s="263"/>
      <c r="M35" s="262" t="s">
        <v>409</v>
      </c>
      <c r="N35" s="263"/>
      <c r="O35" s="262" t="s">
        <v>168</v>
      </c>
      <c r="P35" s="264"/>
    </row>
    <row r="36" spans="1:16" ht="13.5" customHeight="1" x14ac:dyDescent="0.15">
      <c r="A36" s="297">
        <v>13</v>
      </c>
      <c r="B36" s="244" t="s">
        <v>49</v>
      </c>
      <c r="C36" s="245" t="s">
        <v>283</v>
      </c>
      <c r="D36" s="246" t="s">
        <v>410</v>
      </c>
      <c r="E36" s="245" t="s">
        <v>283</v>
      </c>
      <c r="F36" s="246" t="s">
        <v>411</v>
      </c>
      <c r="G36" s="245" t="s">
        <v>281</v>
      </c>
      <c r="H36" s="247" t="s">
        <v>412</v>
      </c>
      <c r="I36" s="270">
        <v>27</v>
      </c>
      <c r="J36" s="271" t="s">
        <v>49</v>
      </c>
      <c r="K36" s="245" t="s">
        <v>283</v>
      </c>
      <c r="L36" s="250" t="s">
        <v>410</v>
      </c>
      <c r="M36" s="245" t="s">
        <v>283</v>
      </c>
      <c r="N36" s="250" t="s">
        <v>411</v>
      </c>
      <c r="O36" s="245" t="s">
        <v>281</v>
      </c>
      <c r="P36" s="252" t="s">
        <v>412</v>
      </c>
    </row>
    <row r="37" spans="1:16" x14ac:dyDescent="0.15">
      <c r="A37" s="284"/>
      <c r="B37" s="253"/>
      <c r="C37" s="245" t="s">
        <v>190</v>
      </c>
      <c r="D37" s="254"/>
      <c r="E37" s="245" t="s">
        <v>327</v>
      </c>
      <c r="F37" s="254"/>
      <c r="G37" s="245" t="s">
        <v>326</v>
      </c>
      <c r="H37" s="255"/>
      <c r="I37" s="256"/>
      <c r="J37" s="253"/>
      <c r="K37" s="245" t="s">
        <v>190</v>
      </c>
      <c r="L37" s="257"/>
      <c r="M37" s="245" t="s">
        <v>327</v>
      </c>
      <c r="N37" s="257"/>
      <c r="O37" s="245" t="s">
        <v>326</v>
      </c>
      <c r="P37" s="259"/>
    </row>
    <row r="38" spans="1:16" ht="13.5" customHeight="1" x14ac:dyDescent="0.15">
      <c r="A38" s="284"/>
      <c r="B38" s="253"/>
      <c r="C38" s="245" t="s">
        <v>323</v>
      </c>
      <c r="D38" s="254"/>
      <c r="E38" s="245" t="s">
        <v>324</v>
      </c>
      <c r="F38" s="254"/>
      <c r="G38" s="245" t="s">
        <v>325</v>
      </c>
      <c r="H38" s="255"/>
      <c r="I38" s="256"/>
      <c r="J38" s="253"/>
      <c r="K38" s="245" t="s">
        <v>323</v>
      </c>
      <c r="L38" s="257"/>
      <c r="M38" s="245" t="s">
        <v>324</v>
      </c>
      <c r="N38" s="257"/>
      <c r="O38" s="245" t="s">
        <v>325</v>
      </c>
      <c r="P38" s="259"/>
    </row>
    <row r="39" spans="1:16" ht="13.5" customHeight="1" x14ac:dyDescent="0.15">
      <c r="A39" s="284"/>
      <c r="B39" s="260"/>
      <c r="C39" s="245" t="s">
        <v>85</v>
      </c>
      <c r="D39" s="287"/>
      <c r="E39" s="245" t="s">
        <v>85</v>
      </c>
      <c r="F39" s="287"/>
      <c r="G39" s="245"/>
      <c r="H39" s="288"/>
      <c r="I39" s="277"/>
      <c r="J39" s="278"/>
      <c r="K39" s="245" t="s">
        <v>85</v>
      </c>
      <c r="L39" s="263"/>
      <c r="M39" s="245" t="s">
        <v>85</v>
      </c>
      <c r="N39" s="263"/>
      <c r="O39" s="245"/>
      <c r="P39" s="264"/>
    </row>
    <row r="40" spans="1:16" ht="13.5" customHeight="1" x14ac:dyDescent="0.15">
      <c r="A40" s="289">
        <v>14</v>
      </c>
      <c r="B40" s="271" t="s">
        <v>391</v>
      </c>
      <c r="C40" s="249" t="s">
        <v>283</v>
      </c>
      <c r="D40" s="246" t="s">
        <v>413</v>
      </c>
      <c r="E40" s="249" t="s">
        <v>283</v>
      </c>
      <c r="F40" s="246" t="s">
        <v>414</v>
      </c>
      <c r="G40" s="249" t="s">
        <v>281</v>
      </c>
      <c r="H40" s="247" t="s">
        <v>415</v>
      </c>
      <c r="I40" s="248">
        <v>28</v>
      </c>
      <c r="J40" s="244" t="s">
        <v>391</v>
      </c>
      <c r="K40" s="249" t="s">
        <v>283</v>
      </c>
      <c r="L40" s="250" t="s">
        <v>413</v>
      </c>
      <c r="M40" s="249" t="s">
        <v>283</v>
      </c>
      <c r="N40" s="250" t="s">
        <v>414</v>
      </c>
      <c r="O40" s="249" t="s">
        <v>281</v>
      </c>
      <c r="P40" s="252" t="s">
        <v>415</v>
      </c>
    </row>
    <row r="41" spans="1:16" x14ac:dyDescent="0.15">
      <c r="A41" s="284"/>
      <c r="B41" s="253"/>
      <c r="C41" s="245" t="s">
        <v>334</v>
      </c>
      <c r="D41" s="254"/>
      <c r="E41" s="245" t="s">
        <v>334</v>
      </c>
      <c r="F41" s="254"/>
      <c r="G41" s="245" t="s">
        <v>333</v>
      </c>
      <c r="H41" s="255"/>
      <c r="I41" s="256"/>
      <c r="J41" s="253"/>
      <c r="K41" s="245" t="s">
        <v>334</v>
      </c>
      <c r="L41" s="257"/>
      <c r="M41" s="245" t="s">
        <v>334</v>
      </c>
      <c r="N41" s="257"/>
      <c r="O41" s="245" t="s">
        <v>333</v>
      </c>
      <c r="P41" s="259"/>
    </row>
    <row r="42" spans="1:16" x14ac:dyDescent="0.15">
      <c r="A42" s="284"/>
      <c r="B42" s="253"/>
      <c r="C42" s="245" t="s">
        <v>331</v>
      </c>
      <c r="D42" s="254"/>
      <c r="E42" s="245" t="s">
        <v>330</v>
      </c>
      <c r="F42" s="254"/>
      <c r="G42" s="245" t="s">
        <v>332</v>
      </c>
      <c r="H42" s="255"/>
      <c r="I42" s="256"/>
      <c r="J42" s="253"/>
      <c r="K42" s="245" t="s">
        <v>331</v>
      </c>
      <c r="L42" s="257"/>
      <c r="M42" s="245" t="s">
        <v>330</v>
      </c>
      <c r="N42" s="257"/>
      <c r="O42" s="245" t="s">
        <v>332</v>
      </c>
      <c r="P42" s="259"/>
    </row>
    <row r="43" spans="1:16" ht="13.5" customHeight="1" x14ac:dyDescent="0.15">
      <c r="A43" s="290"/>
      <c r="B43" s="278"/>
      <c r="C43" s="262" t="s">
        <v>416</v>
      </c>
      <c r="D43" s="287"/>
      <c r="E43" s="262" t="s">
        <v>416</v>
      </c>
      <c r="F43" s="287"/>
      <c r="G43" s="262" t="s">
        <v>66</v>
      </c>
      <c r="H43" s="288"/>
      <c r="I43" s="261"/>
      <c r="J43" s="260"/>
      <c r="K43" s="262" t="s">
        <v>416</v>
      </c>
      <c r="L43" s="263"/>
      <c r="M43" s="262" t="s">
        <v>416</v>
      </c>
      <c r="N43" s="263"/>
      <c r="O43" s="262" t="s">
        <v>66</v>
      </c>
      <c r="P43" s="264"/>
    </row>
    <row r="44" spans="1:16" ht="13.5" customHeight="1" x14ac:dyDescent="0.15">
      <c r="A44" s="284">
        <v>15</v>
      </c>
      <c r="B44" s="244" t="s">
        <v>373</v>
      </c>
      <c r="C44" s="245" t="s">
        <v>283</v>
      </c>
      <c r="D44" s="246" t="s">
        <v>374</v>
      </c>
      <c r="E44" s="245" t="s">
        <v>283</v>
      </c>
      <c r="F44" s="246" t="s">
        <v>375</v>
      </c>
      <c r="G44" s="245" t="s">
        <v>281</v>
      </c>
      <c r="H44" s="247" t="s">
        <v>376</v>
      </c>
      <c r="I44" s="270">
        <v>29</v>
      </c>
      <c r="J44" s="271" t="s">
        <v>373</v>
      </c>
      <c r="K44" s="249" t="s">
        <v>283</v>
      </c>
      <c r="L44" s="250" t="s">
        <v>374</v>
      </c>
      <c r="M44" s="249" t="s">
        <v>283</v>
      </c>
      <c r="N44" s="250" t="s">
        <v>375</v>
      </c>
      <c r="O44" s="249" t="s">
        <v>281</v>
      </c>
      <c r="P44" s="252" t="s">
        <v>376</v>
      </c>
    </row>
    <row r="45" spans="1:16" x14ac:dyDescent="0.15">
      <c r="A45" s="284"/>
      <c r="B45" s="253"/>
      <c r="C45" s="245" t="s">
        <v>279</v>
      </c>
      <c r="D45" s="254"/>
      <c r="E45" s="245" t="s">
        <v>278</v>
      </c>
      <c r="F45" s="254"/>
      <c r="G45" s="245" t="s">
        <v>277</v>
      </c>
      <c r="H45" s="255"/>
      <c r="I45" s="256"/>
      <c r="J45" s="253"/>
      <c r="K45" s="245" t="s">
        <v>279</v>
      </c>
      <c r="L45" s="257"/>
      <c r="M45" s="245" t="s">
        <v>278</v>
      </c>
      <c r="N45" s="257"/>
      <c r="O45" s="245" t="s">
        <v>277</v>
      </c>
      <c r="P45" s="259"/>
    </row>
    <row r="46" spans="1:16" x14ac:dyDescent="0.15">
      <c r="A46" s="284"/>
      <c r="B46" s="253"/>
      <c r="C46" s="245" t="s">
        <v>273</v>
      </c>
      <c r="D46" s="254"/>
      <c r="E46" s="245" t="s">
        <v>273</v>
      </c>
      <c r="F46" s="254"/>
      <c r="G46" s="245" t="s">
        <v>275</v>
      </c>
      <c r="H46" s="255"/>
      <c r="I46" s="256"/>
      <c r="J46" s="253"/>
      <c r="K46" s="245" t="s">
        <v>273</v>
      </c>
      <c r="L46" s="257"/>
      <c r="M46" s="245" t="s">
        <v>273</v>
      </c>
      <c r="N46" s="257"/>
      <c r="O46" s="245" t="s">
        <v>275</v>
      </c>
      <c r="P46" s="259"/>
    </row>
    <row r="47" spans="1:16" ht="13.5" customHeight="1" x14ac:dyDescent="0.15">
      <c r="A47" s="290"/>
      <c r="B47" s="278"/>
      <c r="C47" s="262" t="s">
        <v>117</v>
      </c>
      <c r="D47" s="287"/>
      <c r="E47" s="262" t="s">
        <v>117</v>
      </c>
      <c r="F47" s="287"/>
      <c r="G47" s="262"/>
      <c r="H47" s="288"/>
      <c r="I47" s="277"/>
      <c r="J47" s="278"/>
      <c r="K47" s="262" t="s">
        <v>117</v>
      </c>
      <c r="L47" s="263"/>
      <c r="M47" s="262" t="s">
        <v>117</v>
      </c>
      <c r="N47" s="263"/>
      <c r="O47" s="262"/>
      <c r="P47" s="264"/>
    </row>
    <row r="51" ht="13.5" customHeight="1" x14ac:dyDescent="0.15"/>
    <row r="55" ht="13.5" customHeight="1" x14ac:dyDescent="0.15"/>
    <row r="59" ht="13.5" customHeight="1" x14ac:dyDescent="0.15"/>
    <row r="63" ht="13.5" customHeight="1" x14ac:dyDescent="0.15"/>
  </sheetData>
  <mergeCells count="100">
    <mergeCell ref="I44:I47"/>
    <mergeCell ref="J44:J47"/>
    <mergeCell ref="L44:L47"/>
    <mergeCell ref="N44:N47"/>
    <mergeCell ref="P44:P47"/>
    <mergeCell ref="I40:I43"/>
    <mergeCell ref="J40:J43"/>
    <mergeCell ref="L40:L43"/>
    <mergeCell ref="N40:N43"/>
    <mergeCell ref="P40:P43"/>
    <mergeCell ref="A44:A47"/>
    <mergeCell ref="B44:B47"/>
    <mergeCell ref="D44:D47"/>
    <mergeCell ref="F44:F47"/>
    <mergeCell ref="H44:H47"/>
    <mergeCell ref="I36:I39"/>
    <mergeCell ref="J36:J39"/>
    <mergeCell ref="L36:L39"/>
    <mergeCell ref="N36:N39"/>
    <mergeCell ref="P36:P39"/>
    <mergeCell ref="A40:A43"/>
    <mergeCell ref="B40:B43"/>
    <mergeCell ref="D40:D43"/>
    <mergeCell ref="F40:F43"/>
    <mergeCell ref="H40:H43"/>
    <mergeCell ref="I32:I35"/>
    <mergeCell ref="J32:J35"/>
    <mergeCell ref="L32:L35"/>
    <mergeCell ref="N32:N35"/>
    <mergeCell ref="P32:P35"/>
    <mergeCell ref="A36:A39"/>
    <mergeCell ref="B36:B39"/>
    <mergeCell ref="D36:D39"/>
    <mergeCell ref="F36:F39"/>
    <mergeCell ref="H36:H39"/>
    <mergeCell ref="I28:I31"/>
    <mergeCell ref="J28:J31"/>
    <mergeCell ref="L28:L31"/>
    <mergeCell ref="N28:N31"/>
    <mergeCell ref="P28:P31"/>
    <mergeCell ref="A32:A35"/>
    <mergeCell ref="B32:B35"/>
    <mergeCell ref="D32:D35"/>
    <mergeCell ref="F32:F35"/>
    <mergeCell ref="H32:H35"/>
    <mergeCell ref="I22:I25"/>
    <mergeCell ref="J22:J25"/>
    <mergeCell ref="L22:L25"/>
    <mergeCell ref="N22:N25"/>
    <mergeCell ref="P22:P25"/>
    <mergeCell ref="A28:A31"/>
    <mergeCell ref="B28:B31"/>
    <mergeCell ref="D28:D31"/>
    <mergeCell ref="F28:F31"/>
    <mergeCell ref="H28:H31"/>
    <mergeCell ref="I18:I21"/>
    <mergeCell ref="J18:J21"/>
    <mergeCell ref="L18:L21"/>
    <mergeCell ref="N18:N21"/>
    <mergeCell ref="P18:P21"/>
    <mergeCell ref="A22:A25"/>
    <mergeCell ref="B22:B25"/>
    <mergeCell ref="D22:D25"/>
    <mergeCell ref="F22:F25"/>
    <mergeCell ref="H22:H25"/>
    <mergeCell ref="I14:I17"/>
    <mergeCell ref="J14:J17"/>
    <mergeCell ref="L14:L17"/>
    <mergeCell ref="N14:N17"/>
    <mergeCell ref="P14:P17"/>
    <mergeCell ref="A18:A21"/>
    <mergeCell ref="B18:B21"/>
    <mergeCell ref="D18:D21"/>
    <mergeCell ref="F18:F21"/>
    <mergeCell ref="H18:H21"/>
    <mergeCell ref="J6:J9"/>
    <mergeCell ref="L6:L9"/>
    <mergeCell ref="N6:N9"/>
    <mergeCell ref="P6:P9"/>
    <mergeCell ref="I10:I13"/>
    <mergeCell ref="J10:J13"/>
    <mergeCell ref="L10:L13"/>
    <mergeCell ref="N10:N13"/>
    <mergeCell ref="P10:P13"/>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s>
  <phoneticPr fontId="21"/>
  <printOptions horizontalCentered="1" verticalCentered="1"/>
  <pageMargins left="0" right="0" top="0" bottom="0" header="0.19685039370078741" footer="0.19685039370078741"/>
  <pageSetup paperSize="12" scale="76" orientation="landscape"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342</v>
      </c>
      <c r="B3" s="193"/>
      <c r="C3" s="193"/>
      <c r="D3" s="121"/>
      <c r="E3" s="194" t="s">
        <v>298</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291</v>
      </c>
      <c r="I5" s="181" t="s">
        <v>289</v>
      </c>
      <c r="J5" s="182"/>
      <c r="K5" s="183"/>
      <c r="L5" s="184" t="s">
        <v>305</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341</v>
      </c>
      <c r="C9" s="133" t="s">
        <v>47</v>
      </c>
      <c r="D9" s="132"/>
      <c r="E9" s="131"/>
      <c r="F9" s="45"/>
      <c r="G9" s="99"/>
      <c r="H9" s="152">
        <v>0.1</v>
      </c>
      <c r="I9" s="130" t="s">
        <v>340</v>
      </c>
      <c r="J9" s="99" t="s">
        <v>47</v>
      </c>
      <c r="K9" s="152">
        <v>0.1</v>
      </c>
      <c r="L9" s="130" t="s">
        <v>339</v>
      </c>
      <c r="M9" s="99" t="s">
        <v>47</v>
      </c>
      <c r="N9" s="152">
        <v>0.1</v>
      </c>
      <c r="O9" s="128"/>
    </row>
    <row r="10" spans="1:21" ht="24.95" customHeight="1" x14ac:dyDescent="0.15">
      <c r="A10" s="188"/>
      <c r="B10" s="99"/>
      <c r="C10" s="133" t="s">
        <v>33</v>
      </c>
      <c r="D10" s="132"/>
      <c r="E10" s="131"/>
      <c r="F10" s="45"/>
      <c r="G10" s="99"/>
      <c r="H10" s="129">
        <v>10</v>
      </c>
      <c r="I10" s="130"/>
      <c r="J10" s="106" t="s">
        <v>166</v>
      </c>
      <c r="K10" s="129">
        <v>5</v>
      </c>
      <c r="L10" s="130"/>
      <c r="M10" s="99" t="s">
        <v>35</v>
      </c>
      <c r="N10" s="129">
        <v>10</v>
      </c>
      <c r="O10" s="128"/>
    </row>
    <row r="11" spans="1:21" ht="24.95" customHeight="1" x14ac:dyDescent="0.15">
      <c r="A11" s="188"/>
      <c r="B11" s="99"/>
      <c r="C11" s="133" t="s">
        <v>35</v>
      </c>
      <c r="D11" s="132"/>
      <c r="E11" s="131"/>
      <c r="F11" s="45"/>
      <c r="G11" s="99"/>
      <c r="H11" s="129">
        <v>10</v>
      </c>
      <c r="I11" s="130"/>
      <c r="J11" s="99" t="s">
        <v>35</v>
      </c>
      <c r="K11" s="129">
        <v>10</v>
      </c>
      <c r="L11" s="130"/>
      <c r="M11" s="99" t="s">
        <v>42</v>
      </c>
      <c r="N11" s="129">
        <v>5</v>
      </c>
      <c r="O11" s="128"/>
    </row>
    <row r="12" spans="1:21" ht="24.95" customHeight="1" x14ac:dyDescent="0.15">
      <c r="A12" s="188"/>
      <c r="B12" s="99"/>
      <c r="C12" s="133" t="s">
        <v>42</v>
      </c>
      <c r="D12" s="132"/>
      <c r="E12" s="131"/>
      <c r="F12" s="45"/>
      <c r="G12" s="99"/>
      <c r="H12" s="129">
        <v>5</v>
      </c>
      <c r="I12" s="130"/>
      <c r="J12" s="99" t="s">
        <v>42</v>
      </c>
      <c r="K12" s="129">
        <v>5</v>
      </c>
      <c r="L12" s="130"/>
      <c r="M12" s="99" t="s">
        <v>99</v>
      </c>
      <c r="N12" s="129">
        <v>5</v>
      </c>
      <c r="O12" s="128"/>
    </row>
    <row r="13" spans="1:21" ht="24.95" customHeight="1" x14ac:dyDescent="0.15">
      <c r="A13" s="188"/>
      <c r="B13" s="99"/>
      <c r="C13" s="133" t="s">
        <v>99</v>
      </c>
      <c r="D13" s="132"/>
      <c r="E13" s="131"/>
      <c r="F13" s="45"/>
      <c r="G13" s="99"/>
      <c r="H13" s="129">
        <v>5</v>
      </c>
      <c r="I13" s="130"/>
      <c r="J13" s="99" t="s">
        <v>99</v>
      </c>
      <c r="K13" s="129">
        <v>5</v>
      </c>
      <c r="L13" s="136"/>
      <c r="M13" s="103"/>
      <c r="N13" s="135"/>
      <c r="O13" s="140"/>
    </row>
    <row r="14" spans="1:21" ht="24.95" customHeight="1" x14ac:dyDescent="0.15">
      <c r="A14" s="188"/>
      <c r="B14" s="99"/>
      <c r="C14" s="133"/>
      <c r="D14" s="132"/>
      <c r="E14" s="131"/>
      <c r="F14" s="45"/>
      <c r="G14" s="99" t="s">
        <v>72</v>
      </c>
      <c r="H14" s="129" t="s">
        <v>272</v>
      </c>
      <c r="I14" s="130"/>
      <c r="J14" s="99"/>
      <c r="K14" s="129"/>
      <c r="L14" s="130" t="s">
        <v>338</v>
      </c>
      <c r="M14" s="99" t="s">
        <v>101</v>
      </c>
      <c r="N14" s="129">
        <v>10</v>
      </c>
      <c r="O14" s="128"/>
    </row>
    <row r="15" spans="1:21" ht="24.95" customHeight="1" x14ac:dyDescent="0.15">
      <c r="A15" s="188"/>
      <c r="B15" s="99"/>
      <c r="C15" s="133"/>
      <c r="D15" s="132"/>
      <c r="E15" s="131"/>
      <c r="F15" s="45"/>
      <c r="G15" s="99" t="s">
        <v>43</v>
      </c>
      <c r="H15" s="129" t="s">
        <v>274</v>
      </c>
      <c r="I15" s="130"/>
      <c r="J15" s="99"/>
      <c r="K15" s="129"/>
      <c r="L15" s="130"/>
      <c r="M15" s="99" t="s">
        <v>102</v>
      </c>
      <c r="N15" s="129">
        <v>5</v>
      </c>
      <c r="O15" s="128"/>
    </row>
    <row r="16" spans="1:21" ht="24.95" customHeight="1" x14ac:dyDescent="0.15">
      <c r="A16" s="188"/>
      <c r="B16" s="99"/>
      <c r="C16" s="133"/>
      <c r="D16" s="132"/>
      <c r="E16" s="131"/>
      <c r="F16" s="45" t="s">
        <v>26</v>
      </c>
      <c r="G16" s="99" t="s">
        <v>25</v>
      </c>
      <c r="H16" s="129" t="s">
        <v>274</v>
      </c>
      <c r="I16" s="130"/>
      <c r="J16" s="99"/>
      <c r="K16" s="129"/>
      <c r="L16" s="136"/>
      <c r="M16" s="103"/>
      <c r="N16" s="135"/>
      <c r="O16" s="140"/>
    </row>
    <row r="17" spans="1:15" ht="24.95" customHeight="1" x14ac:dyDescent="0.15">
      <c r="A17" s="188"/>
      <c r="B17" s="103"/>
      <c r="C17" s="139"/>
      <c r="D17" s="138"/>
      <c r="E17" s="137"/>
      <c r="F17" s="51"/>
      <c r="G17" s="103"/>
      <c r="H17" s="135"/>
      <c r="I17" s="136"/>
      <c r="J17" s="103"/>
      <c r="K17" s="135"/>
      <c r="L17" s="130" t="s">
        <v>66</v>
      </c>
      <c r="M17" s="99" t="s">
        <v>68</v>
      </c>
      <c r="N17" s="152">
        <v>0.1</v>
      </c>
      <c r="O17" s="128"/>
    </row>
    <row r="18" spans="1:15" ht="24.95" customHeight="1" x14ac:dyDescent="0.15">
      <c r="A18" s="188"/>
      <c r="B18" s="99" t="s">
        <v>337</v>
      </c>
      <c r="C18" s="133" t="s">
        <v>101</v>
      </c>
      <c r="D18" s="132"/>
      <c r="E18" s="131"/>
      <c r="F18" s="45"/>
      <c r="G18" s="99"/>
      <c r="H18" s="129">
        <v>10</v>
      </c>
      <c r="I18" s="130" t="s">
        <v>337</v>
      </c>
      <c r="J18" s="99" t="s">
        <v>101</v>
      </c>
      <c r="K18" s="129">
        <v>10</v>
      </c>
      <c r="L18" s="130"/>
      <c r="M18" s="99"/>
      <c r="N18" s="129"/>
      <c r="O18" s="128"/>
    </row>
    <row r="19" spans="1:15" ht="24.95" customHeight="1" x14ac:dyDescent="0.15">
      <c r="A19" s="188"/>
      <c r="B19" s="99"/>
      <c r="C19" s="133" t="s">
        <v>63</v>
      </c>
      <c r="D19" s="132"/>
      <c r="E19" s="131"/>
      <c r="F19" s="101"/>
      <c r="G19" s="99"/>
      <c r="H19" s="129">
        <v>10</v>
      </c>
      <c r="I19" s="130"/>
      <c r="J19" s="99" t="s">
        <v>63</v>
      </c>
      <c r="K19" s="129">
        <v>5</v>
      </c>
      <c r="L19" s="130"/>
      <c r="M19" s="99"/>
      <c r="N19" s="129"/>
      <c r="O19" s="128"/>
    </row>
    <row r="20" spans="1:15" ht="24.95" customHeight="1" x14ac:dyDescent="0.15">
      <c r="A20" s="188"/>
      <c r="B20" s="103"/>
      <c r="C20" s="139"/>
      <c r="D20" s="138"/>
      <c r="E20" s="137"/>
      <c r="F20" s="51"/>
      <c r="G20" s="103"/>
      <c r="H20" s="135"/>
      <c r="I20" s="136"/>
      <c r="J20" s="103"/>
      <c r="K20" s="135"/>
      <c r="L20" s="130"/>
      <c r="M20" s="99"/>
      <c r="N20" s="129"/>
      <c r="O20" s="128"/>
    </row>
    <row r="21" spans="1:15" ht="24.95" customHeight="1" x14ac:dyDescent="0.15">
      <c r="A21" s="188"/>
      <c r="B21" s="99" t="s">
        <v>73</v>
      </c>
      <c r="C21" s="133" t="s">
        <v>102</v>
      </c>
      <c r="D21" s="132"/>
      <c r="E21" s="131"/>
      <c r="F21" s="45"/>
      <c r="G21" s="99"/>
      <c r="H21" s="129">
        <v>10</v>
      </c>
      <c r="I21" s="130" t="s">
        <v>73</v>
      </c>
      <c r="J21" s="99" t="s">
        <v>102</v>
      </c>
      <c r="K21" s="129">
        <v>10</v>
      </c>
      <c r="L21" s="130"/>
      <c r="M21" s="99"/>
      <c r="N21" s="129"/>
      <c r="O21" s="128"/>
    </row>
    <row r="22" spans="1:15" ht="24.95" customHeight="1" x14ac:dyDescent="0.15">
      <c r="A22" s="188"/>
      <c r="B22" s="99"/>
      <c r="C22" s="133" t="s">
        <v>103</v>
      </c>
      <c r="D22" s="132"/>
      <c r="E22" s="131" t="s">
        <v>26</v>
      </c>
      <c r="F22" s="45"/>
      <c r="G22" s="99"/>
      <c r="H22" s="134">
        <v>0.05</v>
      </c>
      <c r="I22" s="130"/>
      <c r="J22" s="99" t="s">
        <v>103</v>
      </c>
      <c r="K22" s="134">
        <v>0.05</v>
      </c>
      <c r="L22" s="130"/>
      <c r="M22" s="99"/>
      <c r="N22" s="129"/>
      <c r="O22" s="128"/>
    </row>
    <row r="23" spans="1:15" ht="14.25" x14ac:dyDescent="0.15">
      <c r="A23" s="188"/>
      <c r="B23" s="99"/>
      <c r="C23" s="133"/>
      <c r="D23" s="132"/>
      <c r="E23" s="131"/>
      <c r="F23" s="45"/>
      <c r="G23" s="99" t="s">
        <v>72</v>
      </c>
      <c r="H23" s="129" t="s">
        <v>272</v>
      </c>
      <c r="I23" s="130"/>
      <c r="J23" s="99"/>
      <c r="K23" s="129"/>
      <c r="L23" s="130"/>
      <c r="M23" s="99"/>
      <c r="N23" s="129"/>
      <c r="O23" s="128"/>
    </row>
    <row r="24" spans="1:15" ht="14.25" x14ac:dyDescent="0.15">
      <c r="A24" s="188"/>
      <c r="B24" s="99"/>
      <c r="C24" s="133"/>
      <c r="D24" s="132"/>
      <c r="E24" s="131"/>
      <c r="F24" s="45"/>
      <c r="G24" s="99" t="s">
        <v>75</v>
      </c>
      <c r="H24" s="129" t="s">
        <v>274</v>
      </c>
      <c r="I24" s="130"/>
      <c r="J24" s="99"/>
      <c r="K24" s="129"/>
      <c r="L24" s="130"/>
      <c r="M24" s="99"/>
      <c r="N24" s="129"/>
      <c r="O24" s="128"/>
    </row>
    <row r="25" spans="1:15" ht="14.25" x14ac:dyDescent="0.15">
      <c r="A25" s="188"/>
      <c r="B25" s="103"/>
      <c r="C25" s="139"/>
      <c r="D25" s="138"/>
      <c r="E25" s="137"/>
      <c r="F25" s="51"/>
      <c r="G25" s="103"/>
      <c r="H25" s="135"/>
      <c r="I25" s="136"/>
      <c r="J25" s="103"/>
      <c r="K25" s="135"/>
      <c r="L25" s="130"/>
      <c r="M25" s="99"/>
      <c r="N25" s="129"/>
      <c r="O25" s="128"/>
    </row>
    <row r="26" spans="1:15" ht="14.25" x14ac:dyDescent="0.15">
      <c r="A26" s="188"/>
      <c r="B26" s="99" t="s">
        <v>66</v>
      </c>
      <c r="C26" s="133" t="s">
        <v>68</v>
      </c>
      <c r="D26" s="132"/>
      <c r="E26" s="131"/>
      <c r="F26" s="45"/>
      <c r="G26" s="99"/>
      <c r="H26" s="150">
        <v>0.13</v>
      </c>
      <c r="I26" s="130" t="s">
        <v>66</v>
      </c>
      <c r="J26" s="99" t="s">
        <v>68</v>
      </c>
      <c r="K26" s="150">
        <v>0.13</v>
      </c>
      <c r="L26" s="130"/>
      <c r="M26" s="99"/>
      <c r="N26" s="129"/>
      <c r="O26" s="128"/>
    </row>
    <row r="27" spans="1:15" ht="15" thickBot="1" x14ac:dyDescent="0.2">
      <c r="A27" s="189"/>
      <c r="B27" s="96"/>
      <c r="C27" s="127"/>
      <c r="D27" s="126"/>
      <c r="E27" s="125"/>
      <c r="F27" s="58"/>
      <c r="G27" s="96"/>
      <c r="H27" s="123"/>
      <c r="I27" s="124"/>
      <c r="J27" s="96"/>
      <c r="K27" s="123"/>
      <c r="L27" s="124"/>
      <c r="M27" s="96"/>
      <c r="N27" s="123"/>
      <c r="O27" s="12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sheetData>
  <mergeCells count="14">
    <mergeCell ref="O4:O6"/>
    <mergeCell ref="I5:K5"/>
    <mergeCell ref="L5:N5"/>
    <mergeCell ref="A7:A27"/>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214</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107</v>
      </c>
      <c r="C5" s="37" t="s">
        <v>113</v>
      </c>
      <c r="D5" s="38" t="s">
        <v>26</v>
      </c>
      <c r="E5" s="43">
        <v>40</v>
      </c>
      <c r="F5" s="40" t="s">
        <v>34</v>
      </c>
      <c r="G5" s="69"/>
      <c r="H5" s="73" t="s">
        <v>113</v>
      </c>
      <c r="I5" s="38" t="s">
        <v>26</v>
      </c>
      <c r="J5" s="40">
        <f>ROUNDUP(E5*0.75,2)</f>
        <v>30</v>
      </c>
      <c r="K5" s="40" t="s">
        <v>34</v>
      </c>
      <c r="L5" s="40"/>
      <c r="M5" s="77" t="e">
        <f>#REF!</f>
        <v>#REF!</v>
      </c>
      <c r="N5" s="65" t="s">
        <v>108</v>
      </c>
      <c r="O5" s="41" t="s">
        <v>32</v>
      </c>
      <c r="P5" s="38"/>
      <c r="Q5" s="42">
        <v>2</v>
      </c>
      <c r="R5" s="88">
        <f t="shared" ref="R5:R12" si="0">ROUNDUP(Q5*0.75,2)</f>
        <v>1.5</v>
      </c>
    </row>
    <row r="6" spans="1:19" ht="23.1" customHeight="1" x14ac:dyDescent="0.15">
      <c r="A6" s="164"/>
      <c r="B6" s="66"/>
      <c r="C6" s="44" t="s">
        <v>93</v>
      </c>
      <c r="D6" s="45"/>
      <c r="E6" s="46">
        <v>40</v>
      </c>
      <c r="F6" s="47" t="s">
        <v>34</v>
      </c>
      <c r="G6" s="70"/>
      <c r="H6" s="74" t="s">
        <v>93</v>
      </c>
      <c r="I6" s="45"/>
      <c r="J6" s="47">
        <f>ROUNDUP(E6*0.75,2)</f>
        <v>30</v>
      </c>
      <c r="K6" s="47" t="s">
        <v>34</v>
      </c>
      <c r="L6" s="47"/>
      <c r="M6" s="78" t="e">
        <f>#REF!</f>
        <v>#REF!</v>
      </c>
      <c r="N6" s="66" t="s">
        <v>109</v>
      </c>
      <c r="O6" s="48" t="s">
        <v>55</v>
      </c>
      <c r="P6" s="45" t="s">
        <v>26</v>
      </c>
      <c r="Q6" s="49">
        <v>2</v>
      </c>
      <c r="R6" s="89">
        <f t="shared" si="0"/>
        <v>1.5</v>
      </c>
    </row>
    <row r="7" spans="1:19" ht="23.1" customHeight="1" x14ac:dyDescent="0.15">
      <c r="A7" s="164"/>
      <c r="B7" s="66"/>
      <c r="C7" s="44" t="s">
        <v>35</v>
      </c>
      <c r="D7" s="45"/>
      <c r="E7" s="46">
        <v>30</v>
      </c>
      <c r="F7" s="47" t="s">
        <v>34</v>
      </c>
      <c r="G7" s="70"/>
      <c r="H7" s="74" t="s">
        <v>35</v>
      </c>
      <c r="I7" s="45"/>
      <c r="J7" s="47">
        <f>ROUNDUP(E7*0.75,2)</f>
        <v>22.5</v>
      </c>
      <c r="K7" s="47" t="s">
        <v>34</v>
      </c>
      <c r="L7" s="47"/>
      <c r="M7" s="78"/>
      <c r="N7" s="66" t="s">
        <v>110</v>
      </c>
      <c r="O7" s="48" t="s">
        <v>49</v>
      </c>
      <c r="P7" s="45"/>
      <c r="Q7" s="49">
        <v>30</v>
      </c>
      <c r="R7" s="89">
        <f t="shared" si="0"/>
        <v>22.5</v>
      </c>
    </row>
    <row r="8" spans="1:19" ht="23.1" customHeight="1" x14ac:dyDescent="0.15">
      <c r="A8" s="164"/>
      <c r="B8" s="66"/>
      <c r="C8" s="44" t="s">
        <v>60</v>
      </c>
      <c r="D8" s="45"/>
      <c r="E8" s="46">
        <v>5</v>
      </c>
      <c r="F8" s="47" t="s">
        <v>34</v>
      </c>
      <c r="G8" s="70"/>
      <c r="H8" s="74" t="s">
        <v>60</v>
      </c>
      <c r="I8" s="45"/>
      <c r="J8" s="47">
        <f>ROUNDUP(E8*0.75,2)</f>
        <v>3.75</v>
      </c>
      <c r="K8" s="47" t="s">
        <v>34</v>
      </c>
      <c r="L8" s="47"/>
      <c r="M8" s="78" t="e">
        <f>#REF!</f>
        <v>#REF!</v>
      </c>
      <c r="N8" s="66" t="s">
        <v>111</v>
      </c>
      <c r="O8" s="48" t="s">
        <v>36</v>
      </c>
      <c r="P8" s="45"/>
      <c r="Q8" s="49">
        <v>1</v>
      </c>
      <c r="R8" s="89">
        <f t="shared" si="0"/>
        <v>0.75</v>
      </c>
    </row>
    <row r="9" spans="1:19" ht="23.1" customHeight="1" x14ac:dyDescent="0.15">
      <c r="A9" s="164"/>
      <c r="B9" s="66"/>
      <c r="C9" s="44"/>
      <c r="D9" s="45"/>
      <c r="E9" s="46"/>
      <c r="F9" s="47"/>
      <c r="G9" s="70"/>
      <c r="H9" s="74"/>
      <c r="I9" s="45"/>
      <c r="J9" s="47"/>
      <c r="K9" s="47"/>
      <c r="L9" s="47"/>
      <c r="M9" s="78"/>
      <c r="N9" s="66" t="s">
        <v>112</v>
      </c>
      <c r="O9" s="48" t="s">
        <v>114</v>
      </c>
      <c r="P9" s="45"/>
      <c r="Q9" s="49">
        <v>15</v>
      </c>
      <c r="R9" s="89">
        <f t="shared" si="0"/>
        <v>11.25</v>
      </c>
    </row>
    <row r="10" spans="1:19" ht="23.1" customHeight="1" x14ac:dyDescent="0.15">
      <c r="A10" s="164"/>
      <c r="B10" s="66"/>
      <c r="C10" s="44"/>
      <c r="D10" s="45"/>
      <c r="E10" s="46"/>
      <c r="F10" s="47"/>
      <c r="G10" s="70"/>
      <c r="H10" s="74"/>
      <c r="I10" s="45"/>
      <c r="J10" s="47"/>
      <c r="K10" s="47"/>
      <c r="L10" s="47"/>
      <c r="M10" s="78"/>
      <c r="N10" s="66" t="s">
        <v>22</v>
      </c>
      <c r="O10" s="48" t="s">
        <v>115</v>
      </c>
      <c r="P10" s="45"/>
      <c r="Q10" s="49">
        <v>2</v>
      </c>
      <c r="R10" s="89">
        <f t="shared" si="0"/>
        <v>1.5</v>
      </c>
    </row>
    <row r="11" spans="1:19" ht="23.1" customHeight="1" x14ac:dyDescent="0.15">
      <c r="A11" s="164"/>
      <c r="B11" s="66"/>
      <c r="C11" s="44"/>
      <c r="D11" s="45"/>
      <c r="E11" s="46"/>
      <c r="F11" s="47"/>
      <c r="G11" s="70"/>
      <c r="H11" s="74"/>
      <c r="I11" s="45"/>
      <c r="J11" s="47"/>
      <c r="K11" s="47"/>
      <c r="L11" s="47"/>
      <c r="M11" s="78"/>
      <c r="N11" s="66"/>
      <c r="O11" s="48" t="s">
        <v>43</v>
      </c>
      <c r="P11" s="45"/>
      <c r="Q11" s="49">
        <v>0.5</v>
      </c>
      <c r="R11" s="89">
        <f t="shared" si="0"/>
        <v>0.38</v>
      </c>
    </row>
    <row r="12" spans="1:19" ht="23.1" customHeight="1" x14ac:dyDescent="0.15">
      <c r="A12" s="164"/>
      <c r="B12" s="66"/>
      <c r="C12" s="44"/>
      <c r="D12" s="45"/>
      <c r="E12" s="46"/>
      <c r="F12" s="47"/>
      <c r="G12" s="70"/>
      <c r="H12" s="74"/>
      <c r="I12" s="45"/>
      <c r="J12" s="47"/>
      <c r="K12" s="47"/>
      <c r="L12" s="47"/>
      <c r="M12" s="78"/>
      <c r="N12" s="66"/>
      <c r="O12" s="48" t="s">
        <v>56</v>
      </c>
      <c r="P12" s="45" t="s">
        <v>53</v>
      </c>
      <c r="Q12" s="49">
        <v>2</v>
      </c>
      <c r="R12" s="89">
        <f t="shared" si="0"/>
        <v>1.5</v>
      </c>
    </row>
    <row r="13" spans="1:19" ht="23.1" customHeight="1" x14ac:dyDescent="0.15">
      <c r="A13" s="164"/>
      <c r="B13" s="67"/>
      <c r="C13" s="50"/>
      <c r="D13" s="51"/>
      <c r="E13" s="52"/>
      <c r="F13" s="53"/>
      <c r="G13" s="71"/>
      <c r="H13" s="75"/>
      <c r="I13" s="51"/>
      <c r="J13" s="53"/>
      <c r="K13" s="53"/>
      <c r="L13" s="53"/>
      <c r="M13" s="79"/>
      <c r="N13" s="67"/>
      <c r="O13" s="54"/>
      <c r="P13" s="51"/>
      <c r="Q13" s="55"/>
      <c r="R13" s="90"/>
    </row>
    <row r="14" spans="1:19" ht="23.1" customHeight="1" x14ac:dyDescent="0.15">
      <c r="A14" s="164"/>
      <c r="B14" s="86" t="s">
        <v>258</v>
      </c>
      <c r="C14" s="44" t="s">
        <v>97</v>
      </c>
      <c r="D14" s="45"/>
      <c r="E14" s="46">
        <v>30</v>
      </c>
      <c r="F14" s="47" t="s">
        <v>34</v>
      </c>
      <c r="G14" s="70"/>
      <c r="H14" s="74" t="s">
        <v>97</v>
      </c>
      <c r="I14" s="45"/>
      <c r="J14" s="47">
        <f>ROUNDUP(E14*0.75,2)</f>
        <v>22.5</v>
      </c>
      <c r="K14" s="47" t="s">
        <v>34</v>
      </c>
      <c r="L14" s="47"/>
      <c r="M14" s="78"/>
      <c r="N14" s="66" t="s">
        <v>247</v>
      </c>
      <c r="O14" s="48" t="s">
        <v>25</v>
      </c>
      <c r="P14" s="45" t="s">
        <v>26</v>
      </c>
      <c r="Q14" s="49">
        <v>0.3</v>
      </c>
      <c r="R14" s="89">
        <f>ROUNDUP(Q14*0.75,2)</f>
        <v>0.23</v>
      </c>
    </row>
    <row r="15" spans="1:19" ht="23.1" customHeight="1" x14ac:dyDescent="0.15">
      <c r="A15" s="164"/>
      <c r="B15" s="66" t="s">
        <v>259</v>
      </c>
      <c r="C15" s="44" t="s">
        <v>216</v>
      </c>
      <c r="D15" s="45"/>
      <c r="E15" s="46">
        <v>10</v>
      </c>
      <c r="F15" s="47" t="s">
        <v>34</v>
      </c>
      <c r="G15" s="70"/>
      <c r="H15" s="74" t="s">
        <v>216</v>
      </c>
      <c r="I15" s="45"/>
      <c r="J15" s="47">
        <f>ROUNDUP(E15*0.75,2)</f>
        <v>7.5</v>
      </c>
      <c r="K15" s="47" t="s">
        <v>34</v>
      </c>
      <c r="L15" s="47"/>
      <c r="M15" s="78"/>
      <c r="N15" s="66" t="s">
        <v>248</v>
      </c>
      <c r="O15" s="48" t="s">
        <v>43</v>
      </c>
      <c r="P15" s="45"/>
      <c r="Q15" s="49">
        <v>0.3</v>
      </c>
      <c r="R15" s="89">
        <f>ROUNDUP(Q15*0.75,2)</f>
        <v>0.23</v>
      </c>
    </row>
    <row r="16" spans="1:19" ht="23.1" customHeight="1" x14ac:dyDescent="0.15">
      <c r="A16" s="164"/>
      <c r="B16" s="66"/>
      <c r="C16" s="44" t="s">
        <v>42</v>
      </c>
      <c r="D16" s="45"/>
      <c r="E16" s="46">
        <v>5</v>
      </c>
      <c r="F16" s="47" t="s">
        <v>34</v>
      </c>
      <c r="G16" s="70"/>
      <c r="H16" s="74" t="s">
        <v>42</v>
      </c>
      <c r="I16" s="45"/>
      <c r="J16" s="47">
        <f>ROUNDUP(E16*0.75,2)</f>
        <v>3.75</v>
      </c>
      <c r="K16" s="47" t="s">
        <v>34</v>
      </c>
      <c r="L16" s="47"/>
      <c r="M16" s="78"/>
      <c r="N16" s="66" t="s">
        <v>215</v>
      </c>
      <c r="O16" s="48" t="s">
        <v>64</v>
      </c>
      <c r="P16" s="45" t="s">
        <v>65</v>
      </c>
      <c r="Q16" s="49">
        <v>4</v>
      </c>
      <c r="R16" s="89">
        <f>ROUNDUP(Q16*0.75,2)</f>
        <v>3</v>
      </c>
    </row>
    <row r="17" spans="1:18" ht="23.1" customHeight="1" x14ac:dyDescent="0.15">
      <c r="A17" s="164"/>
      <c r="B17" s="67"/>
      <c r="C17" s="50"/>
      <c r="D17" s="51"/>
      <c r="E17" s="52"/>
      <c r="F17" s="53"/>
      <c r="G17" s="71"/>
      <c r="H17" s="75"/>
      <c r="I17" s="51"/>
      <c r="J17" s="53"/>
      <c r="K17" s="53"/>
      <c r="L17" s="53"/>
      <c r="M17" s="79"/>
      <c r="N17" s="67" t="s">
        <v>22</v>
      </c>
      <c r="O17" s="54"/>
      <c r="P17" s="51"/>
      <c r="Q17" s="55"/>
      <c r="R17" s="90"/>
    </row>
    <row r="18" spans="1:18" ht="23.1" customHeight="1" x14ac:dyDescent="0.15">
      <c r="A18" s="164"/>
      <c r="B18" s="66" t="s">
        <v>117</v>
      </c>
      <c r="C18" s="44" t="s">
        <v>74</v>
      </c>
      <c r="D18" s="45"/>
      <c r="E18" s="46">
        <v>20</v>
      </c>
      <c r="F18" s="47" t="s">
        <v>34</v>
      </c>
      <c r="G18" s="70"/>
      <c r="H18" s="74" t="s">
        <v>74</v>
      </c>
      <c r="I18" s="45"/>
      <c r="J18" s="47">
        <f>ROUNDUP(E18*0.75,2)</f>
        <v>15</v>
      </c>
      <c r="K18" s="47" t="s">
        <v>34</v>
      </c>
      <c r="L18" s="47"/>
      <c r="M18" s="78"/>
      <c r="N18" s="66" t="s">
        <v>22</v>
      </c>
      <c r="O18" s="48" t="s">
        <v>49</v>
      </c>
      <c r="P18" s="45"/>
      <c r="Q18" s="49">
        <v>100</v>
      </c>
      <c r="R18" s="89">
        <f>ROUNDUP(Q18*0.75,2)</f>
        <v>75</v>
      </c>
    </row>
    <row r="19" spans="1:18" ht="23.1" customHeight="1" x14ac:dyDescent="0.15">
      <c r="A19" s="164"/>
      <c r="B19" s="66"/>
      <c r="C19" s="44" t="s">
        <v>91</v>
      </c>
      <c r="D19" s="45"/>
      <c r="E19" s="46">
        <v>0.5</v>
      </c>
      <c r="F19" s="47" t="s">
        <v>34</v>
      </c>
      <c r="G19" s="70"/>
      <c r="H19" s="74" t="s">
        <v>91</v>
      </c>
      <c r="I19" s="45"/>
      <c r="J19" s="47">
        <f>ROUNDUP(E19*0.75,2)</f>
        <v>0.38</v>
      </c>
      <c r="K19" s="47" t="s">
        <v>34</v>
      </c>
      <c r="L19" s="47"/>
      <c r="M19" s="78" t="e">
        <f>#REF!</f>
        <v>#REF!</v>
      </c>
      <c r="N19" s="66"/>
      <c r="O19" s="48" t="s">
        <v>118</v>
      </c>
      <c r="P19" s="45" t="s">
        <v>119</v>
      </c>
      <c r="Q19" s="49">
        <v>0.5</v>
      </c>
      <c r="R19" s="89">
        <f>ROUNDUP(Q19*0.75,2)</f>
        <v>0.38</v>
      </c>
    </row>
    <row r="20" spans="1:18" ht="23.1" customHeight="1" x14ac:dyDescent="0.15">
      <c r="A20" s="164"/>
      <c r="B20" s="66"/>
      <c r="C20" s="44"/>
      <c r="D20" s="45"/>
      <c r="E20" s="46"/>
      <c r="F20" s="47"/>
      <c r="G20" s="70"/>
      <c r="H20" s="74"/>
      <c r="I20" s="45"/>
      <c r="J20" s="47"/>
      <c r="K20" s="47"/>
      <c r="L20" s="47"/>
      <c r="M20" s="78"/>
      <c r="N20" s="66"/>
      <c r="O20" s="48" t="s">
        <v>24</v>
      </c>
      <c r="P20" s="45"/>
      <c r="Q20" s="49">
        <v>0.1</v>
      </c>
      <c r="R20" s="89">
        <f>ROUNDUP(Q20*0.75,2)</f>
        <v>0.08</v>
      </c>
    </row>
    <row r="21" spans="1:18" ht="23.1" customHeight="1" thickBot="1" x14ac:dyDescent="0.2">
      <c r="A21" s="165"/>
      <c r="B21" s="68"/>
      <c r="C21" s="57"/>
      <c r="D21" s="58"/>
      <c r="E21" s="59"/>
      <c r="F21" s="60"/>
      <c r="G21" s="72"/>
      <c r="H21" s="76"/>
      <c r="I21" s="58"/>
      <c r="J21" s="60"/>
      <c r="K21" s="60"/>
      <c r="L21" s="60"/>
      <c r="M21" s="80"/>
      <c r="N21" s="68"/>
      <c r="O21" s="61"/>
      <c r="P21" s="58"/>
      <c r="Q21" s="62"/>
      <c r="R21" s="91"/>
    </row>
    <row r="22" spans="1:18" ht="23.1" customHeight="1" x14ac:dyDescent="0.15"/>
    <row r="23" spans="1:18" ht="23.1" customHeight="1" x14ac:dyDescent="0.15"/>
    <row r="24" spans="1:18" ht="23.1" customHeight="1" x14ac:dyDescent="0.15"/>
  </sheetData>
  <mergeCells count="4">
    <mergeCell ref="H1:N1"/>
    <mergeCell ref="A2:R2"/>
    <mergeCell ref="A3:F3"/>
    <mergeCell ref="A5:A21"/>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214</v>
      </c>
      <c r="B3" s="193"/>
      <c r="C3" s="193"/>
      <c r="D3" s="121"/>
      <c r="E3" s="194" t="s">
        <v>306</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290</v>
      </c>
      <c r="I5" s="181" t="s">
        <v>289</v>
      </c>
      <c r="J5" s="182"/>
      <c r="K5" s="183"/>
      <c r="L5" s="184" t="s">
        <v>288</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347</v>
      </c>
      <c r="C9" s="133" t="s">
        <v>93</v>
      </c>
      <c r="D9" s="132"/>
      <c r="E9" s="131"/>
      <c r="F9" s="45"/>
      <c r="G9" s="99"/>
      <c r="H9" s="129">
        <v>20</v>
      </c>
      <c r="I9" s="130" t="s">
        <v>346</v>
      </c>
      <c r="J9" s="106" t="s">
        <v>156</v>
      </c>
      <c r="K9" s="129">
        <v>10</v>
      </c>
      <c r="L9" s="130" t="s">
        <v>345</v>
      </c>
      <c r="M9" s="99" t="s">
        <v>35</v>
      </c>
      <c r="N9" s="129">
        <v>10</v>
      </c>
      <c r="O9" s="128"/>
    </row>
    <row r="10" spans="1:21" ht="24.95" customHeight="1" x14ac:dyDescent="0.15">
      <c r="A10" s="188"/>
      <c r="B10" s="99"/>
      <c r="C10" s="133" t="s">
        <v>35</v>
      </c>
      <c r="D10" s="132"/>
      <c r="E10" s="131"/>
      <c r="F10" s="45"/>
      <c r="G10" s="99"/>
      <c r="H10" s="129">
        <v>20</v>
      </c>
      <c r="I10" s="130"/>
      <c r="J10" s="99" t="s">
        <v>35</v>
      </c>
      <c r="K10" s="129">
        <v>15</v>
      </c>
      <c r="L10" s="130"/>
      <c r="M10" s="99" t="s">
        <v>97</v>
      </c>
      <c r="N10" s="129">
        <v>10</v>
      </c>
      <c r="O10" s="128"/>
    </row>
    <row r="11" spans="1:21" ht="24.95" customHeight="1" x14ac:dyDescent="0.15">
      <c r="A11" s="188"/>
      <c r="B11" s="99"/>
      <c r="C11" s="133"/>
      <c r="D11" s="132"/>
      <c r="E11" s="131"/>
      <c r="F11" s="45"/>
      <c r="G11" s="99" t="s">
        <v>72</v>
      </c>
      <c r="H11" s="129" t="s">
        <v>272</v>
      </c>
      <c r="I11" s="130"/>
      <c r="J11" s="99"/>
      <c r="K11" s="129"/>
      <c r="L11" s="130"/>
      <c r="M11" s="99" t="s">
        <v>42</v>
      </c>
      <c r="N11" s="129">
        <v>5</v>
      </c>
      <c r="O11" s="128"/>
    </row>
    <row r="12" spans="1:21" ht="24.95" customHeight="1" x14ac:dyDescent="0.15">
      <c r="A12" s="188"/>
      <c r="B12" s="99"/>
      <c r="C12" s="133"/>
      <c r="D12" s="132"/>
      <c r="E12" s="131"/>
      <c r="F12" s="45"/>
      <c r="G12" s="99" t="s">
        <v>43</v>
      </c>
      <c r="H12" s="129" t="s">
        <v>274</v>
      </c>
      <c r="I12" s="130"/>
      <c r="J12" s="99"/>
      <c r="K12" s="129"/>
      <c r="L12" s="136"/>
      <c r="M12" s="103"/>
      <c r="N12" s="135"/>
      <c r="O12" s="140"/>
    </row>
    <row r="13" spans="1:21" ht="24.95" customHeight="1" x14ac:dyDescent="0.15">
      <c r="A13" s="188"/>
      <c r="B13" s="99"/>
      <c r="C13" s="133"/>
      <c r="D13" s="132"/>
      <c r="E13" s="131"/>
      <c r="F13" s="45" t="s">
        <v>26</v>
      </c>
      <c r="G13" s="99" t="s">
        <v>25</v>
      </c>
      <c r="H13" s="129" t="s">
        <v>274</v>
      </c>
      <c r="I13" s="130"/>
      <c r="J13" s="99"/>
      <c r="K13" s="129"/>
      <c r="L13" s="130" t="s">
        <v>344</v>
      </c>
      <c r="M13" s="99" t="s">
        <v>74</v>
      </c>
      <c r="N13" s="129">
        <v>10</v>
      </c>
      <c r="O13" s="128"/>
    </row>
    <row r="14" spans="1:21" ht="24.95" customHeight="1" x14ac:dyDescent="0.15">
      <c r="A14" s="188"/>
      <c r="B14" s="103"/>
      <c r="C14" s="139"/>
      <c r="D14" s="138"/>
      <c r="E14" s="137"/>
      <c r="F14" s="51"/>
      <c r="G14" s="103"/>
      <c r="H14" s="135"/>
      <c r="I14" s="136"/>
      <c r="J14" s="103"/>
      <c r="K14" s="135"/>
      <c r="L14" s="130"/>
      <c r="M14" s="99"/>
      <c r="N14" s="129"/>
      <c r="O14" s="128"/>
    </row>
    <row r="15" spans="1:21" ht="24.95" customHeight="1" x14ac:dyDescent="0.15">
      <c r="A15" s="188"/>
      <c r="B15" s="99" t="s">
        <v>343</v>
      </c>
      <c r="C15" s="133" t="s">
        <v>97</v>
      </c>
      <c r="D15" s="132"/>
      <c r="E15" s="131"/>
      <c r="F15" s="45"/>
      <c r="G15" s="99"/>
      <c r="H15" s="129">
        <v>10</v>
      </c>
      <c r="I15" s="130" t="s">
        <v>318</v>
      </c>
      <c r="J15" s="99" t="s">
        <v>97</v>
      </c>
      <c r="K15" s="129">
        <v>10</v>
      </c>
      <c r="L15" s="130"/>
      <c r="M15" s="99"/>
      <c r="N15" s="129"/>
      <c r="O15" s="128"/>
    </row>
    <row r="16" spans="1:21" ht="24.95" customHeight="1" x14ac:dyDescent="0.15">
      <c r="A16" s="188"/>
      <c r="B16" s="99"/>
      <c r="C16" s="133" t="s">
        <v>216</v>
      </c>
      <c r="D16" s="132"/>
      <c r="E16" s="131"/>
      <c r="F16" s="45"/>
      <c r="G16" s="99"/>
      <c r="H16" s="129">
        <v>10</v>
      </c>
      <c r="I16" s="130"/>
      <c r="J16" s="99" t="s">
        <v>42</v>
      </c>
      <c r="K16" s="129">
        <v>5</v>
      </c>
      <c r="L16" s="130"/>
      <c r="M16" s="99"/>
      <c r="N16" s="129"/>
      <c r="O16" s="128"/>
    </row>
    <row r="17" spans="1:15" ht="24.95" customHeight="1" x14ac:dyDescent="0.15">
      <c r="A17" s="188"/>
      <c r="B17" s="99"/>
      <c r="C17" s="133" t="s">
        <v>42</v>
      </c>
      <c r="D17" s="132"/>
      <c r="E17" s="131"/>
      <c r="F17" s="45"/>
      <c r="G17" s="99"/>
      <c r="H17" s="129">
        <v>5</v>
      </c>
      <c r="I17" s="136"/>
      <c r="J17" s="103"/>
      <c r="K17" s="135"/>
      <c r="L17" s="130"/>
      <c r="M17" s="99"/>
      <c r="N17" s="129"/>
      <c r="O17" s="128"/>
    </row>
    <row r="18" spans="1:15" ht="24.95" customHeight="1" x14ac:dyDescent="0.15">
      <c r="A18" s="188"/>
      <c r="B18" s="103"/>
      <c r="C18" s="139"/>
      <c r="D18" s="138"/>
      <c r="E18" s="137"/>
      <c r="F18" s="51"/>
      <c r="G18" s="103"/>
      <c r="H18" s="135"/>
      <c r="I18" s="130" t="s">
        <v>117</v>
      </c>
      <c r="J18" s="99" t="s">
        <v>74</v>
      </c>
      <c r="K18" s="129">
        <v>10</v>
      </c>
      <c r="L18" s="130"/>
      <c r="M18" s="99"/>
      <c r="N18" s="129"/>
      <c r="O18" s="128"/>
    </row>
    <row r="19" spans="1:15" ht="24.95" customHeight="1" x14ac:dyDescent="0.15">
      <c r="A19" s="188"/>
      <c r="B19" s="99" t="s">
        <v>117</v>
      </c>
      <c r="C19" s="133" t="s">
        <v>74</v>
      </c>
      <c r="D19" s="132"/>
      <c r="E19" s="131"/>
      <c r="F19" s="101"/>
      <c r="G19" s="99"/>
      <c r="H19" s="129">
        <v>10</v>
      </c>
      <c r="I19" s="130"/>
      <c r="J19" s="99" t="s">
        <v>91</v>
      </c>
      <c r="K19" s="129">
        <v>0.5</v>
      </c>
      <c r="L19" s="130"/>
      <c r="M19" s="99"/>
      <c r="N19" s="129"/>
      <c r="O19" s="128"/>
    </row>
    <row r="20" spans="1:15" ht="24.95" customHeight="1" x14ac:dyDescent="0.15">
      <c r="A20" s="188"/>
      <c r="B20" s="99"/>
      <c r="C20" s="133" t="s">
        <v>91</v>
      </c>
      <c r="D20" s="132"/>
      <c r="E20" s="131"/>
      <c r="F20" s="45"/>
      <c r="G20" s="99"/>
      <c r="H20" s="129">
        <v>0.5</v>
      </c>
      <c r="I20" s="130"/>
      <c r="J20" s="99"/>
      <c r="K20" s="129"/>
      <c r="L20" s="130"/>
      <c r="M20" s="99"/>
      <c r="N20" s="129"/>
      <c r="O20" s="128"/>
    </row>
    <row r="21" spans="1:15" ht="24.95" customHeight="1" x14ac:dyDescent="0.15">
      <c r="A21" s="188"/>
      <c r="B21" s="99"/>
      <c r="C21" s="133"/>
      <c r="D21" s="132"/>
      <c r="E21" s="131"/>
      <c r="F21" s="45"/>
      <c r="G21" s="99" t="s">
        <v>49</v>
      </c>
      <c r="H21" s="129" t="s">
        <v>272</v>
      </c>
      <c r="I21" s="130"/>
      <c r="J21" s="99"/>
      <c r="K21" s="129"/>
      <c r="L21" s="130"/>
      <c r="M21" s="99"/>
      <c r="N21" s="129"/>
      <c r="O21" s="128"/>
    </row>
    <row r="22" spans="1:15" ht="24.95" customHeight="1" thickBot="1" x14ac:dyDescent="0.2">
      <c r="A22" s="189"/>
      <c r="B22" s="96"/>
      <c r="C22" s="127"/>
      <c r="D22" s="126"/>
      <c r="E22" s="125"/>
      <c r="F22" s="58"/>
      <c r="G22" s="96"/>
      <c r="H22" s="123"/>
      <c r="I22" s="124"/>
      <c r="J22" s="96"/>
      <c r="K22" s="123"/>
      <c r="L22" s="124"/>
      <c r="M22" s="96"/>
      <c r="N22" s="123"/>
      <c r="O22" s="122"/>
    </row>
    <row r="23" spans="1:15" ht="14.25" x14ac:dyDescent="0.15">
      <c r="B23" s="93"/>
      <c r="C23" s="93"/>
      <c r="D23" s="93"/>
      <c r="G23" s="93"/>
      <c r="H23" s="92"/>
      <c r="I23" s="93"/>
      <c r="J23" s="93"/>
      <c r="K23" s="92"/>
      <c r="L23" s="93"/>
      <c r="M23" s="93"/>
      <c r="N23" s="9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217</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77</v>
      </c>
      <c r="C5" s="37" t="s">
        <v>124</v>
      </c>
      <c r="D5" s="38" t="s">
        <v>125</v>
      </c>
      <c r="E5" s="39">
        <v>0.5</v>
      </c>
      <c r="F5" s="40" t="s">
        <v>57</v>
      </c>
      <c r="G5" s="69"/>
      <c r="H5" s="73" t="s">
        <v>124</v>
      </c>
      <c r="I5" s="38" t="s">
        <v>125</v>
      </c>
      <c r="J5" s="40">
        <f>ROUNDUP(E5*0.75,2)</f>
        <v>0.38</v>
      </c>
      <c r="K5" s="40" t="s">
        <v>57</v>
      </c>
      <c r="L5" s="40"/>
      <c r="M5" s="77" t="e">
        <f>#REF!</f>
        <v>#REF!</v>
      </c>
      <c r="N5" s="65"/>
      <c r="O5" s="41" t="s">
        <v>23</v>
      </c>
      <c r="P5" s="38"/>
      <c r="Q5" s="42">
        <v>110</v>
      </c>
      <c r="R5" s="88">
        <f>ROUNDUP(Q5*0.75,2)</f>
        <v>82.5</v>
      </c>
    </row>
    <row r="6" spans="1:19" ht="23.1" customHeight="1" x14ac:dyDescent="0.15">
      <c r="A6" s="164"/>
      <c r="B6" s="67"/>
      <c r="C6" s="50"/>
      <c r="D6" s="51"/>
      <c r="E6" s="52"/>
      <c r="F6" s="53"/>
      <c r="G6" s="71"/>
      <c r="H6" s="75"/>
      <c r="I6" s="51"/>
      <c r="J6" s="53"/>
      <c r="K6" s="53"/>
      <c r="L6" s="53"/>
      <c r="M6" s="79"/>
      <c r="N6" s="67"/>
      <c r="O6" s="54"/>
      <c r="P6" s="51"/>
      <c r="Q6" s="55"/>
      <c r="R6" s="90"/>
    </row>
    <row r="7" spans="1:19" ht="23.1" customHeight="1" x14ac:dyDescent="0.15">
      <c r="A7" s="164"/>
      <c r="B7" s="66" t="s">
        <v>126</v>
      </c>
      <c r="C7" s="44" t="s">
        <v>130</v>
      </c>
      <c r="D7" s="45"/>
      <c r="E7" s="46">
        <v>1</v>
      </c>
      <c r="F7" s="47" t="s">
        <v>82</v>
      </c>
      <c r="G7" s="70" t="s">
        <v>81</v>
      </c>
      <c r="H7" s="74" t="s">
        <v>130</v>
      </c>
      <c r="I7" s="45"/>
      <c r="J7" s="47">
        <f>ROUNDUP(E7*0.75,2)</f>
        <v>0.75</v>
      </c>
      <c r="K7" s="47" t="s">
        <v>82</v>
      </c>
      <c r="L7" s="47" t="s">
        <v>81</v>
      </c>
      <c r="M7" s="78" t="e">
        <f>#REF!</f>
        <v>#REF!</v>
      </c>
      <c r="N7" s="66" t="s">
        <v>127</v>
      </c>
      <c r="O7" s="48" t="s">
        <v>55</v>
      </c>
      <c r="P7" s="45" t="s">
        <v>26</v>
      </c>
      <c r="Q7" s="49">
        <v>3</v>
      </c>
      <c r="R7" s="89">
        <f>ROUNDUP(Q7*0.75,2)</f>
        <v>2.25</v>
      </c>
    </row>
    <row r="8" spans="1:19" ht="23.1" customHeight="1" x14ac:dyDescent="0.15">
      <c r="A8" s="164"/>
      <c r="B8" s="66"/>
      <c r="C8" s="44" t="s">
        <v>28</v>
      </c>
      <c r="D8" s="45" t="s">
        <v>29</v>
      </c>
      <c r="E8" s="63">
        <v>0.25</v>
      </c>
      <c r="F8" s="47" t="s">
        <v>30</v>
      </c>
      <c r="G8" s="70"/>
      <c r="H8" s="74" t="s">
        <v>28</v>
      </c>
      <c r="I8" s="45" t="s">
        <v>29</v>
      </c>
      <c r="J8" s="47">
        <f>ROUNDUP(E8*0.75,2)</f>
        <v>0.19</v>
      </c>
      <c r="K8" s="47" t="s">
        <v>30</v>
      </c>
      <c r="L8" s="47"/>
      <c r="M8" s="78" t="e">
        <f>#REF!</f>
        <v>#REF!</v>
      </c>
      <c r="N8" s="85" t="s">
        <v>262</v>
      </c>
      <c r="O8" s="48" t="s">
        <v>32</v>
      </c>
      <c r="P8" s="45"/>
      <c r="Q8" s="49">
        <v>2</v>
      </c>
      <c r="R8" s="89">
        <f>ROUNDUP(Q8*0.75,2)</f>
        <v>1.5</v>
      </c>
    </row>
    <row r="9" spans="1:19" ht="23.1" customHeight="1" x14ac:dyDescent="0.15">
      <c r="A9" s="164"/>
      <c r="B9" s="66"/>
      <c r="C9" s="44" t="s">
        <v>35</v>
      </c>
      <c r="D9" s="45"/>
      <c r="E9" s="46">
        <v>5</v>
      </c>
      <c r="F9" s="47" t="s">
        <v>34</v>
      </c>
      <c r="G9" s="70"/>
      <c r="H9" s="74" t="s">
        <v>35</v>
      </c>
      <c r="I9" s="45"/>
      <c r="J9" s="47">
        <f>ROUNDUP(E9*0.75,2)</f>
        <v>3.75</v>
      </c>
      <c r="K9" s="47" t="s">
        <v>34</v>
      </c>
      <c r="L9" s="47"/>
      <c r="M9" s="78"/>
      <c r="N9" s="66" t="s">
        <v>128</v>
      </c>
      <c r="O9" s="48" t="s">
        <v>64</v>
      </c>
      <c r="P9" s="45" t="s">
        <v>65</v>
      </c>
      <c r="Q9" s="49">
        <v>4</v>
      </c>
      <c r="R9" s="89">
        <f>ROUNDUP(Q9*0.75,2)</f>
        <v>3</v>
      </c>
    </row>
    <row r="10" spans="1:19" ht="23.1" customHeight="1" x14ac:dyDescent="0.15">
      <c r="A10" s="164"/>
      <c r="B10" s="66"/>
      <c r="C10" s="44" t="s">
        <v>101</v>
      </c>
      <c r="D10" s="45"/>
      <c r="E10" s="46">
        <v>20</v>
      </c>
      <c r="F10" s="47" t="s">
        <v>34</v>
      </c>
      <c r="G10" s="70"/>
      <c r="H10" s="74" t="s">
        <v>101</v>
      </c>
      <c r="I10" s="45"/>
      <c r="J10" s="47">
        <f>ROUNDUP(E10*0.75,2)</f>
        <v>15</v>
      </c>
      <c r="K10" s="47" t="s">
        <v>34</v>
      </c>
      <c r="L10" s="47"/>
      <c r="M10" s="78"/>
      <c r="N10" s="66" t="s">
        <v>129</v>
      </c>
      <c r="O10" s="48" t="s">
        <v>24</v>
      </c>
      <c r="P10" s="45"/>
      <c r="Q10" s="49">
        <v>0.1</v>
      </c>
      <c r="R10" s="89">
        <f>ROUNDUP(Q10*0.75,2)</f>
        <v>0.08</v>
      </c>
    </row>
    <row r="11" spans="1:19" ht="23.1" customHeight="1" x14ac:dyDescent="0.15">
      <c r="A11" s="164"/>
      <c r="B11" s="66"/>
      <c r="C11" s="44" t="s">
        <v>161</v>
      </c>
      <c r="D11" s="45"/>
      <c r="E11" s="46">
        <v>0.5</v>
      </c>
      <c r="F11" s="47" t="s">
        <v>34</v>
      </c>
      <c r="G11" s="70"/>
      <c r="H11" s="74" t="s">
        <v>161</v>
      </c>
      <c r="I11" s="45"/>
      <c r="J11" s="47">
        <f>ROUNDUP(E11*0.75,2)</f>
        <v>0.38</v>
      </c>
      <c r="K11" s="47" t="s">
        <v>34</v>
      </c>
      <c r="L11" s="47"/>
      <c r="M11" s="78"/>
      <c r="N11" s="66" t="s">
        <v>218</v>
      </c>
      <c r="O11" s="48" t="s">
        <v>31</v>
      </c>
      <c r="P11" s="45"/>
      <c r="Q11" s="49">
        <v>0.01</v>
      </c>
      <c r="R11" s="89">
        <f>ROUNDUP(Q11*0.75,2)</f>
        <v>0.01</v>
      </c>
    </row>
    <row r="12" spans="1:19" ht="23.1" customHeight="1" x14ac:dyDescent="0.15">
      <c r="A12" s="164"/>
      <c r="B12" s="66"/>
      <c r="C12" s="44"/>
      <c r="D12" s="45"/>
      <c r="E12" s="46"/>
      <c r="F12" s="47"/>
      <c r="G12" s="70"/>
      <c r="H12" s="74"/>
      <c r="I12" s="45"/>
      <c r="J12" s="47"/>
      <c r="K12" s="47"/>
      <c r="L12" s="47"/>
      <c r="M12" s="78"/>
      <c r="N12" s="66" t="s">
        <v>61</v>
      </c>
      <c r="O12" s="48"/>
      <c r="P12" s="45"/>
      <c r="Q12" s="49"/>
      <c r="R12" s="89"/>
    </row>
    <row r="13" spans="1:19" ht="23.1" customHeight="1" x14ac:dyDescent="0.15">
      <c r="A13" s="164"/>
      <c r="B13" s="66"/>
      <c r="C13" s="44"/>
      <c r="D13" s="45"/>
      <c r="E13" s="46"/>
      <c r="F13" s="47"/>
      <c r="G13" s="70"/>
      <c r="H13" s="74"/>
      <c r="I13" s="45"/>
      <c r="J13" s="47"/>
      <c r="K13" s="47"/>
      <c r="L13" s="47"/>
      <c r="M13" s="78"/>
      <c r="N13" s="66"/>
      <c r="O13" s="48"/>
      <c r="P13" s="45"/>
      <c r="Q13" s="49"/>
      <c r="R13" s="89"/>
    </row>
    <row r="14" spans="1:19" ht="23.1" customHeight="1" x14ac:dyDescent="0.15">
      <c r="A14" s="164"/>
      <c r="B14" s="67"/>
      <c r="C14" s="50"/>
      <c r="D14" s="51"/>
      <c r="E14" s="52"/>
      <c r="F14" s="53"/>
      <c r="G14" s="71"/>
      <c r="H14" s="75"/>
      <c r="I14" s="51"/>
      <c r="J14" s="53"/>
      <c r="K14" s="53"/>
      <c r="L14" s="53"/>
      <c r="M14" s="79"/>
      <c r="N14" s="67"/>
      <c r="O14" s="54"/>
      <c r="P14" s="51"/>
      <c r="Q14" s="55"/>
      <c r="R14" s="90"/>
    </row>
    <row r="15" spans="1:19" ht="23.1" customHeight="1" x14ac:dyDescent="0.15">
      <c r="A15" s="164"/>
      <c r="B15" s="66" t="s">
        <v>132</v>
      </c>
      <c r="C15" s="44" t="s">
        <v>62</v>
      </c>
      <c r="D15" s="45"/>
      <c r="E15" s="46">
        <v>30</v>
      </c>
      <c r="F15" s="47" t="s">
        <v>34</v>
      </c>
      <c r="G15" s="70"/>
      <c r="H15" s="74" t="s">
        <v>62</v>
      </c>
      <c r="I15" s="45"/>
      <c r="J15" s="47">
        <f>ROUNDUP(E15*0.75,2)</f>
        <v>22.5</v>
      </c>
      <c r="K15" s="47" t="s">
        <v>34</v>
      </c>
      <c r="L15" s="47"/>
      <c r="M15" s="78"/>
      <c r="N15" s="66" t="s">
        <v>106</v>
      </c>
      <c r="O15" s="48" t="s">
        <v>32</v>
      </c>
      <c r="P15" s="45"/>
      <c r="Q15" s="49">
        <v>2</v>
      </c>
      <c r="R15" s="89">
        <f>ROUNDUP(Q15*0.75,2)</f>
        <v>1.5</v>
      </c>
    </row>
    <row r="16" spans="1:19" ht="23.1" customHeight="1" x14ac:dyDescent="0.15">
      <c r="A16" s="164"/>
      <c r="B16" s="66"/>
      <c r="C16" s="44" t="s">
        <v>165</v>
      </c>
      <c r="D16" s="45"/>
      <c r="E16" s="46">
        <v>5</v>
      </c>
      <c r="F16" s="47" t="s">
        <v>34</v>
      </c>
      <c r="G16" s="70"/>
      <c r="H16" s="74" t="s">
        <v>165</v>
      </c>
      <c r="I16" s="45"/>
      <c r="J16" s="47">
        <f>ROUNDUP(E16*0.75,2)</f>
        <v>3.75</v>
      </c>
      <c r="K16" s="47" t="s">
        <v>34</v>
      </c>
      <c r="L16" s="47"/>
      <c r="M16" s="78"/>
      <c r="N16" s="66" t="s">
        <v>133</v>
      </c>
      <c r="O16" s="48" t="s">
        <v>72</v>
      </c>
      <c r="P16" s="45"/>
      <c r="Q16" s="49">
        <v>10</v>
      </c>
      <c r="R16" s="89">
        <f>ROUNDUP(Q16*0.75,2)</f>
        <v>7.5</v>
      </c>
    </row>
    <row r="17" spans="1:18" ht="23.1" customHeight="1" x14ac:dyDescent="0.15">
      <c r="A17" s="164"/>
      <c r="B17" s="66"/>
      <c r="C17" s="44" t="s">
        <v>134</v>
      </c>
      <c r="D17" s="45"/>
      <c r="E17" s="46">
        <v>1</v>
      </c>
      <c r="F17" s="47" t="s">
        <v>34</v>
      </c>
      <c r="G17" s="70"/>
      <c r="H17" s="74" t="s">
        <v>134</v>
      </c>
      <c r="I17" s="45"/>
      <c r="J17" s="47">
        <f>ROUNDUP(E17*0.75,2)</f>
        <v>0.75</v>
      </c>
      <c r="K17" s="47" t="s">
        <v>34</v>
      </c>
      <c r="L17" s="47"/>
      <c r="M17" s="78" t="e">
        <f>#REF!</f>
        <v>#REF!</v>
      </c>
      <c r="N17" s="85" t="s">
        <v>260</v>
      </c>
      <c r="O17" s="48" t="s">
        <v>71</v>
      </c>
      <c r="P17" s="45"/>
      <c r="Q17" s="49">
        <v>1.5</v>
      </c>
      <c r="R17" s="89">
        <f>ROUNDUP(Q17*0.75,2)</f>
        <v>1.1300000000000001</v>
      </c>
    </row>
    <row r="18" spans="1:18" ht="23.1" customHeight="1" x14ac:dyDescent="0.15">
      <c r="A18" s="164"/>
      <c r="B18" s="66"/>
      <c r="C18" s="44"/>
      <c r="D18" s="45"/>
      <c r="E18" s="46"/>
      <c r="F18" s="47"/>
      <c r="G18" s="70"/>
      <c r="H18" s="74"/>
      <c r="I18" s="45"/>
      <c r="J18" s="47"/>
      <c r="K18" s="47"/>
      <c r="L18" s="47"/>
      <c r="M18" s="78"/>
      <c r="N18" s="66" t="s">
        <v>22</v>
      </c>
      <c r="O18" s="48" t="s">
        <v>43</v>
      </c>
      <c r="P18" s="45"/>
      <c r="Q18" s="49">
        <v>0.5</v>
      </c>
      <c r="R18" s="89">
        <f>ROUNDUP(Q18*0.75,2)</f>
        <v>0.38</v>
      </c>
    </row>
    <row r="19" spans="1:18" ht="23.1" customHeight="1" x14ac:dyDescent="0.15">
      <c r="A19" s="164"/>
      <c r="B19" s="66"/>
      <c r="C19" s="44"/>
      <c r="D19" s="45"/>
      <c r="E19" s="46"/>
      <c r="F19" s="47"/>
      <c r="G19" s="70"/>
      <c r="H19" s="74"/>
      <c r="I19" s="45"/>
      <c r="J19" s="47"/>
      <c r="K19" s="47"/>
      <c r="L19" s="47"/>
      <c r="M19" s="78"/>
      <c r="N19" s="66"/>
      <c r="O19" s="48" t="s">
        <v>25</v>
      </c>
      <c r="P19" s="45" t="s">
        <v>26</v>
      </c>
      <c r="Q19" s="49">
        <v>1.5</v>
      </c>
      <c r="R19" s="89">
        <f>ROUNDUP(Q19*0.75,2)</f>
        <v>1.1300000000000001</v>
      </c>
    </row>
    <row r="20" spans="1:18" ht="23.1" customHeight="1" x14ac:dyDescent="0.15">
      <c r="A20" s="164"/>
      <c r="B20" s="67"/>
      <c r="C20" s="50"/>
      <c r="D20" s="51"/>
      <c r="E20" s="52"/>
      <c r="F20" s="53"/>
      <c r="G20" s="71"/>
      <c r="H20" s="75"/>
      <c r="I20" s="51"/>
      <c r="J20" s="53"/>
      <c r="K20" s="53"/>
      <c r="L20" s="53"/>
      <c r="M20" s="79"/>
      <c r="N20" s="67"/>
      <c r="O20" s="54"/>
      <c r="P20" s="51"/>
      <c r="Q20" s="55"/>
      <c r="R20" s="90"/>
    </row>
    <row r="21" spans="1:18" ht="23.1" customHeight="1" x14ac:dyDescent="0.15">
      <c r="A21" s="164"/>
      <c r="B21" s="66" t="s">
        <v>73</v>
      </c>
      <c r="C21" s="44" t="s">
        <v>69</v>
      </c>
      <c r="D21" s="45"/>
      <c r="E21" s="46">
        <v>10</v>
      </c>
      <c r="F21" s="47" t="s">
        <v>34</v>
      </c>
      <c r="G21" s="70"/>
      <c r="H21" s="74" t="s">
        <v>69</v>
      </c>
      <c r="I21" s="45"/>
      <c r="J21" s="47">
        <f>ROUNDUP(E21*0.75,2)</f>
        <v>7.5</v>
      </c>
      <c r="K21" s="47" t="s">
        <v>34</v>
      </c>
      <c r="L21" s="47"/>
      <c r="M21" s="78"/>
      <c r="N21" s="66" t="s">
        <v>22</v>
      </c>
      <c r="O21" s="48" t="s">
        <v>72</v>
      </c>
      <c r="P21" s="45"/>
      <c r="Q21" s="49">
        <v>100</v>
      </c>
      <c r="R21" s="89">
        <f>ROUNDUP(Q21*0.75,2)</f>
        <v>75</v>
      </c>
    </row>
    <row r="22" spans="1:18" ht="23.1" customHeight="1" x14ac:dyDescent="0.15">
      <c r="A22" s="164"/>
      <c r="B22" s="66"/>
      <c r="C22" s="44" t="s">
        <v>94</v>
      </c>
      <c r="D22" s="45"/>
      <c r="E22" s="46">
        <v>10</v>
      </c>
      <c r="F22" s="47" t="s">
        <v>34</v>
      </c>
      <c r="G22" s="70"/>
      <c r="H22" s="74" t="s">
        <v>94</v>
      </c>
      <c r="I22" s="45"/>
      <c r="J22" s="47">
        <f>ROUNDUP(E22*0.75,2)</f>
        <v>7.5</v>
      </c>
      <c r="K22" s="47" t="s">
        <v>34</v>
      </c>
      <c r="L22" s="47"/>
      <c r="M22" s="78"/>
      <c r="N22" s="66"/>
      <c r="O22" s="48" t="s">
        <v>75</v>
      </c>
      <c r="P22" s="45"/>
      <c r="Q22" s="49">
        <v>3</v>
      </c>
      <c r="R22" s="89">
        <f>ROUNDUP(Q22*0.75,2)</f>
        <v>2.25</v>
      </c>
    </row>
    <row r="23" spans="1:18" ht="23.1" customHeight="1" x14ac:dyDescent="0.15">
      <c r="A23" s="164"/>
      <c r="B23" s="67"/>
      <c r="C23" s="50"/>
      <c r="D23" s="51"/>
      <c r="E23" s="52"/>
      <c r="F23" s="53"/>
      <c r="G23" s="71"/>
      <c r="H23" s="75"/>
      <c r="I23" s="51"/>
      <c r="J23" s="53"/>
      <c r="K23" s="53"/>
      <c r="L23" s="53"/>
      <c r="M23" s="79"/>
      <c r="N23" s="67"/>
      <c r="O23" s="54"/>
      <c r="P23" s="51"/>
      <c r="Q23" s="55"/>
      <c r="R23" s="90"/>
    </row>
    <row r="24" spans="1:18" ht="23.1" customHeight="1" x14ac:dyDescent="0.15">
      <c r="A24" s="164"/>
      <c r="B24" s="66" t="s">
        <v>198</v>
      </c>
      <c r="C24" s="44" t="s">
        <v>199</v>
      </c>
      <c r="D24" s="45"/>
      <c r="E24" s="63">
        <v>0.25</v>
      </c>
      <c r="F24" s="47" t="s">
        <v>149</v>
      </c>
      <c r="G24" s="70"/>
      <c r="H24" s="74" t="s">
        <v>199</v>
      </c>
      <c r="I24" s="45"/>
      <c r="J24" s="47">
        <f>ROUNDUP(E24*0.75,2)</f>
        <v>0.19</v>
      </c>
      <c r="K24" s="47" t="s">
        <v>149</v>
      </c>
      <c r="L24" s="47"/>
      <c r="M24" s="78" t="e">
        <f>#REF!</f>
        <v>#REF!</v>
      </c>
      <c r="N24" s="66" t="s">
        <v>67</v>
      </c>
      <c r="O24" s="48"/>
      <c r="P24" s="45"/>
      <c r="Q24" s="49"/>
      <c r="R24" s="89"/>
    </row>
    <row r="25" spans="1:18" ht="18.75" customHeight="1" thickBot="1" x14ac:dyDescent="0.2">
      <c r="A25" s="165"/>
      <c r="B25" s="68"/>
      <c r="C25" s="57"/>
      <c r="D25" s="58"/>
      <c r="E25" s="59"/>
      <c r="F25" s="60"/>
      <c r="G25" s="72"/>
      <c r="H25" s="76"/>
      <c r="I25" s="58"/>
      <c r="J25" s="60"/>
      <c r="K25" s="60"/>
      <c r="L25" s="60"/>
      <c r="M25" s="80"/>
      <c r="N25" s="68"/>
      <c r="O25" s="61"/>
      <c r="P25" s="58"/>
      <c r="Q25" s="62"/>
      <c r="R25" s="91"/>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353</v>
      </c>
      <c r="B3" s="193"/>
      <c r="C3" s="193"/>
      <c r="D3" s="121"/>
      <c r="E3" s="194" t="s">
        <v>306</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291</v>
      </c>
      <c r="I5" s="181" t="s">
        <v>289</v>
      </c>
      <c r="J5" s="182"/>
      <c r="K5" s="183"/>
      <c r="L5" s="184" t="s">
        <v>305</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352</v>
      </c>
      <c r="C9" s="133" t="s">
        <v>130</v>
      </c>
      <c r="D9" s="132" t="s">
        <v>81</v>
      </c>
      <c r="E9" s="131"/>
      <c r="F9" s="45"/>
      <c r="G9" s="99"/>
      <c r="H9" s="154">
        <v>0.7</v>
      </c>
      <c r="I9" s="130" t="s">
        <v>352</v>
      </c>
      <c r="J9" s="99" t="s">
        <v>130</v>
      </c>
      <c r="K9" s="154">
        <v>0.3</v>
      </c>
      <c r="L9" s="130" t="s">
        <v>351</v>
      </c>
      <c r="M9" s="99" t="s">
        <v>130</v>
      </c>
      <c r="N9" s="153">
        <v>0.2</v>
      </c>
      <c r="O9" s="128" t="s">
        <v>81</v>
      </c>
    </row>
    <row r="10" spans="1:21" ht="24.95" customHeight="1" x14ac:dyDescent="0.15">
      <c r="A10" s="188"/>
      <c r="B10" s="99"/>
      <c r="C10" s="133" t="s">
        <v>35</v>
      </c>
      <c r="D10" s="132"/>
      <c r="E10" s="131"/>
      <c r="F10" s="45"/>
      <c r="G10" s="99"/>
      <c r="H10" s="129">
        <v>5</v>
      </c>
      <c r="I10" s="130"/>
      <c r="J10" s="99" t="s">
        <v>35</v>
      </c>
      <c r="K10" s="129">
        <v>5</v>
      </c>
      <c r="L10" s="130"/>
      <c r="M10" s="99" t="s">
        <v>35</v>
      </c>
      <c r="N10" s="129">
        <v>5</v>
      </c>
      <c r="O10" s="128"/>
    </row>
    <row r="11" spans="1:21" ht="24.95" customHeight="1" x14ac:dyDescent="0.15">
      <c r="A11" s="188"/>
      <c r="B11" s="99"/>
      <c r="C11" s="133" t="s">
        <v>101</v>
      </c>
      <c r="D11" s="132"/>
      <c r="E11" s="131"/>
      <c r="F11" s="45"/>
      <c r="G11" s="99"/>
      <c r="H11" s="129">
        <v>20</v>
      </c>
      <c r="I11" s="130"/>
      <c r="J11" s="99" t="s">
        <v>276</v>
      </c>
      <c r="K11" s="150">
        <v>0.13</v>
      </c>
      <c r="L11" s="130"/>
      <c r="M11" s="99" t="s">
        <v>101</v>
      </c>
      <c r="N11" s="129">
        <v>10</v>
      </c>
      <c r="O11" s="128"/>
    </row>
    <row r="12" spans="1:21" ht="24.95" customHeight="1" x14ac:dyDescent="0.15">
      <c r="A12" s="188"/>
      <c r="B12" s="99"/>
      <c r="C12" s="133" t="s">
        <v>28</v>
      </c>
      <c r="D12" s="132"/>
      <c r="E12" s="131" t="s">
        <v>29</v>
      </c>
      <c r="F12" s="45"/>
      <c r="G12" s="99"/>
      <c r="H12" s="150">
        <v>0.13</v>
      </c>
      <c r="I12" s="130"/>
      <c r="J12" s="99" t="s">
        <v>101</v>
      </c>
      <c r="K12" s="129">
        <v>10</v>
      </c>
      <c r="L12" s="136"/>
      <c r="M12" s="103"/>
      <c r="N12" s="135"/>
      <c r="O12" s="140"/>
    </row>
    <row r="13" spans="1:21" ht="24.95" customHeight="1" x14ac:dyDescent="0.15">
      <c r="A13" s="188"/>
      <c r="B13" s="99"/>
      <c r="C13" s="133"/>
      <c r="D13" s="132"/>
      <c r="E13" s="131"/>
      <c r="F13" s="45"/>
      <c r="G13" s="99" t="s">
        <v>72</v>
      </c>
      <c r="H13" s="129" t="s">
        <v>272</v>
      </c>
      <c r="I13" s="130"/>
      <c r="J13" s="99"/>
      <c r="K13" s="129"/>
      <c r="L13" s="130" t="s">
        <v>350</v>
      </c>
      <c r="M13" s="99" t="s">
        <v>62</v>
      </c>
      <c r="N13" s="129">
        <v>10</v>
      </c>
      <c r="O13" s="128"/>
    </row>
    <row r="14" spans="1:21" ht="24.95" customHeight="1" x14ac:dyDescent="0.15">
      <c r="A14" s="188"/>
      <c r="B14" s="103"/>
      <c r="C14" s="139"/>
      <c r="D14" s="138"/>
      <c r="E14" s="137"/>
      <c r="F14" s="51"/>
      <c r="G14" s="103"/>
      <c r="H14" s="135"/>
      <c r="I14" s="136"/>
      <c r="J14" s="103"/>
      <c r="K14" s="135"/>
      <c r="L14" s="136"/>
      <c r="M14" s="103"/>
      <c r="N14" s="135"/>
      <c r="O14" s="140"/>
    </row>
    <row r="15" spans="1:21" ht="24.95" customHeight="1" x14ac:dyDescent="0.15">
      <c r="A15" s="188"/>
      <c r="B15" s="99" t="s">
        <v>349</v>
      </c>
      <c r="C15" s="133" t="s">
        <v>62</v>
      </c>
      <c r="D15" s="132"/>
      <c r="E15" s="131"/>
      <c r="F15" s="45"/>
      <c r="G15" s="99"/>
      <c r="H15" s="129">
        <v>15</v>
      </c>
      <c r="I15" s="130" t="s">
        <v>349</v>
      </c>
      <c r="J15" s="99" t="s">
        <v>62</v>
      </c>
      <c r="K15" s="129">
        <v>15</v>
      </c>
      <c r="L15" s="130" t="s">
        <v>310</v>
      </c>
      <c r="M15" s="99" t="s">
        <v>69</v>
      </c>
      <c r="N15" s="129">
        <v>10</v>
      </c>
      <c r="O15" s="128"/>
    </row>
    <row r="16" spans="1:21" ht="24.95" customHeight="1" x14ac:dyDescent="0.15">
      <c r="A16" s="188"/>
      <c r="B16" s="99"/>
      <c r="C16" s="133" t="s">
        <v>165</v>
      </c>
      <c r="D16" s="132"/>
      <c r="E16" s="131"/>
      <c r="F16" s="45"/>
      <c r="G16" s="99"/>
      <c r="H16" s="129">
        <v>5</v>
      </c>
      <c r="I16" s="130"/>
      <c r="J16" s="99" t="s">
        <v>165</v>
      </c>
      <c r="K16" s="129">
        <v>5</v>
      </c>
      <c r="L16" s="136"/>
      <c r="M16" s="103"/>
      <c r="N16" s="135"/>
      <c r="O16" s="140"/>
    </row>
    <row r="17" spans="1:15" ht="24.95" customHeight="1" x14ac:dyDescent="0.15">
      <c r="A17" s="188"/>
      <c r="B17" s="99"/>
      <c r="C17" s="133"/>
      <c r="D17" s="132"/>
      <c r="E17" s="131"/>
      <c r="F17" s="45"/>
      <c r="G17" s="99" t="s">
        <v>72</v>
      </c>
      <c r="H17" s="129" t="s">
        <v>272</v>
      </c>
      <c r="I17" s="130"/>
      <c r="J17" s="99"/>
      <c r="K17" s="129"/>
      <c r="L17" s="130" t="s">
        <v>348</v>
      </c>
      <c r="M17" s="99" t="s">
        <v>199</v>
      </c>
      <c r="N17" s="150">
        <v>0.13</v>
      </c>
      <c r="O17" s="128"/>
    </row>
    <row r="18" spans="1:15" ht="24.95" customHeight="1" x14ac:dyDescent="0.15">
      <c r="A18" s="188"/>
      <c r="B18" s="103"/>
      <c r="C18" s="139"/>
      <c r="D18" s="138"/>
      <c r="E18" s="137"/>
      <c r="F18" s="51"/>
      <c r="G18" s="103"/>
      <c r="H18" s="135"/>
      <c r="I18" s="136"/>
      <c r="J18" s="103"/>
      <c r="K18" s="135"/>
      <c r="L18" s="130"/>
      <c r="M18" s="99"/>
      <c r="N18" s="129"/>
      <c r="O18" s="128"/>
    </row>
    <row r="19" spans="1:15" ht="24.95" customHeight="1" x14ac:dyDescent="0.15">
      <c r="A19" s="188"/>
      <c r="B19" s="99" t="s">
        <v>73</v>
      </c>
      <c r="C19" s="133" t="s">
        <v>69</v>
      </c>
      <c r="D19" s="132"/>
      <c r="E19" s="131"/>
      <c r="F19" s="101"/>
      <c r="G19" s="99"/>
      <c r="H19" s="129">
        <v>10</v>
      </c>
      <c r="I19" s="130" t="s">
        <v>73</v>
      </c>
      <c r="J19" s="99" t="s">
        <v>69</v>
      </c>
      <c r="K19" s="129">
        <v>10</v>
      </c>
      <c r="L19" s="130"/>
      <c r="M19" s="99"/>
      <c r="N19" s="129"/>
      <c r="O19" s="128"/>
    </row>
    <row r="20" spans="1:15" ht="24.95" customHeight="1" x14ac:dyDescent="0.15">
      <c r="A20" s="188"/>
      <c r="B20" s="99"/>
      <c r="C20" s="133"/>
      <c r="D20" s="132"/>
      <c r="E20" s="131"/>
      <c r="F20" s="45"/>
      <c r="G20" s="99" t="s">
        <v>72</v>
      </c>
      <c r="H20" s="129" t="s">
        <v>272</v>
      </c>
      <c r="I20" s="130"/>
      <c r="J20" s="99"/>
      <c r="K20" s="129"/>
      <c r="L20" s="130"/>
      <c r="M20" s="99"/>
      <c r="N20" s="129"/>
      <c r="O20" s="128"/>
    </row>
    <row r="21" spans="1:15" ht="24.95" customHeight="1" x14ac:dyDescent="0.15">
      <c r="A21" s="188"/>
      <c r="B21" s="99"/>
      <c r="C21" s="133"/>
      <c r="D21" s="132"/>
      <c r="E21" s="131"/>
      <c r="F21" s="45"/>
      <c r="G21" s="99" t="s">
        <v>75</v>
      </c>
      <c r="H21" s="129" t="s">
        <v>274</v>
      </c>
      <c r="I21" s="130"/>
      <c r="J21" s="99"/>
      <c r="K21" s="129"/>
      <c r="L21" s="130"/>
      <c r="M21" s="99"/>
      <c r="N21" s="129"/>
      <c r="O21" s="128"/>
    </row>
    <row r="22" spans="1:15" ht="24.95" customHeight="1" x14ac:dyDescent="0.15">
      <c r="A22" s="188"/>
      <c r="B22" s="103"/>
      <c r="C22" s="139"/>
      <c r="D22" s="138"/>
      <c r="E22" s="137"/>
      <c r="F22" s="51"/>
      <c r="G22" s="103"/>
      <c r="H22" s="135"/>
      <c r="I22" s="136"/>
      <c r="J22" s="103"/>
      <c r="K22" s="135"/>
      <c r="L22" s="130"/>
      <c r="M22" s="99"/>
      <c r="N22" s="129"/>
      <c r="O22" s="128"/>
    </row>
    <row r="23" spans="1:15" ht="14.25" x14ac:dyDescent="0.15">
      <c r="A23" s="188"/>
      <c r="B23" s="99" t="s">
        <v>198</v>
      </c>
      <c r="C23" s="133" t="s">
        <v>199</v>
      </c>
      <c r="D23" s="132"/>
      <c r="E23" s="131"/>
      <c r="F23" s="45"/>
      <c r="G23" s="99"/>
      <c r="H23" s="153">
        <v>0.17</v>
      </c>
      <c r="I23" s="130" t="s">
        <v>198</v>
      </c>
      <c r="J23" s="99" t="s">
        <v>199</v>
      </c>
      <c r="K23" s="153">
        <v>0.17</v>
      </c>
      <c r="L23" s="130"/>
      <c r="M23" s="99"/>
      <c r="N23" s="129"/>
      <c r="O23" s="128"/>
    </row>
    <row r="24" spans="1:15" ht="15" thickBot="1" x14ac:dyDescent="0.2">
      <c r="A24" s="189"/>
      <c r="B24" s="96"/>
      <c r="C24" s="127"/>
      <c r="D24" s="126"/>
      <c r="E24" s="125"/>
      <c r="F24" s="58"/>
      <c r="G24" s="96"/>
      <c r="H24" s="123"/>
      <c r="I24" s="124"/>
      <c r="J24" s="96"/>
      <c r="K24" s="123"/>
      <c r="L24" s="124"/>
      <c r="M24" s="96"/>
      <c r="N24" s="123"/>
      <c r="O24" s="12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row r="63" spans="2:14" ht="14.25" x14ac:dyDescent="0.15">
      <c r="B63" s="93"/>
      <c r="C63" s="93"/>
      <c r="D63" s="93"/>
      <c r="G63" s="93"/>
      <c r="H63" s="92"/>
      <c r="I63" s="93"/>
      <c r="J63" s="93"/>
      <c r="K63" s="92"/>
      <c r="L63" s="93"/>
      <c r="M63" s="93"/>
      <c r="N63" s="92"/>
    </row>
    <row r="64" spans="2:14" ht="14.25" x14ac:dyDescent="0.15">
      <c r="B64" s="93"/>
      <c r="C64" s="93"/>
      <c r="D64" s="93"/>
      <c r="G64" s="93"/>
      <c r="H64" s="92"/>
      <c r="I64" s="93"/>
      <c r="J64" s="93"/>
      <c r="K64" s="92"/>
      <c r="L64" s="93"/>
      <c r="M64" s="93"/>
      <c r="N64" s="92"/>
    </row>
    <row r="65" spans="2:14" ht="14.25" x14ac:dyDescent="0.15">
      <c r="B65" s="93"/>
      <c r="C65" s="93"/>
      <c r="D65" s="93"/>
      <c r="G65" s="93"/>
      <c r="H65" s="92"/>
      <c r="I65" s="93"/>
      <c r="J65" s="93"/>
      <c r="K65" s="92"/>
      <c r="L65" s="93"/>
      <c r="M65" s="93"/>
      <c r="N65" s="92"/>
    </row>
    <row r="66" spans="2:14" ht="14.25" x14ac:dyDescent="0.15">
      <c r="B66" s="93"/>
      <c r="C66" s="93"/>
      <c r="D66" s="93"/>
      <c r="G66" s="93"/>
      <c r="H66" s="92"/>
      <c r="I66" s="93"/>
      <c r="J66" s="93"/>
      <c r="K66" s="92"/>
      <c r="L66" s="93"/>
      <c r="M66" s="93"/>
      <c r="N66" s="92"/>
    </row>
    <row r="67" spans="2:14" ht="14.25" x14ac:dyDescent="0.15">
      <c r="B67" s="93"/>
      <c r="C67" s="93"/>
      <c r="D67" s="93"/>
      <c r="G67" s="93"/>
      <c r="H67" s="92"/>
      <c r="I67" s="93"/>
      <c r="J67" s="93"/>
      <c r="K67" s="92"/>
      <c r="L67" s="93"/>
      <c r="M67" s="93"/>
      <c r="N67" s="92"/>
    </row>
    <row r="68" spans="2:14" ht="14.25" x14ac:dyDescent="0.15">
      <c r="B68" s="93"/>
      <c r="C68" s="93"/>
      <c r="D68" s="93"/>
      <c r="G68" s="93"/>
      <c r="H68" s="92"/>
      <c r="I68" s="93"/>
      <c r="J68" s="93"/>
      <c r="K68" s="92"/>
      <c r="L68" s="93"/>
      <c r="M68" s="93"/>
      <c r="N68" s="92"/>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2.5" customHeight="1" x14ac:dyDescent="0.15">
      <c r="A3" s="5"/>
      <c r="B3" s="203" t="s">
        <v>265</v>
      </c>
      <c r="C3" s="203"/>
      <c r="D3" s="3"/>
      <c r="E3" s="6"/>
      <c r="F3" s="2"/>
      <c r="G3" s="2"/>
      <c r="H3" s="2"/>
      <c r="I3" s="3"/>
      <c r="J3" s="2"/>
      <c r="K3" s="7"/>
      <c r="L3" s="7"/>
      <c r="M3" s="8"/>
      <c r="N3" s="2"/>
      <c r="O3" s="213" t="s">
        <v>271</v>
      </c>
      <c r="P3" s="213"/>
      <c r="Q3" s="213"/>
      <c r="R3"/>
      <c r="S3"/>
    </row>
    <row r="4" spans="1:19" ht="22.5" customHeight="1" x14ac:dyDescent="0.15">
      <c r="A4" s="5"/>
      <c r="B4" s="203"/>
      <c r="C4" s="203"/>
      <c r="D4" s="10"/>
      <c r="E4" s="6"/>
      <c r="F4" s="2"/>
      <c r="G4" s="2"/>
      <c r="H4" s="2"/>
      <c r="I4" s="10"/>
      <c r="J4" s="2"/>
      <c r="K4" s="7"/>
      <c r="L4" s="7"/>
      <c r="M4" s="8"/>
      <c r="N4" s="2"/>
      <c r="O4"/>
      <c r="P4"/>
      <c r="Q4"/>
      <c r="R4"/>
      <c r="S4"/>
    </row>
    <row r="5" spans="1:19" ht="23.1" customHeight="1" thickBot="1" x14ac:dyDescent="0.3">
      <c r="A5" s="161" t="s">
        <v>219</v>
      </c>
      <c r="B5" s="162"/>
      <c r="C5" s="162"/>
      <c r="D5" s="162"/>
      <c r="E5" s="162"/>
      <c r="F5" s="162"/>
      <c r="G5" s="2"/>
      <c r="H5" s="2"/>
      <c r="I5" s="13"/>
      <c r="J5" s="2"/>
      <c r="K5" s="7"/>
      <c r="L5" s="7"/>
      <c r="M5" s="11"/>
      <c r="N5" s="2"/>
      <c r="O5" s="14"/>
      <c r="P5" s="13"/>
      <c r="Q5" s="15"/>
      <c r="R5" s="15"/>
      <c r="S5" s="12"/>
    </row>
    <row r="6" spans="1:19" customFormat="1" ht="23.1" customHeight="1" thickBot="1" x14ac:dyDescent="0.2">
      <c r="A6" s="16"/>
      <c r="B6" s="17" t="s">
        <v>1</v>
      </c>
      <c r="C6" s="18" t="s">
        <v>2</v>
      </c>
      <c r="D6" s="19" t="s">
        <v>3</v>
      </c>
      <c r="E6" s="35" t="s">
        <v>7</v>
      </c>
      <c r="F6" s="20" t="s">
        <v>5</v>
      </c>
      <c r="G6" s="18" t="s">
        <v>6</v>
      </c>
      <c r="H6" s="17" t="s">
        <v>2</v>
      </c>
      <c r="I6" s="19" t="s">
        <v>3</v>
      </c>
      <c r="J6" s="36" t="s">
        <v>4</v>
      </c>
      <c r="K6" s="20" t="s">
        <v>5</v>
      </c>
      <c r="L6" s="20" t="s">
        <v>6</v>
      </c>
      <c r="M6" s="22" t="s">
        <v>8</v>
      </c>
      <c r="N6" s="23" t="s">
        <v>9</v>
      </c>
      <c r="O6" s="20" t="s">
        <v>10</v>
      </c>
      <c r="P6" s="24" t="s">
        <v>3</v>
      </c>
      <c r="Q6" s="21" t="s">
        <v>12</v>
      </c>
      <c r="R6" s="25" t="s">
        <v>11</v>
      </c>
      <c r="S6" s="26"/>
    </row>
    <row r="7" spans="1:19" ht="21" customHeight="1" x14ac:dyDescent="0.15">
      <c r="A7" s="163" t="s">
        <v>51</v>
      </c>
      <c r="B7" s="65" t="s">
        <v>220</v>
      </c>
      <c r="C7" s="37" t="s">
        <v>121</v>
      </c>
      <c r="D7" s="38"/>
      <c r="E7" s="84">
        <v>0.25</v>
      </c>
      <c r="F7" s="40" t="s">
        <v>57</v>
      </c>
      <c r="G7" s="69"/>
      <c r="H7" s="73" t="s">
        <v>121</v>
      </c>
      <c r="I7" s="38"/>
      <c r="J7" s="40">
        <f>ROUNDUP(E7*0.75,2)</f>
        <v>0.19</v>
      </c>
      <c r="K7" s="40" t="s">
        <v>57</v>
      </c>
      <c r="L7" s="40"/>
      <c r="M7" s="77" t="e">
        <f>#REF!</f>
        <v>#REF!</v>
      </c>
      <c r="N7" s="65" t="s">
        <v>221</v>
      </c>
      <c r="O7" s="41" t="s">
        <v>23</v>
      </c>
      <c r="P7" s="38"/>
      <c r="Q7" s="42">
        <v>110</v>
      </c>
      <c r="R7" s="88">
        <f t="shared" ref="R7:R12" si="0">ROUNDUP(Q7*0.75,2)</f>
        <v>82.5</v>
      </c>
    </row>
    <row r="8" spans="1:19" ht="21" customHeight="1" x14ac:dyDescent="0.15">
      <c r="A8" s="164"/>
      <c r="B8" s="66"/>
      <c r="C8" s="44" t="s">
        <v>42</v>
      </c>
      <c r="D8" s="45"/>
      <c r="E8" s="46">
        <v>10</v>
      </c>
      <c r="F8" s="47" t="s">
        <v>34</v>
      </c>
      <c r="G8" s="70"/>
      <c r="H8" s="74" t="s">
        <v>42</v>
      </c>
      <c r="I8" s="45"/>
      <c r="J8" s="47">
        <f>ROUNDUP(E8*0.75,2)</f>
        <v>7.5</v>
      </c>
      <c r="K8" s="47" t="s">
        <v>34</v>
      </c>
      <c r="L8" s="47"/>
      <c r="M8" s="78"/>
      <c r="N8" s="66" t="s">
        <v>222</v>
      </c>
      <c r="O8" s="48" t="s">
        <v>25</v>
      </c>
      <c r="P8" s="45" t="s">
        <v>26</v>
      </c>
      <c r="Q8" s="49">
        <v>1</v>
      </c>
      <c r="R8" s="89">
        <f t="shared" si="0"/>
        <v>0.75</v>
      </c>
    </row>
    <row r="9" spans="1:19" ht="21" customHeight="1" x14ac:dyDescent="0.15">
      <c r="A9" s="164"/>
      <c r="B9" s="66"/>
      <c r="C9" s="44" t="s">
        <v>60</v>
      </c>
      <c r="D9" s="45"/>
      <c r="E9" s="46">
        <v>2</v>
      </c>
      <c r="F9" s="47" t="s">
        <v>34</v>
      </c>
      <c r="G9" s="70"/>
      <c r="H9" s="74" t="s">
        <v>60</v>
      </c>
      <c r="I9" s="45"/>
      <c r="J9" s="47">
        <f>ROUNDUP(E9*0.75,2)</f>
        <v>1.5</v>
      </c>
      <c r="K9" s="47" t="s">
        <v>34</v>
      </c>
      <c r="L9" s="47"/>
      <c r="M9" s="78" t="e">
        <f>#REF!</f>
        <v>#REF!</v>
      </c>
      <c r="N9" s="66" t="s">
        <v>223</v>
      </c>
      <c r="O9" s="48" t="s">
        <v>71</v>
      </c>
      <c r="P9" s="45"/>
      <c r="Q9" s="49">
        <v>1</v>
      </c>
      <c r="R9" s="89">
        <f t="shared" si="0"/>
        <v>0.75</v>
      </c>
    </row>
    <row r="10" spans="1:19" ht="21" customHeight="1" x14ac:dyDescent="0.15">
      <c r="A10" s="164"/>
      <c r="B10" s="66"/>
      <c r="C10" s="44" t="s">
        <v>163</v>
      </c>
      <c r="D10" s="45" t="s">
        <v>164</v>
      </c>
      <c r="E10" s="56">
        <v>0.1</v>
      </c>
      <c r="F10" s="47" t="s">
        <v>57</v>
      </c>
      <c r="G10" s="70"/>
      <c r="H10" s="74" t="s">
        <v>163</v>
      </c>
      <c r="I10" s="45" t="s">
        <v>164</v>
      </c>
      <c r="J10" s="47">
        <f>ROUNDUP(E10*0.75,2)</f>
        <v>0.08</v>
      </c>
      <c r="K10" s="47" t="s">
        <v>57</v>
      </c>
      <c r="L10" s="47"/>
      <c r="M10" s="78" t="e">
        <f>#REF!</f>
        <v>#REF!</v>
      </c>
      <c r="N10" s="66" t="s">
        <v>224</v>
      </c>
      <c r="O10" s="48" t="s">
        <v>49</v>
      </c>
      <c r="P10" s="45"/>
      <c r="Q10" s="49">
        <v>10</v>
      </c>
      <c r="R10" s="89">
        <f t="shared" si="0"/>
        <v>7.5</v>
      </c>
    </row>
    <row r="11" spans="1:19" ht="21" customHeight="1" x14ac:dyDescent="0.15">
      <c r="A11" s="164"/>
      <c r="B11" s="66"/>
      <c r="C11" s="44"/>
      <c r="D11" s="45"/>
      <c r="E11" s="46"/>
      <c r="F11" s="47"/>
      <c r="G11" s="70"/>
      <c r="H11" s="74"/>
      <c r="I11" s="45"/>
      <c r="J11" s="47"/>
      <c r="K11" s="47"/>
      <c r="L11" s="47"/>
      <c r="M11" s="78"/>
      <c r="N11" s="66" t="s">
        <v>225</v>
      </c>
      <c r="O11" s="48" t="s">
        <v>43</v>
      </c>
      <c r="P11" s="45"/>
      <c r="Q11" s="49">
        <v>0.5</v>
      </c>
      <c r="R11" s="89">
        <f t="shared" si="0"/>
        <v>0.38</v>
      </c>
    </row>
    <row r="12" spans="1:19" ht="21" customHeight="1" x14ac:dyDescent="0.15">
      <c r="A12" s="164"/>
      <c r="B12" s="66"/>
      <c r="C12" s="44"/>
      <c r="D12" s="45"/>
      <c r="E12" s="46"/>
      <c r="F12" s="47"/>
      <c r="G12" s="70"/>
      <c r="H12" s="74"/>
      <c r="I12" s="45"/>
      <c r="J12" s="47"/>
      <c r="K12" s="47"/>
      <c r="L12" s="47"/>
      <c r="M12" s="78"/>
      <c r="N12" s="66" t="s">
        <v>226</v>
      </c>
      <c r="O12" s="48" t="s">
        <v>24</v>
      </c>
      <c r="P12" s="45"/>
      <c r="Q12" s="49">
        <v>0.05</v>
      </c>
      <c r="R12" s="89">
        <f t="shared" si="0"/>
        <v>0.04</v>
      </c>
    </row>
    <row r="13" spans="1:19" ht="21" customHeight="1" x14ac:dyDescent="0.15">
      <c r="A13" s="164"/>
      <c r="B13" s="66"/>
      <c r="C13" s="44"/>
      <c r="D13" s="45"/>
      <c r="E13" s="46"/>
      <c r="F13" s="47"/>
      <c r="G13" s="70"/>
      <c r="H13" s="74"/>
      <c r="I13" s="45"/>
      <c r="J13" s="47"/>
      <c r="K13" s="47"/>
      <c r="L13" s="47"/>
      <c r="M13" s="78"/>
      <c r="N13" s="66" t="s">
        <v>22</v>
      </c>
      <c r="O13" s="48"/>
      <c r="P13" s="45"/>
      <c r="Q13" s="49"/>
      <c r="R13" s="89"/>
    </row>
    <row r="14" spans="1:19" ht="21" customHeight="1" x14ac:dyDescent="0.15">
      <c r="A14" s="164"/>
      <c r="B14" s="67"/>
      <c r="C14" s="50"/>
      <c r="D14" s="51"/>
      <c r="E14" s="52"/>
      <c r="F14" s="53"/>
      <c r="G14" s="71"/>
      <c r="H14" s="75"/>
      <c r="I14" s="51"/>
      <c r="J14" s="53"/>
      <c r="K14" s="53"/>
      <c r="L14" s="53"/>
      <c r="M14" s="79"/>
      <c r="N14" s="67"/>
      <c r="O14" s="54"/>
      <c r="P14" s="51"/>
      <c r="Q14" s="55"/>
      <c r="R14" s="90"/>
    </row>
    <row r="15" spans="1:19" ht="21" customHeight="1" x14ac:dyDescent="0.15">
      <c r="A15" s="164"/>
      <c r="B15" s="66" t="s">
        <v>227</v>
      </c>
      <c r="C15" s="44" t="s">
        <v>93</v>
      </c>
      <c r="D15" s="45"/>
      <c r="E15" s="46">
        <v>40</v>
      </c>
      <c r="F15" s="47" t="s">
        <v>34</v>
      </c>
      <c r="G15" s="70"/>
      <c r="H15" s="74" t="s">
        <v>93</v>
      </c>
      <c r="I15" s="45"/>
      <c r="J15" s="47">
        <f>ROUNDUP(E15*0.75,2)</f>
        <v>30</v>
      </c>
      <c r="K15" s="47" t="s">
        <v>34</v>
      </c>
      <c r="L15" s="47"/>
      <c r="M15" s="78" t="e">
        <f>#REF!</f>
        <v>#REF!</v>
      </c>
      <c r="N15" s="66" t="s">
        <v>228</v>
      </c>
      <c r="O15" s="48" t="s">
        <v>32</v>
      </c>
      <c r="P15" s="45"/>
      <c r="Q15" s="49">
        <v>1</v>
      </c>
      <c r="R15" s="89">
        <f t="shared" ref="R15:R24" si="1">ROUNDUP(Q15*0.75,2)</f>
        <v>0.75</v>
      </c>
    </row>
    <row r="16" spans="1:19" ht="21" customHeight="1" x14ac:dyDescent="0.15">
      <c r="A16" s="164"/>
      <c r="B16" s="66"/>
      <c r="C16" s="44" t="s">
        <v>35</v>
      </c>
      <c r="D16" s="45"/>
      <c r="E16" s="46">
        <v>20</v>
      </c>
      <c r="F16" s="47" t="s">
        <v>34</v>
      </c>
      <c r="G16" s="70"/>
      <c r="H16" s="74" t="s">
        <v>35</v>
      </c>
      <c r="I16" s="45"/>
      <c r="J16" s="47">
        <f>ROUNDUP(E16*0.75,2)</f>
        <v>15</v>
      </c>
      <c r="K16" s="47" t="s">
        <v>34</v>
      </c>
      <c r="L16" s="47"/>
      <c r="M16" s="78"/>
      <c r="N16" s="66" t="s">
        <v>229</v>
      </c>
      <c r="O16" s="48" t="s">
        <v>142</v>
      </c>
      <c r="P16" s="45" t="s">
        <v>26</v>
      </c>
      <c r="Q16" s="49">
        <v>5</v>
      </c>
      <c r="R16" s="89">
        <f t="shared" si="1"/>
        <v>3.75</v>
      </c>
    </row>
    <row r="17" spans="1:18" ht="21" customHeight="1" x14ac:dyDescent="0.15">
      <c r="A17" s="164"/>
      <c r="B17" s="66"/>
      <c r="C17" s="44" t="s">
        <v>52</v>
      </c>
      <c r="D17" s="45" t="s">
        <v>53</v>
      </c>
      <c r="E17" s="46">
        <v>5</v>
      </c>
      <c r="F17" s="47" t="s">
        <v>54</v>
      </c>
      <c r="G17" s="70"/>
      <c r="H17" s="74" t="s">
        <v>52</v>
      </c>
      <c r="I17" s="45" t="s">
        <v>53</v>
      </c>
      <c r="J17" s="47">
        <f>ROUNDUP(E17*0.75,2)</f>
        <v>3.75</v>
      </c>
      <c r="K17" s="47" t="s">
        <v>54</v>
      </c>
      <c r="L17" s="47"/>
      <c r="M17" s="78" t="e">
        <f>#REF!</f>
        <v>#REF!</v>
      </c>
      <c r="N17" s="66" t="s">
        <v>230</v>
      </c>
      <c r="O17" s="48" t="s">
        <v>24</v>
      </c>
      <c r="P17" s="45"/>
      <c r="Q17" s="49">
        <v>0.1</v>
      </c>
      <c r="R17" s="89">
        <f t="shared" si="1"/>
        <v>0.08</v>
      </c>
    </row>
    <row r="18" spans="1:18" ht="21" customHeight="1" x14ac:dyDescent="0.15">
      <c r="A18" s="164"/>
      <c r="B18" s="66"/>
      <c r="C18" s="44"/>
      <c r="D18" s="45"/>
      <c r="E18" s="46"/>
      <c r="F18" s="47"/>
      <c r="G18" s="70"/>
      <c r="H18" s="74"/>
      <c r="I18" s="45"/>
      <c r="J18" s="47"/>
      <c r="K18" s="47"/>
      <c r="L18" s="47"/>
      <c r="M18" s="78"/>
      <c r="N18" s="66" t="s">
        <v>249</v>
      </c>
      <c r="O18" s="48" t="s">
        <v>31</v>
      </c>
      <c r="P18" s="45"/>
      <c r="Q18" s="49">
        <v>0.01</v>
      </c>
      <c r="R18" s="89">
        <f t="shared" si="1"/>
        <v>0.01</v>
      </c>
    </row>
    <row r="19" spans="1:18" ht="21" customHeight="1" x14ac:dyDescent="0.15">
      <c r="A19" s="164"/>
      <c r="B19" s="66"/>
      <c r="C19" s="44"/>
      <c r="D19" s="45"/>
      <c r="E19" s="46"/>
      <c r="F19" s="47"/>
      <c r="G19" s="70"/>
      <c r="H19" s="74"/>
      <c r="I19" s="45"/>
      <c r="J19" s="47"/>
      <c r="K19" s="47"/>
      <c r="L19" s="47"/>
      <c r="M19" s="78"/>
      <c r="N19" s="66" t="s">
        <v>250</v>
      </c>
      <c r="O19" s="48" t="s">
        <v>32</v>
      </c>
      <c r="P19" s="45"/>
      <c r="Q19" s="49">
        <v>1</v>
      </c>
      <c r="R19" s="89">
        <f t="shared" si="1"/>
        <v>0.75</v>
      </c>
    </row>
    <row r="20" spans="1:18" ht="21" customHeight="1" x14ac:dyDescent="0.15">
      <c r="A20" s="164"/>
      <c r="B20" s="66"/>
      <c r="C20" s="44"/>
      <c r="D20" s="45"/>
      <c r="E20" s="46"/>
      <c r="F20" s="47"/>
      <c r="G20" s="70"/>
      <c r="H20" s="74"/>
      <c r="I20" s="45"/>
      <c r="J20" s="47"/>
      <c r="K20" s="47"/>
      <c r="L20" s="47"/>
      <c r="M20" s="78"/>
      <c r="N20" s="66" t="s">
        <v>231</v>
      </c>
      <c r="O20" s="48" t="s">
        <v>49</v>
      </c>
      <c r="P20" s="45"/>
      <c r="Q20" s="49">
        <v>7</v>
      </c>
      <c r="R20" s="89">
        <f t="shared" si="1"/>
        <v>5.25</v>
      </c>
    </row>
    <row r="21" spans="1:18" ht="21" customHeight="1" x14ac:dyDescent="0.15">
      <c r="A21" s="164"/>
      <c r="B21" s="66"/>
      <c r="C21" s="44"/>
      <c r="D21" s="45"/>
      <c r="E21" s="46"/>
      <c r="F21" s="47"/>
      <c r="G21" s="70"/>
      <c r="H21" s="74"/>
      <c r="I21" s="45"/>
      <c r="J21" s="47"/>
      <c r="K21" s="47"/>
      <c r="L21" s="47"/>
      <c r="M21" s="78"/>
      <c r="N21" s="66" t="s">
        <v>22</v>
      </c>
      <c r="O21" s="48" t="s">
        <v>25</v>
      </c>
      <c r="P21" s="45" t="s">
        <v>26</v>
      </c>
      <c r="Q21" s="49">
        <v>1</v>
      </c>
      <c r="R21" s="89">
        <f t="shared" si="1"/>
        <v>0.75</v>
      </c>
    </row>
    <row r="22" spans="1:18" ht="21" customHeight="1" x14ac:dyDescent="0.15">
      <c r="A22" s="164"/>
      <c r="B22" s="66"/>
      <c r="C22" s="44"/>
      <c r="D22" s="45"/>
      <c r="E22" s="46"/>
      <c r="F22" s="47"/>
      <c r="G22" s="70"/>
      <c r="H22" s="74"/>
      <c r="I22" s="45"/>
      <c r="J22" s="47"/>
      <c r="K22" s="47"/>
      <c r="L22" s="47"/>
      <c r="M22" s="78"/>
      <c r="N22" s="66"/>
      <c r="O22" s="48" t="s">
        <v>71</v>
      </c>
      <c r="P22" s="45"/>
      <c r="Q22" s="49">
        <v>1</v>
      </c>
      <c r="R22" s="89">
        <f t="shared" si="1"/>
        <v>0.75</v>
      </c>
    </row>
    <row r="23" spans="1:18" ht="21" customHeight="1" x14ac:dyDescent="0.15">
      <c r="A23" s="164"/>
      <c r="B23" s="66"/>
      <c r="C23" s="44"/>
      <c r="D23" s="45"/>
      <c r="E23" s="46"/>
      <c r="F23" s="47"/>
      <c r="G23" s="70"/>
      <c r="H23" s="74"/>
      <c r="I23" s="45"/>
      <c r="J23" s="47"/>
      <c r="K23" s="47"/>
      <c r="L23" s="47"/>
      <c r="M23" s="78"/>
      <c r="N23" s="66"/>
      <c r="O23" s="48" t="s">
        <v>43</v>
      </c>
      <c r="P23" s="45"/>
      <c r="Q23" s="49">
        <v>1</v>
      </c>
      <c r="R23" s="89">
        <f t="shared" si="1"/>
        <v>0.75</v>
      </c>
    </row>
    <row r="24" spans="1:18" ht="21" customHeight="1" x14ac:dyDescent="0.15">
      <c r="A24" s="164"/>
      <c r="B24" s="66"/>
      <c r="C24" s="44"/>
      <c r="D24" s="45"/>
      <c r="E24" s="46"/>
      <c r="F24" s="47"/>
      <c r="G24" s="70"/>
      <c r="H24" s="74"/>
      <c r="I24" s="45"/>
      <c r="J24" s="47"/>
      <c r="K24" s="47"/>
      <c r="L24" s="47"/>
      <c r="M24" s="78"/>
      <c r="N24" s="66"/>
      <c r="O24" s="48" t="s">
        <v>84</v>
      </c>
      <c r="P24" s="45"/>
      <c r="Q24" s="49">
        <v>0.6</v>
      </c>
      <c r="R24" s="89">
        <f t="shared" si="1"/>
        <v>0.45</v>
      </c>
    </row>
    <row r="25" spans="1:18" ht="21" customHeight="1" x14ac:dyDescent="0.15">
      <c r="A25" s="164"/>
      <c r="B25" s="67"/>
      <c r="C25" s="50"/>
      <c r="D25" s="51"/>
      <c r="E25" s="52"/>
      <c r="F25" s="53"/>
      <c r="G25" s="71"/>
      <c r="H25" s="75"/>
      <c r="I25" s="51"/>
      <c r="J25" s="53"/>
      <c r="K25" s="53"/>
      <c r="L25" s="53"/>
      <c r="M25" s="79"/>
      <c r="N25" s="67"/>
      <c r="O25" s="54"/>
      <c r="P25" s="51"/>
      <c r="Q25" s="55"/>
      <c r="R25" s="90"/>
    </row>
    <row r="26" spans="1:18" ht="21" customHeight="1" x14ac:dyDescent="0.15">
      <c r="A26" s="164"/>
      <c r="B26" s="66" t="s">
        <v>144</v>
      </c>
      <c r="C26" s="44" t="s">
        <v>147</v>
      </c>
      <c r="D26" s="45" t="s">
        <v>26</v>
      </c>
      <c r="E26" s="46">
        <v>10</v>
      </c>
      <c r="F26" s="47" t="s">
        <v>34</v>
      </c>
      <c r="G26" s="70"/>
      <c r="H26" s="74" t="s">
        <v>147</v>
      </c>
      <c r="I26" s="45" t="s">
        <v>26</v>
      </c>
      <c r="J26" s="47">
        <f>ROUNDUP(E26*0.75,2)</f>
        <v>7.5</v>
      </c>
      <c r="K26" s="47" t="s">
        <v>34</v>
      </c>
      <c r="L26" s="47"/>
      <c r="M26" s="78" t="e">
        <f>#REF!</f>
        <v>#REF!</v>
      </c>
      <c r="N26" s="66" t="s">
        <v>232</v>
      </c>
      <c r="O26" s="48" t="s">
        <v>43</v>
      </c>
      <c r="P26" s="45"/>
      <c r="Q26" s="49">
        <v>0.3</v>
      </c>
      <c r="R26" s="89">
        <f>ROUNDUP(Q26*0.75,2)</f>
        <v>0.23</v>
      </c>
    </row>
    <row r="27" spans="1:18" ht="21" customHeight="1" x14ac:dyDescent="0.15">
      <c r="A27" s="164"/>
      <c r="B27" s="66"/>
      <c r="C27" s="44" t="s">
        <v>41</v>
      </c>
      <c r="D27" s="45"/>
      <c r="E27" s="46">
        <v>10</v>
      </c>
      <c r="F27" s="47" t="s">
        <v>34</v>
      </c>
      <c r="G27" s="70"/>
      <c r="H27" s="74" t="s">
        <v>41</v>
      </c>
      <c r="I27" s="45"/>
      <c r="J27" s="47">
        <f>ROUNDUP(E27*0.75,2)</f>
        <v>7.5</v>
      </c>
      <c r="K27" s="47" t="s">
        <v>34</v>
      </c>
      <c r="L27" s="47"/>
      <c r="M27" s="78" t="e">
        <f>#REF!</f>
        <v>#REF!</v>
      </c>
      <c r="N27" s="66" t="s">
        <v>146</v>
      </c>
      <c r="O27" s="48" t="s">
        <v>24</v>
      </c>
      <c r="P27" s="45"/>
      <c r="Q27" s="49">
        <v>0.1</v>
      </c>
      <c r="R27" s="89">
        <f>ROUNDUP(Q27*0.75,2)</f>
        <v>0.08</v>
      </c>
    </row>
    <row r="28" spans="1:18" ht="21" customHeight="1" x14ac:dyDescent="0.15">
      <c r="A28" s="164"/>
      <c r="B28" s="66"/>
      <c r="C28" s="44" t="s">
        <v>70</v>
      </c>
      <c r="D28" s="45"/>
      <c r="E28" s="46">
        <v>5</v>
      </c>
      <c r="F28" s="47" t="s">
        <v>34</v>
      </c>
      <c r="G28" s="70"/>
      <c r="H28" s="74" t="s">
        <v>70</v>
      </c>
      <c r="I28" s="45"/>
      <c r="J28" s="47">
        <f>ROUNDUP(E28*0.75,2)</f>
        <v>3.75</v>
      </c>
      <c r="K28" s="47" t="s">
        <v>34</v>
      </c>
      <c r="L28" s="47"/>
      <c r="M28" s="78" t="e">
        <f>#REF!</f>
        <v>#REF!</v>
      </c>
      <c r="N28" s="66" t="s">
        <v>22</v>
      </c>
      <c r="O28" s="48" t="s">
        <v>64</v>
      </c>
      <c r="P28" s="45" t="s">
        <v>65</v>
      </c>
      <c r="Q28" s="49">
        <v>4</v>
      </c>
      <c r="R28" s="89">
        <f>ROUNDUP(Q28*0.75,2)</f>
        <v>3</v>
      </c>
    </row>
    <row r="29" spans="1:18" ht="21" customHeight="1" x14ac:dyDescent="0.15">
      <c r="A29" s="164"/>
      <c r="B29" s="67"/>
      <c r="C29" s="50"/>
      <c r="D29" s="51"/>
      <c r="E29" s="52"/>
      <c r="F29" s="53"/>
      <c r="G29" s="71"/>
      <c r="H29" s="75"/>
      <c r="I29" s="51"/>
      <c r="J29" s="53"/>
      <c r="K29" s="53"/>
      <c r="L29" s="53"/>
      <c r="M29" s="79"/>
      <c r="N29" s="67"/>
      <c r="O29" s="54"/>
      <c r="P29" s="51"/>
      <c r="Q29" s="55"/>
      <c r="R29" s="90"/>
    </row>
    <row r="30" spans="1:18" ht="21" customHeight="1" x14ac:dyDescent="0.15">
      <c r="A30" s="164"/>
      <c r="B30" s="66" t="s">
        <v>73</v>
      </c>
      <c r="C30" s="44" t="s">
        <v>76</v>
      </c>
      <c r="D30" s="45"/>
      <c r="E30" s="46">
        <v>20</v>
      </c>
      <c r="F30" s="47" t="s">
        <v>34</v>
      </c>
      <c r="G30" s="70"/>
      <c r="H30" s="74" t="s">
        <v>76</v>
      </c>
      <c r="I30" s="45"/>
      <c r="J30" s="47">
        <f>ROUNDUP(E30*0.75,2)</f>
        <v>15</v>
      </c>
      <c r="K30" s="47" t="s">
        <v>34</v>
      </c>
      <c r="L30" s="47"/>
      <c r="M30" s="78"/>
      <c r="N30" s="66" t="s">
        <v>22</v>
      </c>
      <c r="O30" s="48" t="s">
        <v>72</v>
      </c>
      <c r="P30" s="45"/>
      <c r="Q30" s="49">
        <v>100</v>
      </c>
      <c r="R30" s="89">
        <f>ROUNDUP(Q30*0.75,2)</f>
        <v>75</v>
      </c>
    </row>
    <row r="31" spans="1:18" ht="21" customHeight="1" x14ac:dyDescent="0.15">
      <c r="A31" s="164"/>
      <c r="B31" s="66"/>
      <c r="C31" s="44" t="s">
        <v>86</v>
      </c>
      <c r="D31" s="45" t="s">
        <v>26</v>
      </c>
      <c r="E31" s="56">
        <v>0.1</v>
      </c>
      <c r="F31" s="47" t="s">
        <v>57</v>
      </c>
      <c r="G31" s="70"/>
      <c r="H31" s="74" t="s">
        <v>86</v>
      </c>
      <c r="I31" s="45" t="s">
        <v>26</v>
      </c>
      <c r="J31" s="47">
        <f>ROUNDUP(E31*0.75,2)</f>
        <v>0.08</v>
      </c>
      <c r="K31" s="47" t="s">
        <v>57</v>
      </c>
      <c r="L31" s="47"/>
      <c r="M31" s="78" t="e">
        <f>#REF!</f>
        <v>#REF!</v>
      </c>
      <c r="N31" s="66"/>
      <c r="O31" s="48" t="s">
        <v>75</v>
      </c>
      <c r="P31" s="45"/>
      <c r="Q31" s="49">
        <v>3</v>
      </c>
      <c r="R31" s="89">
        <f>ROUNDUP(Q31*0.75,2)</f>
        <v>2.25</v>
      </c>
    </row>
    <row r="32" spans="1:18" ht="21" customHeight="1" thickBot="1" x14ac:dyDescent="0.2">
      <c r="A32" s="165"/>
      <c r="B32" s="68"/>
      <c r="C32" s="57"/>
      <c r="D32" s="58"/>
      <c r="E32" s="59"/>
      <c r="F32" s="60"/>
      <c r="G32" s="72"/>
      <c r="H32" s="76"/>
      <c r="I32" s="58"/>
      <c r="J32" s="60"/>
      <c r="K32" s="60"/>
      <c r="L32" s="60"/>
      <c r="M32" s="80"/>
      <c r="N32" s="68"/>
      <c r="O32" s="61"/>
      <c r="P32" s="58"/>
      <c r="Q32" s="62"/>
      <c r="R32" s="91"/>
    </row>
    <row r="34" spans="16:18" ht="18.75" customHeight="1" x14ac:dyDescent="0.15">
      <c r="P34" s="3"/>
      <c r="Q34" s="3"/>
      <c r="R34" s="3"/>
    </row>
  </sheetData>
  <mergeCells count="6">
    <mergeCell ref="O3:Q3"/>
    <mergeCell ref="H1:N1"/>
    <mergeCell ref="A2:R2"/>
    <mergeCell ref="A5:F5"/>
    <mergeCell ref="A7:A32"/>
    <mergeCell ref="B3:C4"/>
  </mergeCells>
  <phoneticPr fontId="16"/>
  <printOptions horizontalCentered="1" verticalCentered="1"/>
  <pageMargins left="0.39370078740157483" right="0.39370078740157483" top="0.39370078740157483" bottom="0.39370078740157483" header="0.39370078740157483" footer="0.39370078740157483"/>
  <pageSetup paperSize="12" scale="5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359</v>
      </c>
      <c r="B3" s="193"/>
      <c r="C3" s="193"/>
      <c r="D3" s="121"/>
      <c r="E3" s="194" t="s">
        <v>306</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291</v>
      </c>
      <c r="I5" s="181" t="s">
        <v>289</v>
      </c>
      <c r="J5" s="182"/>
      <c r="K5" s="183"/>
      <c r="L5" s="184" t="s">
        <v>358</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357</v>
      </c>
      <c r="C9" s="133" t="s">
        <v>93</v>
      </c>
      <c r="D9" s="132"/>
      <c r="E9" s="131"/>
      <c r="F9" s="45"/>
      <c r="G9" s="99"/>
      <c r="H9" s="129">
        <v>20</v>
      </c>
      <c r="I9" s="130" t="s">
        <v>356</v>
      </c>
      <c r="J9" s="106" t="s">
        <v>156</v>
      </c>
      <c r="K9" s="129">
        <v>10</v>
      </c>
      <c r="L9" s="130" t="s">
        <v>355</v>
      </c>
      <c r="M9" s="99" t="s">
        <v>76</v>
      </c>
      <c r="N9" s="129">
        <v>10</v>
      </c>
      <c r="O9" s="128"/>
    </row>
    <row r="10" spans="1:21" ht="24.95" customHeight="1" x14ac:dyDescent="0.15">
      <c r="A10" s="188"/>
      <c r="B10" s="99"/>
      <c r="C10" s="133" t="s">
        <v>35</v>
      </c>
      <c r="D10" s="132"/>
      <c r="E10" s="131"/>
      <c r="F10" s="45"/>
      <c r="G10" s="99"/>
      <c r="H10" s="129">
        <v>20</v>
      </c>
      <c r="I10" s="130"/>
      <c r="J10" s="99" t="s">
        <v>35</v>
      </c>
      <c r="K10" s="129">
        <v>15</v>
      </c>
      <c r="L10" s="130"/>
      <c r="M10" s="99" t="s">
        <v>42</v>
      </c>
      <c r="N10" s="129">
        <v>5</v>
      </c>
      <c r="O10" s="128"/>
    </row>
    <row r="11" spans="1:21" ht="24.95" customHeight="1" x14ac:dyDescent="0.15">
      <c r="A11" s="188"/>
      <c r="B11" s="99"/>
      <c r="C11" s="133" t="s">
        <v>42</v>
      </c>
      <c r="D11" s="132"/>
      <c r="E11" s="131"/>
      <c r="F11" s="45"/>
      <c r="G11" s="99"/>
      <c r="H11" s="129">
        <v>5</v>
      </c>
      <c r="I11" s="130"/>
      <c r="J11" s="99" t="s">
        <v>42</v>
      </c>
      <c r="K11" s="129">
        <v>5</v>
      </c>
      <c r="L11" s="136"/>
      <c r="M11" s="103"/>
      <c r="N11" s="135"/>
      <c r="O11" s="140"/>
    </row>
    <row r="12" spans="1:21" ht="24.95" customHeight="1" x14ac:dyDescent="0.15">
      <c r="A12" s="188"/>
      <c r="B12" s="99"/>
      <c r="C12" s="133"/>
      <c r="D12" s="132"/>
      <c r="E12" s="131"/>
      <c r="F12" s="45"/>
      <c r="G12" s="99" t="s">
        <v>72</v>
      </c>
      <c r="H12" s="129" t="s">
        <v>272</v>
      </c>
      <c r="I12" s="130"/>
      <c r="J12" s="99"/>
      <c r="K12" s="129"/>
      <c r="L12" s="130" t="s">
        <v>354</v>
      </c>
      <c r="M12" s="99" t="s">
        <v>35</v>
      </c>
      <c r="N12" s="129">
        <v>10</v>
      </c>
      <c r="O12" s="128"/>
    </row>
    <row r="13" spans="1:21" ht="24.95" customHeight="1" x14ac:dyDescent="0.15">
      <c r="A13" s="188"/>
      <c r="B13" s="99"/>
      <c r="C13" s="133"/>
      <c r="D13" s="132"/>
      <c r="E13" s="131"/>
      <c r="F13" s="45"/>
      <c r="G13" s="99" t="s">
        <v>43</v>
      </c>
      <c r="H13" s="129" t="s">
        <v>274</v>
      </c>
      <c r="I13" s="130"/>
      <c r="J13" s="99"/>
      <c r="K13" s="129"/>
      <c r="L13" s="130"/>
      <c r="M13" s="99" t="s">
        <v>41</v>
      </c>
      <c r="N13" s="129">
        <v>10</v>
      </c>
      <c r="O13" s="128"/>
    </row>
    <row r="14" spans="1:21" ht="24.95" customHeight="1" x14ac:dyDescent="0.15">
      <c r="A14" s="188"/>
      <c r="B14" s="99"/>
      <c r="C14" s="133"/>
      <c r="D14" s="132"/>
      <c r="E14" s="131"/>
      <c r="F14" s="45" t="s">
        <v>26</v>
      </c>
      <c r="G14" s="99" t="s">
        <v>25</v>
      </c>
      <c r="H14" s="129" t="s">
        <v>274</v>
      </c>
      <c r="I14" s="130"/>
      <c r="J14" s="99"/>
      <c r="K14" s="129"/>
      <c r="L14" s="130"/>
      <c r="M14" s="99"/>
      <c r="N14" s="129"/>
      <c r="O14" s="128"/>
    </row>
    <row r="15" spans="1:21" ht="24.95" customHeight="1" x14ac:dyDescent="0.15">
      <c r="A15" s="188"/>
      <c r="B15" s="103"/>
      <c r="C15" s="139"/>
      <c r="D15" s="138"/>
      <c r="E15" s="137"/>
      <c r="F15" s="51"/>
      <c r="G15" s="103"/>
      <c r="H15" s="135"/>
      <c r="I15" s="136"/>
      <c r="J15" s="103"/>
      <c r="K15" s="135"/>
      <c r="L15" s="130"/>
      <c r="M15" s="99"/>
      <c r="N15" s="129"/>
      <c r="O15" s="128"/>
    </row>
    <row r="16" spans="1:21" ht="24.95" customHeight="1" x14ac:dyDescent="0.15">
      <c r="A16" s="188"/>
      <c r="B16" s="99" t="s">
        <v>301</v>
      </c>
      <c r="C16" s="133" t="s">
        <v>41</v>
      </c>
      <c r="D16" s="132"/>
      <c r="E16" s="131"/>
      <c r="F16" s="45"/>
      <c r="G16" s="99"/>
      <c r="H16" s="129">
        <v>10</v>
      </c>
      <c r="I16" s="130" t="s">
        <v>301</v>
      </c>
      <c r="J16" s="99" t="s">
        <v>41</v>
      </c>
      <c r="K16" s="129">
        <v>10</v>
      </c>
      <c r="L16" s="130"/>
      <c r="M16" s="99"/>
      <c r="N16" s="129"/>
      <c r="O16" s="128"/>
    </row>
    <row r="17" spans="1:15" ht="24.95" customHeight="1" x14ac:dyDescent="0.15">
      <c r="A17" s="188"/>
      <c r="B17" s="99"/>
      <c r="C17" s="133" t="s">
        <v>70</v>
      </c>
      <c r="D17" s="132"/>
      <c r="E17" s="131"/>
      <c r="F17" s="45"/>
      <c r="G17" s="99"/>
      <c r="H17" s="129">
        <v>5</v>
      </c>
      <c r="I17" s="130"/>
      <c r="J17" s="99" t="s">
        <v>70</v>
      </c>
      <c r="K17" s="129">
        <v>5</v>
      </c>
      <c r="L17" s="130"/>
      <c r="M17" s="99"/>
      <c r="N17" s="129"/>
      <c r="O17" s="128"/>
    </row>
    <row r="18" spans="1:15" ht="24.95" customHeight="1" x14ac:dyDescent="0.15">
      <c r="A18" s="188"/>
      <c r="B18" s="103"/>
      <c r="C18" s="139"/>
      <c r="D18" s="138"/>
      <c r="E18" s="137"/>
      <c r="F18" s="51"/>
      <c r="G18" s="103"/>
      <c r="H18" s="135"/>
      <c r="I18" s="136"/>
      <c r="J18" s="103"/>
      <c r="K18" s="135"/>
      <c r="L18" s="130"/>
      <c r="M18" s="99"/>
      <c r="N18" s="129"/>
      <c r="O18" s="128"/>
    </row>
    <row r="19" spans="1:15" ht="24.95" customHeight="1" x14ac:dyDescent="0.15">
      <c r="A19" s="188"/>
      <c r="B19" s="99" t="s">
        <v>73</v>
      </c>
      <c r="C19" s="133" t="s">
        <v>76</v>
      </c>
      <c r="D19" s="132"/>
      <c r="E19" s="131"/>
      <c r="F19" s="101"/>
      <c r="G19" s="99"/>
      <c r="H19" s="129">
        <v>10</v>
      </c>
      <c r="I19" s="130" t="s">
        <v>73</v>
      </c>
      <c r="J19" s="99" t="s">
        <v>76</v>
      </c>
      <c r="K19" s="129">
        <v>10</v>
      </c>
      <c r="L19" s="130"/>
      <c r="M19" s="99"/>
      <c r="N19" s="129"/>
      <c r="O19" s="128"/>
    </row>
    <row r="20" spans="1:15" ht="24.95" customHeight="1" x14ac:dyDescent="0.15">
      <c r="A20" s="188"/>
      <c r="B20" s="99"/>
      <c r="C20" s="133" t="s">
        <v>86</v>
      </c>
      <c r="D20" s="132"/>
      <c r="E20" s="131" t="s">
        <v>26</v>
      </c>
      <c r="F20" s="45"/>
      <c r="G20" s="99"/>
      <c r="H20" s="134">
        <v>0.05</v>
      </c>
      <c r="I20" s="130"/>
      <c r="J20" s="99" t="s">
        <v>86</v>
      </c>
      <c r="K20" s="134">
        <v>0.05</v>
      </c>
      <c r="L20" s="130"/>
      <c r="M20" s="99"/>
      <c r="N20" s="129"/>
      <c r="O20" s="128"/>
    </row>
    <row r="21" spans="1:15" ht="24.95" customHeight="1" x14ac:dyDescent="0.15">
      <c r="A21" s="188"/>
      <c r="B21" s="99"/>
      <c r="C21" s="133"/>
      <c r="D21" s="132"/>
      <c r="E21" s="131"/>
      <c r="F21" s="45"/>
      <c r="G21" s="99" t="s">
        <v>72</v>
      </c>
      <c r="H21" s="129" t="s">
        <v>272</v>
      </c>
      <c r="I21" s="130"/>
      <c r="J21" s="99"/>
      <c r="K21" s="129"/>
      <c r="L21" s="130"/>
      <c r="M21" s="99"/>
      <c r="N21" s="129"/>
      <c r="O21" s="128"/>
    </row>
    <row r="22" spans="1:15" ht="24.95" customHeight="1" x14ac:dyDescent="0.15">
      <c r="A22" s="188"/>
      <c r="B22" s="99"/>
      <c r="C22" s="133"/>
      <c r="D22" s="132"/>
      <c r="E22" s="131"/>
      <c r="F22" s="45"/>
      <c r="G22" s="99" t="s">
        <v>75</v>
      </c>
      <c r="H22" s="129" t="s">
        <v>274</v>
      </c>
      <c r="I22" s="130"/>
      <c r="J22" s="99"/>
      <c r="K22" s="129"/>
      <c r="L22" s="130"/>
      <c r="M22" s="99"/>
      <c r="N22" s="129"/>
      <c r="O22" s="128"/>
    </row>
    <row r="23" spans="1:15" ht="15" thickBot="1" x14ac:dyDescent="0.2">
      <c r="A23" s="189"/>
      <c r="B23" s="96"/>
      <c r="C23" s="127"/>
      <c r="D23" s="126"/>
      <c r="E23" s="125"/>
      <c r="F23" s="58"/>
      <c r="G23" s="96"/>
      <c r="H23" s="123"/>
      <c r="I23" s="124"/>
      <c r="J23" s="96"/>
      <c r="K23" s="123"/>
      <c r="L23" s="124"/>
      <c r="M23" s="96"/>
      <c r="N23" s="123"/>
      <c r="O23" s="12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233</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151</v>
      </c>
      <c r="C5" s="37" t="s">
        <v>156</v>
      </c>
      <c r="D5" s="38"/>
      <c r="E5" s="43">
        <v>30</v>
      </c>
      <c r="F5" s="40" t="s">
        <v>34</v>
      </c>
      <c r="G5" s="69"/>
      <c r="H5" s="73" t="s">
        <v>156</v>
      </c>
      <c r="I5" s="38"/>
      <c r="J5" s="40">
        <f>ROUNDUP(E5*0.75,2)</f>
        <v>22.5</v>
      </c>
      <c r="K5" s="40" t="s">
        <v>34</v>
      </c>
      <c r="L5" s="40"/>
      <c r="M5" s="77" t="e">
        <f>#REF!</f>
        <v>#REF!</v>
      </c>
      <c r="N5" s="65" t="s">
        <v>234</v>
      </c>
      <c r="O5" s="41" t="s">
        <v>23</v>
      </c>
      <c r="P5" s="38"/>
      <c r="Q5" s="42">
        <v>110</v>
      </c>
      <c r="R5" s="88">
        <f t="shared" ref="R5:R13" si="0">ROUNDUP(Q5*0.75,2)</f>
        <v>82.5</v>
      </c>
    </row>
    <row r="6" spans="1:19" ht="23.1" customHeight="1" x14ac:dyDescent="0.15">
      <c r="A6" s="164"/>
      <c r="B6" s="66"/>
      <c r="C6" s="44" t="s">
        <v>28</v>
      </c>
      <c r="D6" s="45" t="s">
        <v>29</v>
      </c>
      <c r="E6" s="81">
        <v>0.5</v>
      </c>
      <c r="F6" s="47" t="s">
        <v>30</v>
      </c>
      <c r="G6" s="70"/>
      <c r="H6" s="74" t="s">
        <v>28</v>
      </c>
      <c r="I6" s="45" t="s">
        <v>29</v>
      </c>
      <c r="J6" s="47">
        <f>ROUNDUP(E6*0.75,2)</f>
        <v>0.38</v>
      </c>
      <c r="K6" s="47" t="s">
        <v>30</v>
      </c>
      <c r="L6" s="47"/>
      <c r="M6" s="78" t="e">
        <f>#REF!</f>
        <v>#REF!</v>
      </c>
      <c r="N6" s="66" t="s">
        <v>153</v>
      </c>
      <c r="O6" s="48" t="s">
        <v>25</v>
      </c>
      <c r="P6" s="45" t="s">
        <v>26</v>
      </c>
      <c r="Q6" s="49">
        <v>0.5</v>
      </c>
      <c r="R6" s="89">
        <f t="shared" si="0"/>
        <v>0.38</v>
      </c>
    </row>
    <row r="7" spans="1:19" ht="23.1" customHeight="1" x14ac:dyDescent="0.15">
      <c r="A7" s="164"/>
      <c r="B7" s="66"/>
      <c r="C7" s="44" t="s">
        <v>69</v>
      </c>
      <c r="D7" s="45"/>
      <c r="E7" s="46">
        <v>20</v>
      </c>
      <c r="F7" s="47" t="s">
        <v>34</v>
      </c>
      <c r="G7" s="70"/>
      <c r="H7" s="74" t="s">
        <v>69</v>
      </c>
      <c r="I7" s="45"/>
      <c r="J7" s="47">
        <f>ROUNDUP(E7*0.75,2)</f>
        <v>15</v>
      </c>
      <c r="K7" s="47" t="s">
        <v>34</v>
      </c>
      <c r="L7" s="47"/>
      <c r="M7" s="78"/>
      <c r="N7" s="66" t="s">
        <v>154</v>
      </c>
      <c r="O7" s="48" t="s">
        <v>72</v>
      </c>
      <c r="P7" s="45"/>
      <c r="Q7" s="49">
        <v>1</v>
      </c>
      <c r="R7" s="89">
        <f t="shared" si="0"/>
        <v>0.75</v>
      </c>
    </row>
    <row r="8" spans="1:19" ht="23.1" customHeight="1" x14ac:dyDescent="0.15">
      <c r="A8" s="164"/>
      <c r="B8" s="66"/>
      <c r="C8" s="44"/>
      <c r="D8" s="45"/>
      <c r="E8" s="46"/>
      <c r="F8" s="47"/>
      <c r="G8" s="70"/>
      <c r="H8" s="74"/>
      <c r="I8" s="45"/>
      <c r="J8" s="47"/>
      <c r="K8" s="47"/>
      <c r="L8" s="47"/>
      <c r="M8" s="78"/>
      <c r="N8" s="66" t="s">
        <v>155</v>
      </c>
      <c r="O8" s="48" t="s">
        <v>32</v>
      </c>
      <c r="P8" s="45"/>
      <c r="Q8" s="49">
        <v>2</v>
      </c>
      <c r="R8" s="89">
        <f t="shared" si="0"/>
        <v>1.5</v>
      </c>
    </row>
    <row r="9" spans="1:19" ht="23.1" customHeight="1" x14ac:dyDescent="0.15">
      <c r="A9" s="164"/>
      <c r="B9" s="66"/>
      <c r="C9" s="44"/>
      <c r="D9" s="45"/>
      <c r="E9" s="46"/>
      <c r="F9" s="47"/>
      <c r="G9" s="70"/>
      <c r="H9" s="74"/>
      <c r="I9" s="45"/>
      <c r="J9" s="47"/>
      <c r="K9" s="47"/>
      <c r="L9" s="47"/>
      <c r="M9" s="78"/>
      <c r="N9" s="66" t="s">
        <v>22</v>
      </c>
      <c r="O9" s="48" t="s">
        <v>36</v>
      </c>
      <c r="P9" s="45"/>
      <c r="Q9" s="49">
        <v>0.5</v>
      </c>
      <c r="R9" s="89">
        <f t="shared" si="0"/>
        <v>0.38</v>
      </c>
    </row>
    <row r="10" spans="1:19" ht="23.1" customHeight="1" x14ac:dyDescent="0.15">
      <c r="A10" s="164"/>
      <c r="B10" s="66"/>
      <c r="C10" s="44"/>
      <c r="D10" s="45"/>
      <c r="E10" s="46"/>
      <c r="F10" s="47"/>
      <c r="G10" s="70"/>
      <c r="H10" s="74"/>
      <c r="I10" s="45"/>
      <c r="J10" s="47"/>
      <c r="K10" s="47"/>
      <c r="L10" s="47"/>
      <c r="M10" s="78"/>
      <c r="N10" s="66"/>
      <c r="O10" s="48" t="s">
        <v>43</v>
      </c>
      <c r="P10" s="45"/>
      <c r="Q10" s="49">
        <v>0.8</v>
      </c>
      <c r="R10" s="89">
        <f t="shared" si="0"/>
        <v>0.6</v>
      </c>
    </row>
    <row r="11" spans="1:19" ht="23.1" customHeight="1" x14ac:dyDescent="0.15">
      <c r="A11" s="164"/>
      <c r="B11" s="66"/>
      <c r="C11" s="44"/>
      <c r="D11" s="45"/>
      <c r="E11" s="46"/>
      <c r="F11" s="47"/>
      <c r="G11" s="70"/>
      <c r="H11" s="74"/>
      <c r="I11" s="45"/>
      <c r="J11" s="47"/>
      <c r="K11" s="47"/>
      <c r="L11" s="47"/>
      <c r="M11" s="78"/>
      <c r="N11" s="66"/>
      <c r="O11" s="48" t="s">
        <v>25</v>
      </c>
      <c r="P11" s="45" t="s">
        <v>26</v>
      </c>
      <c r="Q11" s="49">
        <v>1.5</v>
      </c>
      <c r="R11" s="89">
        <f t="shared" si="0"/>
        <v>1.1300000000000001</v>
      </c>
    </row>
    <row r="12" spans="1:19" ht="23.1" customHeight="1" x14ac:dyDescent="0.15">
      <c r="A12" s="164"/>
      <c r="B12" s="66"/>
      <c r="C12" s="44"/>
      <c r="D12" s="45"/>
      <c r="E12" s="46"/>
      <c r="F12" s="47"/>
      <c r="G12" s="70"/>
      <c r="H12" s="74"/>
      <c r="I12" s="45"/>
      <c r="J12" s="47"/>
      <c r="K12" s="47"/>
      <c r="L12" s="47"/>
      <c r="M12" s="78"/>
      <c r="N12" s="66"/>
      <c r="O12" s="48" t="s">
        <v>43</v>
      </c>
      <c r="P12" s="45"/>
      <c r="Q12" s="49">
        <v>0.9</v>
      </c>
      <c r="R12" s="89">
        <f t="shared" si="0"/>
        <v>0.68</v>
      </c>
    </row>
    <row r="13" spans="1:19" ht="23.1" customHeight="1" x14ac:dyDescent="0.15">
      <c r="A13" s="164"/>
      <c r="B13" s="66"/>
      <c r="C13" s="44"/>
      <c r="D13" s="45"/>
      <c r="E13" s="46"/>
      <c r="F13" s="47"/>
      <c r="G13" s="70"/>
      <c r="H13" s="74"/>
      <c r="I13" s="45"/>
      <c r="J13" s="47"/>
      <c r="K13" s="47"/>
      <c r="L13" s="47"/>
      <c r="M13" s="78"/>
      <c r="N13" s="66"/>
      <c r="O13" s="48" t="s">
        <v>32</v>
      </c>
      <c r="P13" s="45"/>
      <c r="Q13" s="49">
        <v>1</v>
      </c>
      <c r="R13" s="89">
        <f t="shared" si="0"/>
        <v>0.75</v>
      </c>
    </row>
    <row r="14" spans="1:19" ht="23.1" customHeight="1" x14ac:dyDescent="0.15">
      <c r="A14" s="164"/>
      <c r="B14" s="67"/>
      <c r="C14" s="50"/>
      <c r="D14" s="51"/>
      <c r="E14" s="52"/>
      <c r="F14" s="53"/>
      <c r="G14" s="71"/>
      <c r="H14" s="75"/>
      <c r="I14" s="51"/>
      <c r="J14" s="53"/>
      <c r="K14" s="53"/>
      <c r="L14" s="53"/>
      <c r="M14" s="79"/>
      <c r="N14" s="67"/>
      <c r="O14" s="54"/>
      <c r="P14" s="51"/>
      <c r="Q14" s="55"/>
      <c r="R14" s="90"/>
    </row>
    <row r="15" spans="1:19" ht="23.1" customHeight="1" x14ac:dyDescent="0.15">
      <c r="A15" s="164"/>
      <c r="B15" s="66" t="s">
        <v>235</v>
      </c>
      <c r="C15" s="44" t="s">
        <v>63</v>
      </c>
      <c r="D15" s="45"/>
      <c r="E15" s="46">
        <v>20</v>
      </c>
      <c r="F15" s="47" t="s">
        <v>34</v>
      </c>
      <c r="G15" s="70"/>
      <c r="H15" s="74" t="s">
        <v>63</v>
      </c>
      <c r="I15" s="45"/>
      <c r="J15" s="47">
        <f>ROUNDUP(E15*0.75,2)</f>
        <v>15</v>
      </c>
      <c r="K15" s="47" t="s">
        <v>34</v>
      </c>
      <c r="L15" s="47"/>
      <c r="M15" s="78"/>
      <c r="N15" s="66" t="s">
        <v>158</v>
      </c>
      <c r="O15" s="48" t="s">
        <v>43</v>
      </c>
      <c r="P15" s="45"/>
      <c r="Q15" s="49">
        <v>1</v>
      </c>
      <c r="R15" s="89">
        <f>ROUNDUP(Q15*0.75,2)</f>
        <v>0.75</v>
      </c>
    </row>
    <row r="16" spans="1:19" ht="23.1" customHeight="1" x14ac:dyDescent="0.15">
      <c r="A16" s="164"/>
      <c r="B16" s="66"/>
      <c r="C16" s="44" t="s">
        <v>42</v>
      </c>
      <c r="D16" s="45"/>
      <c r="E16" s="46">
        <v>20</v>
      </c>
      <c r="F16" s="47" t="s">
        <v>34</v>
      </c>
      <c r="G16" s="70"/>
      <c r="H16" s="74" t="s">
        <v>42</v>
      </c>
      <c r="I16" s="45"/>
      <c r="J16" s="47">
        <f>ROUNDUP(E16*0.75,2)</f>
        <v>15</v>
      </c>
      <c r="K16" s="47" t="s">
        <v>34</v>
      </c>
      <c r="L16" s="47"/>
      <c r="M16" s="78"/>
      <c r="N16" s="66" t="s">
        <v>159</v>
      </c>
      <c r="O16" s="48" t="s">
        <v>25</v>
      </c>
      <c r="P16" s="45" t="s">
        <v>26</v>
      </c>
      <c r="Q16" s="49">
        <v>1</v>
      </c>
      <c r="R16" s="89">
        <f>ROUNDUP(Q16*0.75,2)</f>
        <v>0.75</v>
      </c>
    </row>
    <row r="17" spans="1:18" ht="23.1" customHeight="1" x14ac:dyDescent="0.15">
      <c r="A17" s="164"/>
      <c r="B17" s="66"/>
      <c r="C17" s="44" t="s">
        <v>160</v>
      </c>
      <c r="D17" s="45"/>
      <c r="E17" s="46">
        <v>1</v>
      </c>
      <c r="F17" s="47" t="s">
        <v>34</v>
      </c>
      <c r="G17" s="70"/>
      <c r="H17" s="74" t="s">
        <v>160</v>
      </c>
      <c r="I17" s="45"/>
      <c r="J17" s="47">
        <f>ROUNDUP(E17*0.75,2)</f>
        <v>0.75</v>
      </c>
      <c r="K17" s="47" t="s">
        <v>34</v>
      </c>
      <c r="L17" s="47"/>
      <c r="M17" s="78" t="e">
        <f>#REF!</f>
        <v>#REF!</v>
      </c>
      <c r="N17" s="66" t="s">
        <v>22</v>
      </c>
      <c r="O17" s="48" t="s">
        <v>44</v>
      </c>
      <c r="P17" s="45"/>
      <c r="Q17" s="49">
        <v>2</v>
      </c>
      <c r="R17" s="89">
        <f>ROUNDUP(Q17*0.75,2)</f>
        <v>1.5</v>
      </c>
    </row>
    <row r="18" spans="1:18" ht="23.1" customHeight="1" x14ac:dyDescent="0.15">
      <c r="A18" s="164"/>
      <c r="B18" s="66"/>
      <c r="C18" s="44"/>
      <c r="D18" s="45"/>
      <c r="E18" s="46"/>
      <c r="F18" s="47"/>
      <c r="G18" s="70"/>
      <c r="H18" s="74"/>
      <c r="I18" s="45"/>
      <c r="J18" s="47"/>
      <c r="K18" s="47"/>
      <c r="L18" s="47"/>
      <c r="M18" s="78"/>
      <c r="N18" s="66"/>
      <c r="O18" s="48" t="s">
        <v>27</v>
      </c>
      <c r="P18" s="45"/>
      <c r="Q18" s="49">
        <v>2</v>
      </c>
      <c r="R18" s="89">
        <f>ROUNDUP(Q18*0.75,2)</f>
        <v>1.5</v>
      </c>
    </row>
    <row r="19" spans="1:18" ht="23.1" customHeight="1" x14ac:dyDescent="0.15">
      <c r="A19" s="164"/>
      <c r="B19" s="67"/>
      <c r="C19" s="50"/>
      <c r="D19" s="51"/>
      <c r="E19" s="52"/>
      <c r="F19" s="53"/>
      <c r="G19" s="71"/>
      <c r="H19" s="75"/>
      <c r="I19" s="51"/>
      <c r="J19" s="53"/>
      <c r="K19" s="53"/>
      <c r="L19" s="53"/>
      <c r="M19" s="79"/>
      <c r="N19" s="67"/>
      <c r="O19" s="54"/>
      <c r="P19" s="51"/>
      <c r="Q19" s="55"/>
      <c r="R19" s="90"/>
    </row>
    <row r="20" spans="1:18" ht="23.1" customHeight="1" x14ac:dyDescent="0.15">
      <c r="A20" s="164"/>
      <c r="B20" s="66" t="s">
        <v>73</v>
      </c>
      <c r="C20" s="44" t="s">
        <v>90</v>
      </c>
      <c r="D20" s="45"/>
      <c r="E20" s="46">
        <v>20</v>
      </c>
      <c r="F20" s="47" t="s">
        <v>34</v>
      </c>
      <c r="G20" s="70"/>
      <c r="H20" s="74" t="s">
        <v>90</v>
      </c>
      <c r="I20" s="45"/>
      <c r="J20" s="47">
        <f>ROUNDUP(E20*0.75,2)</f>
        <v>15</v>
      </c>
      <c r="K20" s="47" t="s">
        <v>34</v>
      </c>
      <c r="L20" s="47"/>
      <c r="M20" s="78"/>
      <c r="N20" s="66" t="s">
        <v>22</v>
      </c>
      <c r="O20" s="48" t="s">
        <v>72</v>
      </c>
      <c r="P20" s="45"/>
      <c r="Q20" s="49">
        <v>100</v>
      </c>
      <c r="R20" s="89">
        <f>ROUNDUP(Q20*0.75,2)</f>
        <v>75</v>
      </c>
    </row>
    <row r="21" spans="1:18" ht="23.1" customHeight="1" x14ac:dyDescent="0.15">
      <c r="A21" s="164"/>
      <c r="B21" s="66"/>
      <c r="C21" s="44" t="s">
        <v>91</v>
      </c>
      <c r="D21" s="45"/>
      <c r="E21" s="46">
        <v>0.5</v>
      </c>
      <c r="F21" s="47" t="s">
        <v>34</v>
      </c>
      <c r="G21" s="70"/>
      <c r="H21" s="74" t="s">
        <v>91</v>
      </c>
      <c r="I21" s="45"/>
      <c r="J21" s="47">
        <f>ROUNDUP(E21*0.75,2)</f>
        <v>0.38</v>
      </c>
      <c r="K21" s="47" t="s">
        <v>34</v>
      </c>
      <c r="L21" s="47"/>
      <c r="M21" s="78" t="e">
        <f>#REF!</f>
        <v>#REF!</v>
      </c>
      <c r="N21" s="66"/>
      <c r="O21" s="48" t="s">
        <v>75</v>
      </c>
      <c r="P21" s="45"/>
      <c r="Q21" s="49">
        <v>3</v>
      </c>
      <c r="R21" s="89">
        <f>ROUNDUP(Q21*0.75,2)</f>
        <v>2.25</v>
      </c>
    </row>
    <row r="22" spans="1:18" ht="23.1" customHeight="1" x14ac:dyDescent="0.15">
      <c r="A22" s="164"/>
      <c r="B22" s="67"/>
      <c r="C22" s="50"/>
      <c r="D22" s="51"/>
      <c r="E22" s="52"/>
      <c r="F22" s="53"/>
      <c r="G22" s="71"/>
      <c r="H22" s="75"/>
      <c r="I22" s="51"/>
      <c r="J22" s="53"/>
      <c r="K22" s="53"/>
      <c r="L22" s="53"/>
      <c r="M22" s="79"/>
      <c r="N22" s="67"/>
      <c r="O22" s="54"/>
      <c r="P22" s="51"/>
      <c r="Q22" s="55"/>
      <c r="R22" s="90"/>
    </row>
    <row r="23" spans="1:18" ht="23.1" customHeight="1" x14ac:dyDescent="0.15">
      <c r="A23" s="164"/>
      <c r="B23" s="66" t="s">
        <v>198</v>
      </c>
      <c r="C23" s="44" t="s">
        <v>199</v>
      </c>
      <c r="D23" s="45"/>
      <c r="E23" s="63">
        <v>0.25</v>
      </c>
      <c r="F23" s="47" t="s">
        <v>149</v>
      </c>
      <c r="G23" s="70"/>
      <c r="H23" s="74" t="s">
        <v>199</v>
      </c>
      <c r="I23" s="45"/>
      <c r="J23" s="47">
        <f>ROUNDUP(E23*0.75,2)</f>
        <v>0.19</v>
      </c>
      <c r="K23" s="47" t="s">
        <v>149</v>
      </c>
      <c r="L23" s="47"/>
      <c r="M23" s="78" t="e">
        <f>#REF!</f>
        <v>#REF!</v>
      </c>
      <c r="N23" s="66" t="s">
        <v>67</v>
      </c>
      <c r="O23" s="48"/>
      <c r="P23" s="45"/>
      <c r="Q23" s="49"/>
      <c r="R23" s="89"/>
    </row>
    <row r="24" spans="1:18" ht="23.1" customHeight="1" thickBot="1" x14ac:dyDescent="0.2">
      <c r="A24" s="165"/>
      <c r="B24" s="68"/>
      <c r="C24" s="57"/>
      <c r="D24" s="58"/>
      <c r="E24" s="59"/>
      <c r="F24" s="60"/>
      <c r="G24" s="72"/>
      <c r="H24" s="76"/>
      <c r="I24" s="58"/>
      <c r="J24" s="60"/>
      <c r="K24" s="60"/>
      <c r="L24" s="60"/>
      <c r="M24" s="80"/>
      <c r="N24" s="68"/>
      <c r="O24" s="61"/>
      <c r="P24" s="58"/>
      <c r="Q24" s="62"/>
      <c r="R24" s="91"/>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361</v>
      </c>
      <c r="B3" s="193"/>
      <c r="C3" s="193"/>
      <c r="D3" s="121"/>
      <c r="E3" s="194" t="s">
        <v>306</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290</v>
      </c>
      <c r="I5" s="181" t="s">
        <v>289</v>
      </c>
      <c r="J5" s="182"/>
      <c r="K5" s="183"/>
      <c r="L5" s="184" t="s">
        <v>288</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311</v>
      </c>
      <c r="C9" s="133" t="s">
        <v>156</v>
      </c>
      <c r="D9" s="132"/>
      <c r="E9" s="131"/>
      <c r="F9" s="45"/>
      <c r="G9" s="99"/>
      <c r="H9" s="129">
        <v>15</v>
      </c>
      <c r="I9" s="130" t="s">
        <v>311</v>
      </c>
      <c r="J9" s="99" t="s">
        <v>156</v>
      </c>
      <c r="K9" s="129">
        <v>10</v>
      </c>
      <c r="L9" s="130" t="s">
        <v>310</v>
      </c>
      <c r="M9" s="99" t="s">
        <v>69</v>
      </c>
      <c r="N9" s="129">
        <v>10</v>
      </c>
      <c r="O9" s="128"/>
    </row>
    <row r="10" spans="1:21" ht="24.95" customHeight="1" x14ac:dyDescent="0.15">
      <c r="A10" s="188"/>
      <c r="B10" s="99"/>
      <c r="C10" s="133" t="s">
        <v>69</v>
      </c>
      <c r="D10" s="132"/>
      <c r="E10" s="131"/>
      <c r="F10" s="45"/>
      <c r="G10" s="99"/>
      <c r="H10" s="129">
        <v>20</v>
      </c>
      <c r="I10" s="130"/>
      <c r="J10" s="99" t="s">
        <v>69</v>
      </c>
      <c r="K10" s="129">
        <v>20</v>
      </c>
      <c r="L10" s="136"/>
      <c r="M10" s="103"/>
      <c r="N10" s="135"/>
      <c r="O10" s="140"/>
    </row>
    <row r="11" spans="1:21" ht="24.95" customHeight="1" x14ac:dyDescent="0.15">
      <c r="A11" s="188"/>
      <c r="B11" s="99"/>
      <c r="C11" s="133" t="s">
        <v>28</v>
      </c>
      <c r="D11" s="132"/>
      <c r="E11" s="131" t="s">
        <v>29</v>
      </c>
      <c r="F11" s="45"/>
      <c r="G11" s="99"/>
      <c r="H11" s="150">
        <v>0.13</v>
      </c>
      <c r="I11" s="130"/>
      <c r="J11" s="99" t="s">
        <v>276</v>
      </c>
      <c r="K11" s="150">
        <v>0.13</v>
      </c>
      <c r="L11" s="130" t="s">
        <v>360</v>
      </c>
      <c r="M11" s="99" t="s">
        <v>42</v>
      </c>
      <c r="N11" s="129">
        <v>10</v>
      </c>
      <c r="O11" s="128"/>
    </row>
    <row r="12" spans="1:21" ht="24.95" customHeight="1" x14ac:dyDescent="0.15">
      <c r="A12" s="188"/>
      <c r="B12" s="99"/>
      <c r="C12" s="133"/>
      <c r="D12" s="132"/>
      <c r="E12" s="131"/>
      <c r="F12" s="45"/>
      <c r="G12" s="99" t="s">
        <v>72</v>
      </c>
      <c r="H12" s="129" t="s">
        <v>272</v>
      </c>
      <c r="I12" s="130"/>
      <c r="J12" s="99"/>
      <c r="K12" s="129"/>
      <c r="L12" s="136"/>
      <c r="M12" s="103"/>
      <c r="N12" s="135"/>
      <c r="O12" s="140"/>
    </row>
    <row r="13" spans="1:21" ht="24.95" customHeight="1" x14ac:dyDescent="0.15">
      <c r="A13" s="188"/>
      <c r="B13" s="99"/>
      <c r="C13" s="133"/>
      <c r="D13" s="132"/>
      <c r="E13" s="131"/>
      <c r="F13" s="45"/>
      <c r="G13" s="99" t="s">
        <v>43</v>
      </c>
      <c r="H13" s="129" t="s">
        <v>274</v>
      </c>
      <c r="I13" s="130"/>
      <c r="J13" s="99"/>
      <c r="K13" s="129"/>
      <c r="L13" s="130" t="s">
        <v>308</v>
      </c>
      <c r="M13" s="99" t="s">
        <v>90</v>
      </c>
      <c r="N13" s="129">
        <v>10</v>
      </c>
      <c r="O13" s="128"/>
    </row>
    <row r="14" spans="1:21" ht="24.95" customHeight="1" x14ac:dyDescent="0.15">
      <c r="A14" s="188"/>
      <c r="B14" s="99"/>
      <c r="C14" s="133"/>
      <c r="D14" s="132"/>
      <c r="E14" s="131"/>
      <c r="F14" s="45" t="s">
        <v>26</v>
      </c>
      <c r="G14" s="99" t="s">
        <v>25</v>
      </c>
      <c r="H14" s="129" t="s">
        <v>274</v>
      </c>
      <c r="I14" s="130"/>
      <c r="J14" s="99"/>
      <c r="K14" s="129"/>
      <c r="L14" s="136"/>
      <c r="M14" s="103"/>
      <c r="N14" s="135"/>
      <c r="O14" s="140"/>
    </row>
    <row r="15" spans="1:21" ht="24.95" customHeight="1" x14ac:dyDescent="0.15">
      <c r="A15" s="188"/>
      <c r="B15" s="103"/>
      <c r="C15" s="139"/>
      <c r="D15" s="138"/>
      <c r="E15" s="137"/>
      <c r="F15" s="51"/>
      <c r="G15" s="103"/>
      <c r="H15" s="135"/>
      <c r="I15" s="136"/>
      <c r="J15" s="103"/>
      <c r="K15" s="135"/>
      <c r="L15" s="130" t="s">
        <v>348</v>
      </c>
      <c r="M15" s="99" t="s">
        <v>199</v>
      </c>
      <c r="N15" s="150">
        <v>0.13</v>
      </c>
      <c r="O15" s="128"/>
    </row>
    <row r="16" spans="1:21" ht="24.95" customHeight="1" x14ac:dyDescent="0.15">
      <c r="A16" s="188"/>
      <c r="B16" s="99" t="s">
        <v>235</v>
      </c>
      <c r="C16" s="133" t="s">
        <v>63</v>
      </c>
      <c r="D16" s="132"/>
      <c r="E16" s="131"/>
      <c r="F16" s="45"/>
      <c r="G16" s="99"/>
      <c r="H16" s="129">
        <v>10</v>
      </c>
      <c r="I16" s="130" t="s">
        <v>235</v>
      </c>
      <c r="J16" s="99" t="s">
        <v>63</v>
      </c>
      <c r="K16" s="129">
        <v>5</v>
      </c>
      <c r="L16" s="130"/>
      <c r="M16" s="99"/>
      <c r="N16" s="129"/>
      <c r="O16" s="128"/>
    </row>
    <row r="17" spans="1:15" ht="24.95" customHeight="1" x14ac:dyDescent="0.15">
      <c r="A17" s="188"/>
      <c r="B17" s="99"/>
      <c r="C17" s="133" t="s">
        <v>42</v>
      </c>
      <c r="D17" s="132"/>
      <c r="E17" s="131"/>
      <c r="F17" s="45"/>
      <c r="G17" s="99"/>
      <c r="H17" s="129">
        <v>10</v>
      </c>
      <c r="I17" s="130"/>
      <c r="J17" s="99" t="s">
        <v>42</v>
      </c>
      <c r="K17" s="129">
        <v>10</v>
      </c>
      <c r="L17" s="130"/>
      <c r="M17" s="99"/>
      <c r="N17" s="129"/>
      <c r="O17" s="128"/>
    </row>
    <row r="18" spans="1:15" ht="24.95" customHeight="1" x14ac:dyDescent="0.15">
      <c r="A18" s="188"/>
      <c r="B18" s="103"/>
      <c r="C18" s="139"/>
      <c r="D18" s="138"/>
      <c r="E18" s="137"/>
      <c r="F18" s="51"/>
      <c r="G18" s="103"/>
      <c r="H18" s="135"/>
      <c r="I18" s="136"/>
      <c r="J18" s="103"/>
      <c r="K18" s="135"/>
      <c r="L18" s="130"/>
      <c r="M18" s="99"/>
      <c r="N18" s="129"/>
      <c r="O18" s="128"/>
    </row>
    <row r="19" spans="1:15" ht="24.95" customHeight="1" x14ac:dyDescent="0.15">
      <c r="A19" s="188"/>
      <c r="B19" s="99" t="s">
        <v>73</v>
      </c>
      <c r="C19" s="133" t="s">
        <v>90</v>
      </c>
      <c r="D19" s="132"/>
      <c r="E19" s="131"/>
      <c r="F19" s="101"/>
      <c r="G19" s="99"/>
      <c r="H19" s="129">
        <v>10</v>
      </c>
      <c r="I19" s="130" t="s">
        <v>73</v>
      </c>
      <c r="J19" s="99" t="s">
        <v>90</v>
      </c>
      <c r="K19" s="129">
        <v>10</v>
      </c>
      <c r="L19" s="130"/>
      <c r="M19" s="99"/>
      <c r="N19" s="129"/>
      <c r="O19" s="128"/>
    </row>
    <row r="20" spans="1:15" ht="24.95" customHeight="1" x14ac:dyDescent="0.15">
      <c r="A20" s="188"/>
      <c r="B20" s="99"/>
      <c r="C20" s="133" t="s">
        <v>91</v>
      </c>
      <c r="D20" s="132"/>
      <c r="E20" s="131"/>
      <c r="F20" s="45"/>
      <c r="G20" s="99"/>
      <c r="H20" s="129">
        <v>0.5</v>
      </c>
      <c r="I20" s="130"/>
      <c r="J20" s="99" t="s">
        <v>91</v>
      </c>
      <c r="K20" s="129">
        <v>0.5</v>
      </c>
      <c r="L20" s="130"/>
      <c r="M20" s="99"/>
      <c r="N20" s="129"/>
      <c r="O20" s="128"/>
    </row>
    <row r="21" spans="1:15" ht="24.95" customHeight="1" x14ac:dyDescent="0.15">
      <c r="A21" s="188"/>
      <c r="B21" s="99"/>
      <c r="C21" s="133"/>
      <c r="D21" s="132"/>
      <c r="E21" s="131"/>
      <c r="F21" s="45"/>
      <c r="G21" s="99" t="s">
        <v>72</v>
      </c>
      <c r="H21" s="129" t="s">
        <v>272</v>
      </c>
      <c r="I21" s="130"/>
      <c r="J21" s="99"/>
      <c r="K21" s="129"/>
      <c r="L21" s="130"/>
      <c r="M21" s="99"/>
      <c r="N21" s="129"/>
      <c r="O21" s="128"/>
    </row>
    <row r="22" spans="1:15" ht="24.95" customHeight="1" x14ac:dyDescent="0.15">
      <c r="A22" s="188"/>
      <c r="B22" s="99"/>
      <c r="C22" s="133"/>
      <c r="D22" s="132"/>
      <c r="E22" s="131"/>
      <c r="F22" s="45"/>
      <c r="G22" s="99" t="s">
        <v>75</v>
      </c>
      <c r="H22" s="129" t="s">
        <v>274</v>
      </c>
      <c r="I22" s="130"/>
      <c r="J22" s="99"/>
      <c r="K22" s="129"/>
      <c r="L22" s="130"/>
      <c r="M22" s="99"/>
      <c r="N22" s="129"/>
      <c r="O22" s="128"/>
    </row>
    <row r="23" spans="1:15" ht="14.25" x14ac:dyDescent="0.15">
      <c r="A23" s="188"/>
      <c r="B23" s="103"/>
      <c r="C23" s="139"/>
      <c r="D23" s="138"/>
      <c r="E23" s="137"/>
      <c r="F23" s="51"/>
      <c r="G23" s="103"/>
      <c r="H23" s="135"/>
      <c r="I23" s="136"/>
      <c r="J23" s="103"/>
      <c r="K23" s="135"/>
      <c r="L23" s="130"/>
      <c r="M23" s="99"/>
      <c r="N23" s="129"/>
      <c r="O23" s="128"/>
    </row>
    <row r="24" spans="1:15" ht="14.25" x14ac:dyDescent="0.15">
      <c r="A24" s="188"/>
      <c r="B24" s="99" t="s">
        <v>198</v>
      </c>
      <c r="C24" s="133" t="s">
        <v>199</v>
      </c>
      <c r="D24" s="132"/>
      <c r="E24" s="131"/>
      <c r="F24" s="45"/>
      <c r="G24" s="99"/>
      <c r="H24" s="153">
        <v>0.17</v>
      </c>
      <c r="I24" s="130" t="s">
        <v>198</v>
      </c>
      <c r="J24" s="99" t="s">
        <v>199</v>
      </c>
      <c r="K24" s="153">
        <v>0.17</v>
      </c>
      <c r="L24" s="130"/>
      <c r="M24" s="99"/>
      <c r="N24" s="129"/>
      <c r="O24" s="128"/>
    </row>
    <row r="25" spans="1:15" ht="15" thickBot="1" x14ac:dyDescent="0.2">
      <c r="A25" s="189"/>
      <c r="B25" s="96"/>
      <c r="C25" s="127"/>
      <c r="D25" s="126"/>
      <c r="E25" s="125"/>
      <c r="F25" s="58"/>
      <c r="G25" s="96"/>
      <c r="H25" s="123"/>
      <c r="I25" s="124"/>
      <c r="J25" s="96"/>
      <c r="K25" s="123"/>
      <c r="L25" s="124"/>
      <c r="M25" s="96"/>
      <c r="N25" s="123"/>
      <c r="O25" s="12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236</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174</v>
      </c>
      <c r="C5" s="37" t="s">
        <v>58</v>
      </c>
      <c r="D5" s="38"/>
      <c r="E5" s="43">
        <v>30</v>
      </c>
      <c r="F5" s="40" t="s">
        <v>34</v>
      </c>
      <c r="G5" s="69"/>
      <c r="H5" s="73" t="s">
        <v>58</v>
      </c>
      <c r="I5" s="38"/>
      <c r="J5" s="40">
        <f t="shared" ref="J5:J10" si="0">ROUNDUP(E5*0.75,2)</f>
        <v>22.5</v>
      </c>
      <c r="K5" s="40" t="s">
        <v>34</v>
      </c>
      <c r="L5" s="40"/>
      <c r="M5" s="77" t="e">
        <f>#REF!</f>
        <v>#REF!</v>
      </c>
      <c r="N5" s="65" t="s">
        <v>175</v>
      </c>
      <c r="O5" s="41" t="s">
        <v>23</v>
      </c>
      <c r="P5" s="38"/>
      <c r="Q5" s="42">
        <v>110</v>
      </c>
      <c r="R5" s="88">
        <f>ROUNDUP(Q5*0.75,2)</f>
        <v>82.5</v>
      </c>
    </row>
    <row r="6" spans="1:19" ht="23.1" customHeight="1" x14ac:dyDescent="0.15">
      <c r="A6" s="164"/>
      <c r="B6" s="66"/>
      <c r="C6" s="44" t="s">
        <v>35</v>
      </c>
      <c r="D6" s="45"/>
      <c r="E6" s="46">
        <v>30</v>
      </c>
      <c r="F6" s="47" t="s">
        <v>34</v>
      </c>
      <c r="G6" s="70"/>
      <c r="H6" s="74" t="s">
        <v>35</v>
      </c>
      <c r="I6" s="45"/>
      <c r="J6" s="47">
        <f t="shared" si="0"/>
        <v>22.5</v>
      </c>
      <c r="K6" s="47" t="s">
        <v>34</v>
      </c>
      <c r="L6" s="47"/>
      <c r="M6" s="78"/>
      <c r="N6" s="66" t="s">
        <v>176</v>
      </c>
      <c r="O6" s="48" t="s">
        <v>32</v>
      </c>
      <c r="P6" s="45"/>
      <c r="Q6" s="49">
        <v>1</v>
      </c>
      <c r="R6" s="89">
        <f>ROUNDUP(Q6*0.75,2)</f>
        <v>0.75</v>
      </c>
    </row>
    <row r="7" spans="1:19" ht="23.1" customHeight="1" x14ac:dyDescent="0.15">
      <c r="A7" s="164"/>
      <c r="B7" s="66"/>
      <c r="C7" s="44" t="s">
        <v>62</v>
      </c>
      <c r="D7" s="45"/>
      <c r="E7" s="46">
        <v>40</v>
      </c>
      <c r="F7" s="47" t="s">
        <v>34</v>
      </c>
      <c r="G7" s="70"/>
      <c r="H7" s="74" t="s">
        <v>62</v>
      </c>
      <c r="I7" s="45"/>
      <c r="J7" s="47">
        <f t="shared" si="0"/>
        <v>30</v>
      </c>
      <c r="K7" s="47" t="s">
        <v>34</v>
      </c>
      <c r="L7" s="47"/>
      <c r="M7" s="78"/>
      <c r="N7" s="66" t="s">
        <v>177</v>
      </c>
      <c r="O7" s="48" t="s">
        <v>49</v>
      </c>
      <c r="P7" s="45"/>
      <c r="Q7" s="49">
        <v>40</v>
      </c>
      <c r="R7" s="89">
        <f>ROUNDUP(Q7*0.75,2)</f>
        <v>30</v>
      </c>
    </row>
    <row r="8" spans="1:19" ht="23.1" customHeight="1" x14ac:dyDescent="0.15">
      <c r="A8" s="164"/>
      <c r="B8" s="66"/>
      <c r="C8" s="44" t="s">
        <v>42</v>
      </c>
      <c r="D8" s="45"/>
      <c r="E8" s="46">
        <v>10</v>
      </c>
      <c r="F8" s="47" t="s">
        <v>34</v>
      </c>
      <c r="G8" s="70"/>
      <c r="H8" s="74" t="s">
        <v>42</v>
      </c>
      <c r="I8" s="45"/>
      <c r="J8" s="47">
        <f t="shared" si="0"/>
        <v>7.5</v>
      </c>
      <c r="K8" s="47" t="s">
        <v>34</v>
      </c>
      <c r="L8" s="47"/>
      <c r="M8" s="78"/>
      <c r="N8" s="66" t="s">
        <v>92</v>
      </c>
      <c r="O8" s="48" t="s">
        <v>43</v>
      </c>
      <c r="P8" s="45"/>
      <c r="Q8" s="49">
        <v>0.5</v>
      </c>
      <c r="R8" s="89">
        <f>ROUNDUP(Q8*0.75,2)</f>
        <v>0.38</v>
      </c>
    </row>
    <row r="9" spans="1:19" ht="23.1" customHeight="1" x14ac:dyDescent="0.15">
      <c r="A9" s="164"/>
      <c r="B9" s="66"/>
      <c r="C9" s="44" t="s">
        <v>178</v>
      </c>
      <c r="D9" s="45" t="s">
        <v>26</v>
      </c>
      <c r="E9" s="46">
        <v>9</v>
      </c>
      <c r="F9" s="47" t="s">
        <v>34</v>
      </c>
      <c r="G9" s="70"/>
      <c r="H9" s="74" t="s">
        <v>178</v>
      </c>
      <c r="I9" s="45" t="s">
        <v>26</v>
      </c>
      <c r="J9" s="47">
        <f t="shared" si="0"/>
        <v>6.75</v>
      </c>
      <c r="K9" s="47" t="s">
        <v>34</v>
      </c>
      <c r="L9" s="47"/>
      <c r="M9" s="78" t="e">
        <f>#REF!</f>
        <v>#REF!</v>
      </c>
      <c r="N9" s="66" t="s">
        <v>243</v>
      </c>
      <c r="O9" s="48" t="s">
        <v>114</v>
      </c>
      <c r="P9" s="45"/>
      <c r="Q9" s="49">
        <v>2</v>
      </c>
      <c r="R9" s="89">
        <f>ROUNDUP(Q9*0.75,2)</f>
        <v>1.5</v>
      </c>
    </row>
    <row r="10" spans="1:19" ht="23.1" customHeight="1" x14ac:dyDescent="0.15">
      <c r="A10" s="164"/>
      <c r="B10" s="66"/>
      <c r="C10" s="44" t="s">
        <v>52</v>
      </c>
      <c r="D10" s="45" t="s">
        <v>53</v>
      </c>
      <c r="E10" s="46">
        <v>30</v>
      </c>
      <c r="F10" s="47" t="s">
        <v>54</v>
      </c>
      <c r="G10" s="70"/>
      <c r="H10" s="74" t="s">
        <v>52</v>
      </c>
      <c r="I10" s="45" t="s">
        <v>53</v>
      </c>
      <c r="J10" s="47">
        <f t="shared" si="0"/>
        <v>22.5</v>
      </c>
      <c r="K10" s="47" t="s">
        <v>54</v>
      </c>
      <c r="L10" s="47"/>
      <c r="M10" s="78" t="e">
        <f>#REF!</f>
        <v>#REF!</v>
      </c>
      <c r="N10" s="66" t="s">
        <v>266</v>
      </c>
      <c r="O10" s="48"/>
      <c r="P10" s="45"/>
      <c r="Q10" s="49"/>
      <c r="R10" s="89"/>
    </row>
    <row r="11" spans="1:19" ht="23.1" customHeight="1" x14ac:dyDescent="0.15">
      <c r="A11" s="164"/>
      <c r="B11" s="67"/>
      <c r="C11" s="50"/>
      <c r="D11" s="51"/>
      <c r="E11" s="52"/>
      <c r="F11" s="53"/>
      <c r="G11" s="71"/>
      <c r="H11" s="75"/>
      <c r="I11" s="51"/>
      <c r="J11" s="53"/>
      <c r="K11" s="53"/>
      <c r="L11" s="53"/>
      <c r="M11" s="79"/>
      <c r="N11" s="67" t="s">
        <v>22</v>
      </c>
      <c r="O11" s="54"/>
      <c r="P11" s="51"/>
      <c r="Q11" s="55"/>
      <c r="R11" s="90"/>
    </row>
    <row r="12" spans="1:19" ht="23.1" customHeight="1" x14ac:dyDescent="0.15">
      <c r="A12" s="164"/>
      <c r="B12" s="66" t="s">
        <v>179</v>
      </c>
      <c r="C12" s="44" t="s">
        <v>90</v>
      </c>
      <c r="D12" s="45"/>
      <c r="E12" s="46">
        <v>40</v>
      </c>
      <c r="F12" s="47" t="s">
        <v>34</v>
      </c>
      <c r="G12" s="70"/>
      <c r="H12" s="74" t="s">
        <v>90</v>
      </c>
      <c r="I12" s="45"/>
      <c r="J12" s="47">
        <f>ROUNDUP(E12*0.75,2)</f>
        <v>30</v>
      </c>
      <c r="K12" s="47" t="s">
        <v>34</v>
      </c>
      <c r="L12" s="47"/>
      <c r="M12" s="78"/>
      <c r="N12" s="66" t="s">
        <v>251</v>
      </c>
      <c r="O12" s="48" t="s">
        <v>43</v>
      </c>
      <c r="P12" s="45"/>
      <c r="Q12" s="49">
        <v>0.3</v>
      </c>
      <c r="R12" s="89">
        <f>ROUNDUP(Q12*0.75,2)</f>
        <v>0.23</v>
      </c>
    </row>
    <row r="13" spans="1:19" ht="23.1" customHeight="1" x14ac:dyDescent="0.15">
      <c r="A13" s="164"/>
      <c r="B13" s="66"/>
      <c r="C13" s="44" t="s">
        <v>161</v>
      </c>
      <c r="D13" s="45"/>
      <c r="E13" s="46">
        <v>0.5</v>
      </c>
      <c r="F13" s="47" t="s">
        <v>34</v>
      </c>
      <c r="G13" s="70"/>
      <c r="H13" s="74" t="s">
        <v>161</v>
      </c>
      <c r="I13" s="45"/>
      <c r="J13" s="47">
        <f>ROUNDUP(E13*0.75,2)</f>
        <v>0.38</v>
      </c>
      <c r="K13" s="47" t="s">
        <v>34</v>
      </c>
      <c r="L13" s="47"/>
      <c r="M13" s="78"/>
      <c r="N13" s="66" t="s">
        <v>268</v>
      </c>
      <c r="O13" s="48" t="s">
        <v>24</v>
      </c>
      <c r="P13" s="45"/>
      <c r="Q13" s="49">
        <v>0.1</v>
      </c>
      <c r="R13" s="89">
        <f>ROUNDUP(Q13*0.75,2)</f>
        <v>0.08</v>
      </c>
    </row>
    <row r="14" spans="1:19" ht="23.1" customHeight="1" x14ac:dyDescent="0.15">
      <c r="A14" s="164"/>
      <c r="B14" s="66"/>
      <c r="C14" s="44" t="s">
        <v>28</v>
      </c>
      <c r="D14" s="45" t="s">
        <v>29</v>
      </c>
      <c r="E14" s="81">
        <v>0.5</v>
      </c>
      <c r="F14" s="47" t="s">
        <v>30</v>
      </c>
      <c r="G14" s="70"/>
      <c r="H14" s="74" t="s">
        <v>28</v>
      </c>
      <c r="I14" s="45" t="s">
        <v>29</v>
      </c>
      <c r="J14" s="47">
        <f>ROUNDUP(E14*0.75,2)</f>
        <v>0.38</v>
      </c>
      <c r="K14" s="47" t="s">
        <v>30</v>
      </c>
      <c r="L14" s="47"/>
      <c r="M14" s="78" t="e">
        <f>#REF!</f>
        <v>#REF!</v>
      </c>
      <c r="N14" s="66" t="s">
        <v>146</v>
      </c>
      <c r="O14" s="48" t="s">
        <v>64</v>
      </c>
      <c r="P14" s="45" t="s">
        <v>65</v>
      </c>
      <c r="Q14" s="49">
        <v>4</v>
      </c>
      <c r="R14" s="89">
        <f>ROUNDUP(Q14*0.75,2)</f>
        <v>3</v>
      </c>
    </row>
    <row r="15" spans="1:19" ht="23.1" customHeight="1" x14ac:dyDescent="0.15">
      <c r="A15" s="164"/>
      <c r="B15" s="67"/>
      <c r="C15" s="50"/>
      <c r="D15" s="51"/>
      <c r="E15" s="52"/>
      <c r="F15" s="53"/>
      <c r="G15" s="71"/>
      <c r="H15" s="75"/>
      <c r="I15" s="51"/>
      <c r="J15" s="53"/>
      <c r="K15" s="53"/>
      <c r="L15" s="53"/>
      <c r="M15" s="79"/>
      <c r="N15" s="67" t="s">
        <v>22</v>
      </c>
      <c r="O15" s="54"/>
      <c r="P15" s="51"/>
      <c r="Q15" s="55"/>
      <c r="R15" s="90"/>
    </row>
    <row r="16" spans="1:19" ht="23.1" customHeight="1" x14ac:dyDescent="0.15">
      <c r="A16" s="164"/>
      <c r="B16" s="66" t="s">
        <v>66</v>
      </c>
      <c r="C16" s="44" t="s">
        <v>68</v>
      </c>
      <c r="D16" s="45"/>
      <c r="E16" s="64">
        <v>0.16666666666666666</v>
      </c>
      <c r="F16" s="47" t="s">
        <v>30</v>
      </c>
      <c r="G16" s="70"/>
      <c r="H16" s="74" t="s">
        <v>68</v>
      </c>
      <c r="I16" s="45"/>
      <c r="J16" s="47">
        <f>ROUNDUP(E16*0.75,2)</f>
        <v>0.13</v>
      </c>
      <c r="K16" s="47" t="s">
        <v>30</v>
      </c>
      <c r="L16" s="47"/>
      <c r="M16" s="78" t="e">
        <f>#REF!</f>
        <v>#REF!</v>
      </c>
      <c r="N16" s="66" t="s">
        <v>67</v>
      </c>
      <c r="O16" s="48"/>
      <c r="P16" s="45"/>
      <c r="Q16" s="49"/>
      <c r="R16" s="89"/>
    </row>
    <row r="17" spans="1:18" ht="23.1" customHeight="1" thickBot="1" x14ac:dyDescent="0.2">
      <c r="A17" s="165"/>
      <c r="B17" s="68"/>
      <c r="C17" s="57"/>
      <c r="D17" s="58"/>
      <c r="E17" s="59"/>
      <c r="F17" s="60"/>
      <c r="G17" s="72"/>
      <c r="H17" s="76"/>
      <c r="I17" s="58"/>
      <c r="J17" s="60"/>
      <c r="K17" s="60"/>
      <c r="L17" s="60"/>
      <c r="M17" s="80"/>
      <c r="N17" s="68"/>
      <c r="O17" s="61"/>
      <c r="P17" s="58"/>
      <c r="Q17" s="62"/>
      <c r="R17" s="91"/>
    </row>
    <row r="18" spans="1:18" ht="23.1" customHeight="1" x14ac:dyDescent="0.15"/>
    <row r="19" spans="1:18" ht="23.1" customHeight="1" x14ac:dyDescent="0.15"/>
    <row r="20" spans="1:18" ht="23.1" customHeight="1" x14ac:dyDescent="0.15"/>
    <row r="21" spans="1:18" ht="23.1" customHeight="1" x14ac:dyDescent="0.15"/>
    <row r="22" spans="1:18" ht="23.1" customHeight="1" x14ac:dyDescent="0.15"/>
    <row r="23" spans="1:18" ht="23.1" customHeight="1" x14ac:dyDescent="0.15"/>
    <row r="24" spans="1:18" ht="23.1" customHeight="1" x14ac:dyDescent="0.15"/>
  </sheetData>
  <mergeCells count="4">
    <mergeCell ref="H1:N1"/>
    <mergeCell ref="A2:R2"/>
    <mergeCell ref="A3:F3"/>
    <mergeCell ref="A5:A17"/>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14</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15</v>
      </c>
      <c r="C5" s="37" t="s">
        <v>28</v>
      </c>
      <c r="D5" s="38" t="s">
        <v>29</v>
      </c>
      <c r="E5" s="39">
        <v>0.5</v>
      </c>
      <c r="F5" s="40" t="s">
        <v>30</v>
      </c>
      <c r="G5" s="69"/>
      <c r="H5" s="73" t="s">
        <v>28</v>
      </c>
      <c r="I5" s="38" t="s">
        <v>29</v>
      </c>
      <c r="J5" s="40">
        <f>ROUNDUP(E5*0.75,2)</f>
        <v>0.38</v>
      </c>
      <c r="K5" s="40" t="s">
        <v>30</v>
      </c>
      <c r="L5" s="40"/>
      <c r="M5" s="77" t="e">
        <f>#REF!</f>
        <v>#REF!</v>
      </c>
      <c r="N5" s="65" t="s">
        <v>16</v>
      </c>
      <c r="O5" s="41" t="s">
        <v>23</v>
      </c>
      <c r="P5" s="38"/>
      <c r="Q5" s="42">
        <v>110</v>
      </c>
      <c r="R5" s="88">
        <f t="shared" ref="R5:R14" si="0">ROUNDUP(Q5*0.75,2)</f>
        <v>82.5</v>
      </c>
    </row>
    <row r="6" spans="1:19" ht="23.1" customHeight="1" x14ac:dyDescent="0.15">
      <c r="A6" s="164"/>
      <c r="B6" s="66"/>
      <c r="C6" s="44" t="s">
        <v>33</v>
      </c>
      <c r="D6" s="45"/>
      <c r="E6" s="46">
        <v>20</v>
      </c>
      <c r="F6" s="47" t="s">
        <v>34</v>
      </c>
      <c r="G6" s="70"/>
      <c r="H6" s="74" t="s">
        <v>33</v>
      </c>
      <c r="I6" s="45"/>
      <c r="J6" s="47">
        <f>ROUNDUP(E6*0.75,2)</f>
        <v>15</v>
      </c>
      <c r="K6" s="47" t="s">
        <v>34</v>
      </c>
      <c r="L6" s="47"/>
      <c r="M6" s="78" t="e">
        <f>#REF!</f>
        <v>#REF!</v>
      </c>
      <c r="N6" s="66" t="s">
        <v>17</v>
      </c>
      <c r="O6" s="48" t="s">
        <v>24</v>
      </c>
      <c r="P6" s="45"/>
      <c r="Q6" s="49">
        <v>0.1</v>
      </c>
      <c r="R6" s="89">
        <f t="shared" si="0"/>
        <v>0.08</v>
      </c>
    </row>
    <row r="7" spans="1:19" ht="23.1" customHeight="1" x14ac:dyDescent="0.15">
      <c r="A7" s="164"/>
      <c r="B7" s="66"/>
      <c r="C7" s="44" t="s">
        <v>35</v>
      </c>
      <c r="D7" s="45"/>
      <c r="E7" s="46">
        <v>20</v>
      </c>
      <c r="F7" s="47" t="s">
        <v>34</v>
      </c>
      <c r="G7" s="70"/>
      <c r="H7" s="74" t="s">
        <v>35</v>
      </c>
      <c r="I7" s="45"/>
      <c r="J7" s="47">
        <f>ROUNDUP(E7*0.75,2)</f>
        <v>15</v>
      </c>
      <c r="K7" s="47" t="s">
        <v>34</v>
      </c>
      <c r="L7" s="47"/>
      <c r="M7" s="78"/>
      <c r="N7" s="66" t="s">
        <v>18</v>
      </c>
      <c r="O7" s="48" t="s">
        <v>25</v>
      </c>
      <c r="P7" s="45" t="s">
        <v>26</v>
      </c>
      <c r="Q7" s="49">
        <v>1</v>
      </c>
      <c r="R7" s="89">
        <f t="shared" si="0"/>
        <v>0.75</v>
      </c>
    </row>
    <row r="8" spans="1:19" ht="23.1" customHeight="1" x14ac:dyDescent="0.15">
      <c r="A8" s="164"/>
      <c r="B8" s="66"/>
      <c r="C8" s="44" t="s">
        <v>37</v>
      </c>
      <c r="D8" s="45"/>
      <c r="E8" s="46">
        <v>3</v>
      </c>
      <c r="F8" s="47" t="s">
        <v>34</v>
      </c>
      <c r="G8" s="70"/>
      <c r="H8" s="74" t="s">
        <v>37</v>
      </c>
      <c r="I8" s="45"/>
      <c r="J8" s="47">
        <f>ROUNDUP(E8*0.75,2)</f>
        <v>2.25</v>
      </c>
      <c r="K8" s="47" t="s">
        <v>34</v>
      </c>
      <c r="L8" s="47"/>
      <c r="M8" s="78" t="e">
        <f>#REF!</f>
        <v>#REF!</v>
      </c>
      <c r="N8" s="66" t="s">
        <v>19</v>
      </c>
      <c r="O8" s="48" t="s">
        <v>27</v>
      </c>
      <c r="P8" s="45"/>
      <c r="Q8" s="49">
        <v>1</v>
      </c>
      <c r="R8" s="89">
        <f t="shared" si="0"/>
        <v>0.75</v>
      </c>
    </row>
    <row r="9" spans="1:19" ht="23.1" customHeight="1" x14ac:dyDescent="0.15">
      <c r="A9" s="164"/>
      <c r="B9" s="66"/>
      <c r="C9" s="44"/>
      <c r="D9" s="45"/>
      <c r="E9" s="46"/>
      <c r="F9" s="47"/>
      <c r="G9" s="70"/>
      <c r="H9" s="74"/>
      <c r="I9" s="45"/>
      <c r="J9" s="47"/>
      <c r="K9" s="47"/>
      <c r="L9" s="47"/>
      <c r="M9" s="78"/>
      <c r="N9" s="66" t="s">
        <v>20</v>
      </c>
      <c r="O9" s="48" t="s">
        <v>24</v>
      </c>
      <c r="P9" s="45"/>
      <c r="Q9" s="49">
        <v>0.1</v>
      </c>
      <c r="R9" s="89">
        <f t="shared" si="0"/>
        <v>0.08</v>
      </c>
    </row>
    <row r="10" spans="1:19" ht="23.1" customHeight="1" x14ac:dyDescent="0.15">
      <c r="A10" s="164"/>
      <c r="B10" s="66"/>
      <c r="C10" s="44"/>
      <c r="D10" s="45"/>
      <c r="E10" s="46"/>
      <c r="F10" s="47"/>
      <c r="G10" s="70"/>
      <c r="H10" s="74"/>
      <c r="I10" s="45"/>
      <c r="J10" s="47"/>
      <c r="K10" s="47"/>
      <c r="L10" s="47"/>
      <c r="M10" s="78"/>
      <c r="N10" s="66" t="s">
        <v>21</v>
      </c>
      <c r="O10" s="48" t="s">
        <v>31</v>
      </c>
      <c r="P10" s="45"/>
      <c r="Q10" s="49">
        <v>0.01</v>
      </c>
      <c r="R10" s="89">
        <f t="shared" si="0"/>
        <v>0.01</v>
      </c>
    </row>
    <row r="11" spans="1:19" ht="23.1" customHeight="1" x14ac:dyDescent="0.15">
      <c r="A11" s="164"/>
      <c r="B11" s="66"/>
      <c r="C11" s="44"/>
      <c r="D11" s="45"/>
      <c r="E11" s="46"/>
      <c r="F11" s="47"/>
      <c r="G11" s="70"/>
      <c r="H11" s="74"/>
      <c r="I11" s="45"/>
      <c r="J11" s="47"/>
      <c r="K11" s="47"/>
      <c r="L11" s="47"/>
      <c r="M11" s="78"/>
      <c r="N11" s="66" t="s">
        <v>22</v>
      </c>
      <c r="O11" s="48" t="s">
        <v>32</v>
      </c>
      <c r="P11" s="45"/>
      <c r="Q11" s="49">
        <v>1</v>
      </c>
      <c r="R11" s="89">
        <f t="shared" si="0"/>
        <v>0.75</v>
      </c>
    </row>
    <row r="12" spans="1:19" ht="23.1" customHeight="1" x14ac:dyDescent="0.15">
      <c r="A12" s="164"/>
      <c r="B12" s="66"/>
      <c r="C12" s="44"/>
      <c r="D12" s="45"/>
      <c r="E12" s="46"/>
      <c r="F12" s="47"/>
      <c r="G12" s="70"/>
      <c r="H12" s="74"/>
      <c r="I12" s="45"/>
      <c r="J12" s="47"/>
      <c r="K12" s="47"/>
      <c r="L12" s="47"/>
      <c r="M12" s="78"/>
      <c r="N12" s="66"/>
      <c r="O12" s="48" t="s">
        <v>27</v>
      </c>
      <c r="P12" s="45"/>
      <c r="Q12" s="49">
        <v>1</v>
      </c>
      <c r="R12" s="89">
        <f t="shared" si="0"/>
        <v>0.75</v>
      </c>
    </row>
    <row r="13" spans="1:19" ht="23.1" customHeight="1" x14ac:dyDescent="0.15">
      <c r="A13" s="164"/>
      <c r="B13" s="66"/>
      <c r="C13" s="44"/>
      <c r="D13" s="45"/>
      <c r="E13" s="46"/>
      <c r="F13" s="47"/>
      <c r="G13" s="70"/>
      <c r="H13" s="74"/>
      <c r="I13" s="45"/>
      <c r="J13" s="47"/>
      <c r="K13" s="47"/>
      <c r="L13" s="47"/>
      <c r="M13" s="78"/>
      <c r="N13" s="66"/>
      <c r="O13" s="48" t="s">
        <v>36</v>
      </c>
      <c r="P13" s="45"/>
      <c r="Q13" s="49">
        <v>0.5</v>
      </c>
      <c r="R13" s="89">
        <f t="shared" si="0"/>
        <v>0.38</v>
      </c>
    </row>
    <row r="14" spans="1:19" ht="23.1" customHeight="1" x14ac:dyDescent="0.15">
      <c r="A14" s="164"/>
      <c r="B14" s="66"/>
      <c r="C14" s="44"/>
      <c r="D14" s="45"/>
      <c r="E14" s="46"/>
      <c r="F14" s="47"/>
      <c r="G14" s="70"/>
      <c r="H14" s="74"/>
      <c r="I14" s="45"/>
      <c r="J14" s="47"/>
      <c r="K14" s="47"/>
      <c r="L14" s="47"/>
      <c r="M14" s="78"/>
      <c r="N14" s="66"/>
      <c r="O14" s="48" t="s">
        <v>25</v>
      </c>
      <c r="P14" s="45" t="s">
        <v>26</v>
      </c>
      <c r="Q14" s="49">
        <v>0.5</v>
      </c>
      <c r="R14" s="89">
        <f t="shared" si="0"/>
        <v>0.38</v>
      </c>
    </row>
    <row r="15" spans="1:19" ht="23.1" customHeight="1" x14ac:dyDescent="0.15">
      <c r="A15" s="164"/>
      <c r="B15" s="67"/>
      <c r="C15" s="50"/>
      <c r="D15" s="51"/>
      <c r="E15" s="52"/>
      <c r="F15" s="53"/>
      <c r="G15" s="71"/>
      <c r="H15" s="75"/>
      <c r="I15" s="51"/>
      <c r="J15" s="53"/>
      <c r="K15" s="53"/>
      <c r="L15" s="53"/>
      <c r="M15" s="79"/>
      <c r="N15" s="67"/>
      <c r="O15" s="54"/>
      <c r="P15" s="51"/>
      <c r="Q15" s="55"/>
      <c r="R15" s="90"/>
    </row>
    <row r="16" spans="1:19" ht="23.1" customHeight="1" x14ac:dyDescent="0.15">
      <c r="A16" s="164"/>
      <c r="B16" s="66" t="s">
        <v>252</v>
      </c>
      <c r="C16" s="44" t="s">
        <v>40</v>
      </c>
      <c r="D16" s="45"/>
      <c r="E16" s="46">
        <v>10</v>
      </c>
      <c r="F16" s="47" t="s">
        <v>34</v>
      </c>
      <c r="G16" s="70"/>
      <c r="H16" s="74" t="s">
        <v>40</v>
      </c>
      <c r="I16" s="45"/>
      <c r="J16" s="47">
        <f>ROUNDUP(E16*0.75,2)</f>
        <v>7.5</v>
      </c>
      <c r="K16" s="47" t="s">
        <v>34</v>
      </c>
      <c r="L16" s="47"/>
      <c r="M16" s="78" t="e">
        <f>#REF!</f>
        <v>#REF!</v>
      </c>
      <c r="N16" s="66" t="s">
        <v>38</v>
      </c>
      <c r="O16" s="48" t="s">
        <v>25</v>
      </c>
      <c r="P16" s="45" t="s">
        <v>26</v>
      </c>
      <c r="Q16" s="49">
        <v>1</v>
      </c>
      <c r="R16" s="89">
        <f>ROUNDUP(Q16*0.75,2)</f>
        <v>0.75</v>
      </c>
    </row>
    <row r="17" spans="1:18" ht="23.1" customHeight="1" x14ac:dyDescent="0.15">
      <c r="A17" s="164"/>
      <c r="B17" s="66"/>
      <c r="C17" s="44" t="s">
        <v>41</v>
      </c>
      <c r="D17" s="45"/>
      <c r="E17" s="46">
        <v>20</v>
      </c>
      <c r="F17" s="47" t="s">
        <v>34</v>
      </c>
      <c r="G17" s="70"/>
      <c r="H17" s="74" t="s">
        <v>41</v>
      </c>
      <c r="I17" s="45"/>
      <c r="J17" s="47">
        <f>ROUNDUP(E17*0.75,2)</f>
        <v>15</v>
      </c>
      <c r="K17" s="47" t="s">
        <v>34</v>
      </c>
      <c r="L17" s="47"/>
      <c r="M17" s="78" t="e">
        <f>#REF!</f>
        <v>#REF!</v>
      </c>
      <c r="N17" s="66" t="s">
        <v>39</v>
      </c>
      <c r="O17" s="48" t="s">
        <v>43</v>
      </c>
      <c r="P17" s="45"/>
      <c r="Q17" s="49">
        <v>1</v>
      </c>
      <c r="R17" s="89">
        <f>ROUNDUP(Q17*0.75,2)</f>
        <v>0.75</v>
      </c>
    </row>
    <row r="18" spans="1:18" ht="23.1" customHeight="1" x14ac:dyDescent="0.15">
      <c r="A18" s="164"/>
      <c r="B18" s="66"/>
      <c r="C18" s="44" t="s">
        <v>42</v>
      </c>
      <c r="D18" s="45"/>
      <c r="E18" s="46">
        <v>20</v>
      </c>
      <c r="F18" s="47" t="s">
        <v>34</v>
      </c>
      <c r="G18" s="70"/>
      <c r="H18" s="74" t="s">
        <v>42</v>
      </c>
      <c r="I18" s="45"/>
      <c r="J18" s="47">
        <f>ROUNDUP(E18*0.75,2)</f>
        <v>15</v>
      </c>
      <c r="K18" s="47" t="s">
        <v>34</v>
      </c>
      <c r="L18" s="47"/>
      <c r="M18" s="78"/>
      <c r="N18" s="66" t="s">
        <v>22</v>
      </c>
      <c r="O18" s="48" t="s">
        <v>44</v>
      </c>
      <c r="P18" s="45"/>
      <c r="Q18" s="49">
        <v>2</v>
      </c>
      <c r="R18" s="89">
        <f>ROUNDUP(Q18*0.75,2)</f>
        <v>1.5</v>
      </c>
    </row>
    <row r="19" spans="1:18" ht="23.1" customHeight="1" x14ac:dyDescent="0.15">
      <c r="A19" s="164"/>
      <c r="B19" s="66"/>
      <c r="C19" s="44"/>
      <c r="D19" s="45"/>
      <c r="E19" s="46"/>
      <c r="F19" s="47"/>
      <c r="G19" s="70"/>
      <c r="H19" s="74"/>
      <c r="I19" s="45"/>
      <c r="J19" s="47"/>
      <c r="K19" s="47"/>
      <c r="L19" s="47"/>
      <c r="M19" s="78"/>
      <c r="N19" s="66"/>
      <c r="O19" s="48" t="s">
        <v>32</v>
      </c>
      <c r="P19" s="45"/>
      <c r="Q19" s="49">
        <v>2</v>
      </c>
      <c r="R19" s="89">
        <f>ROUNDUP(Q19*0.75,2)</f>
        <v>1.5</v>
      </c>
    </row>
    <row r="20" spans="1:18" ht="23.1" customHeight="1" x14ac:dyDescent="0.15">
      <c r="A20" s="164"/>
      <c r="B20" s="67"/>
      <c r="C20" s="50"/>
      <c r="D20" s="51"/>
      <c r="E20" s="52"/>
      <c r="F20" s="53"/>
      <c r="G20" s="71"/>
      <c r="H20" s="75"/>
      <c r="I20" s="51"/>
      <c r="J20" s="53"/>
      <c r="K20" s="53"/>
      <c r="L20" s="53"/>
      <c r="M20" s="79"/>
      <c r="N20" s="67"/>
      <c r="O20" s="54"/>
      <c r="P20" s="51"/>
      <c r="Q20" s="55"/>
      <c r="R20" s="90"/>
    </row>
    <row r="21" spans="1:18" ht="23.1" customHeight="1" x14ac:dyDescent="0.15">
      <c r="A21" s="164"/>
      <c r="B21" s="66" t="s">
        <v>45</v>
      </c>
      <c r="C21" s="44" t="s">
        <v>46</v>
      </c>
      <c r="D21" s="45"/>
      <c r="E21" s="46">
        <v>10</v>
      </c>
      <c r="F21" s="47" t="s">
        <v>34</v>
      </c>
      <c r="G21" s="70"/>
      <c r="H21" s="74" t="s">
        <v>46</v>
      </c>
      <c r="I21" s="45"/>
      <c r="J21" s="47">
        <f>ROUNDUP(E21*0.75,2)</f>
        <v>7.5</v>
      </c>
      <c r="K21" s="47" t="s">
        <v>34</v>
      </c>
      <c r="L21" s="47"/>
      <c r="M21" s="78" t="e">
        <f>#REF!</f>
        <v>#REF!</v>
      </c>
      <c r="N21" s="66" t="s">
        <v>22</v>
      </c>
      <c r="O21" s="48" t="s">
        <v>49</v>
      </c>
      <c r="P21" s="45"/>
      <c r="Q21" s="49">
        <v>100</v>
      </c>
      <c r="R21" s="89">
        <f>ROUNDUP(Q21*0.75,2)</f>
        <v>75</v>
      </c>
    </row>
    <row r="22" spans="1:18" ht="23.1" customHeight="1" x14ac:dyDescent="0.15">
      <c r="A22" s="164"/>
      <c r="B22" s="66"/>
      <c r="C22" s="44" t="s">
        <v>47</v>
      </c>
      <c r="D22" s="45"/>
      <c r="E22" s="56">
        <v>0.1</v>
      </c>
      <c r="F22" s="47" t="s">
        <v>48</v>
      </c>
      <c r="G22" s="70"/>
      <c r="H22" s="74" t="s">
        <v>47</v>
      </c>
      <c r="I22" s="45"/>
      <c r="J22" s="47">
        <f>ROUNDUP(E22*0.75,2)</f>
        <v>0.08</v>
      </c>
      <c r="K22" s="47" t="s">
        <v>48</v>
      </c>
      <c r="L22" s="47"/>
      <c r="M22" s="78" t="e">
        <f>#REF!</f>
        <v>#REF!</v>
      </c>
      <c r="N22" s="66"/>
      <c r="O22" s="48" t="s">
        <v>50</v>
      </c>
      <c r="P22" s="45"/>
      <c r="Q22" s="49">
        <v>0.5</v>
      </c>
      <c r="R22" s="89">
        <f>ROUNDUP(Q22*0.75,2)</f>
        <v>0.38</v>
      </c>
    </row>
    <row r="23" spans="1:18" ht="23.1" customHeight="1" x14ac:dyDescent="0.15">
      <c r="A23" s="164"/>
      <c r="B23" s="66"/>
      <c r="C23" s="44"/>
      <c r="D23" s="45"/>
      <c r="E23" s="46"/>
      <c r="F23" s="47"/>
      <c r="G23" s="70"/>
      <c r="H23" s="74"/>
      <c r="I23" s="45"/>
      <c r="J23" s="47"/>
      <c r="K23" s="47"/>
      <c r="L23" s="47"/>
      <c r="M23" s="78"/>
      <c r="N23" s="66"/>
      <c r="O23" s="48" t="s">
        <v>24</v>
      </c>
      <c r="P23" s="45"/>
      <c r="Q23" s="49">
        <v>0.1</v>
      </c>
      <c r="R23" s="89">
        <f>ROUNDUP(Q23*0.75,2)</f>
        <v>0.08</v>
      </c>
    </row>
    <row r="24" spans="1:18" ht="23.1" customHeight="1" thickBot="1" x14ac:dyDescent="0.2">
      <c r="A24" s="165"/>
      <c r="B24" s="68"/>
      <c r="C24" s="57"/>
      <c r="D24" s="58"/>
      <c r="E24" s="59"/>
      <c r="F24" s="60"/>
      <c r="G24" s="72"/>
      <c r="H24" s="76"/>
      <c r="I24" s="58"/>
      <c r="J24" s="60"/>
      <c r="K24" s="60"/>
      <c r="L24" s="60"/>
      <c r="M24" s="80"/>
      <c r="N24" s="68"/>
      <c r="O24" s="61"/>
      <c r="P24" s="58"/>
      <c r="Q24" s="62"/>
      <c r="R24" s="91"/>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363</v>
      </c>
      <c r="B3" s="193"/>
      <c r="C3" s="193"/>
      <c r="D3" s="121"/>
      <c r="E3" s="194" t="s">
        <v>328</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362</v>
      </c>
      <c r="I5" s="181" t="s">
        <v>289</v>
      </c>
      <c r="J5" s="182"/>
      <c r="K5" s="183"/>
      <c r="L5" s="184" t="s">
        <v>288</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316</v>
      </c>
      <c r="C9" s="133" t="s">
        <v>58</v>
      </c>
      <c r="D9" s="132"/>
      <c r="E9" s="131"/>
      <c r="F9" s="45"/>
      <c r="G9" s="99"/>
      <c r="H9" s="129">
        <v>15</v>
      </c>
      <c r="I9" s="130" t="s">
        <v>316</v>
      </c>
      <c r="J9" s="106" t="s">
        <v>166</v>
      </c>
      <c r="K9" s="129">
        <v>10</v>
      </c>
      <c r="L9" s="130" t="s">
        <v>315</v>
      </c>
      <c r="M9" s="99" t="s">
        <v>62</v>
      </c>
      <c r="N9" s="129">
        <v>10</v>
      </c>
      <c r="O9" s="128"/>
    </row>
    <row r="10" spans="1:21" ht="24.95" customHeight="1" x14ac:dyDescent="0.15">
      <c r="A10" s="188"/>
      <c r="B10" s="99"/>
      <c r="C10" s="133" t="s">
        <v>35</v>
      </c>
      <c r="D10" s="132"/>
      <c r="E10" s="131"/>
      <c r="F10" s="45"/>
      <c r="G10" s="99"/>
      <c r="H10" s="129">
        <v>10</v>
      </c>
      <c r="I10" s="130"/>
      <c r="J10" s="99" t="s">
        <v>35</v>
      </c>
      <c r="K10" s="129">
        <v>10</v>
      </c>
      <c r="L10" s="130"/>
      <c r="M10" s="99" t="s">
        <v>42</v>
      </c>
      <c r="N10" s="129">
        <v>5</v>
      </c>
      <c r="O10" s="128"/>
    </row>
    <row r="11" spans="1:21" ht="24.95" customHeight="1" x14ac:dyDescent="0.15">
      <c r="A11" s="188"/>
      <c r="B11" s="99"/>
      <c r="C11" s="133" t="s">
        <v>62</v>
      </c>
      <c r="D11" s="132"/>
      <c r="E11" s="131"/>
      <c r="F11" s="45"/>
      <c r="G11" s="99"/>
      <c r="H11" s="129">
        <v>20</v>
      </c>
      <c r="I11" s="130"/>
      <c r="J11" s="99" t="s">
        <v>62</v>
      </c>
      <c r="K11" s="129">
        <v>20</v>
      </c>
      <c r="L11" s="130"/>
      <c r="M11" s="99" t="s">
        <v>35</v>
      </c>
      <c r="N11" s="129">
        <v>5</v>
      </c>
      <c r="O11" s="128"/>
    </row>
    <row r="12" spans="1:21" ht="24.95" customHeight="1" x14ac:dyDescent="0.15">
      <c r="A12" s="188"/>
      <c r="B12" s="99"/>
      <c r="C12" s="133" t="s">
        <v>42</v>
      </c>
      <c r="D12" s="132"/>
      <c r="E12" s="131"/>
      <c r="F12" s="45"/>
      <c r="G12" s="99"/>
      <c r="H12" s="129">
        <v>5</v>
      </c>
      <c r="I12" s="130"/>
      <c r="J12" s="99" t="s">
        <v>42</v>
      </c>
      <c r="K12" s="129">
        <v>5</v>
      </c>
      <c r="L12" s="136"/>
      <c r="M12" s="103"/>
      <c r="N12" s="135"/>
      <c r="O12" s="140"/>
    </row>
    <row r="13" spans="1:21" ht="24.95" customHeight="1" x14ac:dyDescent="0.15">
      <c r="A13" s="188"/>
      <c r="B13" s="99"/>
      <c r="C13" s="133" t="s">
        <v>52</v>
      </c>
      <c r="D13" s="132"/>
      <c r="E13" s="131" t="s">
        <v>53</v>
      </c>
      <c r="F13" s="45"/>
      <c r="G13" s="99"/>
      <c r="H13" s="129">
        <v>20</v>
      </c>
      <c r="I13" s="130"/>
      <c r="J13" s="99" t="s">
        <v>52</v>
      </c>
      <c r="K13" s="129">
        <v>15</v>
      </c>
      <c r="L13" s="130" t="s">
        <v>308</v>
      </c>
      <c r="M13" s="99" t="s">
        <v>90</v>
      </c>
      <c r="N13" s="129">
        <v>10</v>
      </c>
      <c r="O13" s="128"/>
    </row>
    <row r="14" spans="1:21" ht="24.95" customHeight="1" x14ac:dyDescent="0.15">
      <c r="A14" s="188"/>
      <c r="B14" s="99"/>
      <c r="C14" s="133"/>
      <c r="D14" s="132"/>
      <c r="E14" s="131"/>
      <c r="F14" s="45"/>
      <c r="G14" s="99" t="s">
        <v>49</v>
      </c>
      <c r="H14" s="129" t="s">
        <v>272</v>
      </c>
      <c r="I14" s="130"/>
      <c r="J14" s="99"/>
      <c r="K14" s="129"/>
      <c r="L14" s="136"/>
      <c r="M14" s="103"/>
      <c r="N14" s="135"/>
      <c r="O14" s="140"/>
    </row>
    <row r="15" spans="1:21" ht="24.95" customHeight="1" x14ac:dyDescent="0.15">
      <c r="A15" s="188"/>
      <c r="B15" s="99"/>
      <c r="C15" s="133"/>
      <c r="D15" s="132"/>
      <c r="E15" s="131"/>
      <c r="F15" s="45"/>
      <c r="G15" s="99" t="s">
        <v>24</v>
      </c>
      <c r="H15" s="129" t="s">
        <v>274</v>
      </c>
      <c r="I15" s="130"/>
      <c r="J15" s="99"/>
      <c r="K15" s="129"/>
      <c r="L15" s="130" t="s">
        <v>66</v>
      </c>
      <c r="M15" s="99" t="s">
        <v>68</v>
      </c>
      <c r="N15" s="152">
        <v>0.1</v>
      </c>
      <c r="O15" s="128"/>
    </row>
    <row r="16" spans="1:21" ht="24.95" customHeight="1" x14ac:dyDescent="0.15">
      <c r="A16" s="188"/>
      <c r="B16" s="103"/>
      <c r="C16" s="139"/>
      <c r="D16" s="138"/>
      <c r="E16" s="137"/>
      <c r="F16" s="51"/>
      <c r="G16" s="103"/>
      <c r="H16" s="135"/>
      <c r="I16" s="136"/>
      <c r="J16" s="103"/>
      <c r="K16" s="135"/>
      <c r="L16" s="130"/>
      <c r="M16" s="99"/>
      <c r="N16" s="129"/>
      <c r="O16" s="128"/>
    </row>
    <row r="17" spans="1:15" ht="24.95" customHeight="1" x14ac:dyDescent="0.15">
      <c r="A17" s="188"/>
      <c r="B17" s="99" t="s">
        <v>314</v>
      </c>
      <c r="C17" s="133" t="s">
        <v>90</v>
      </c>
      <c r="D17" s="132"/>
      <c r="E17" s="131"/>
      <c r="F17" s="45"/>
      <c r="G17" s="99"/>
      <c r="H17" s="129">
        <v>20</v>
      </c>
      <c r="I17" s="130" t="s">
        <v>314</v>
      </c>
      <c r="J17" s="99" t="s">
        <v>90</v>
      </c>
      <c r="K17" s="129">
        <v>10</v>
      </c>
      <c r="L17" s="130"/>
      <c r="M17" s="99"/>
      <c r="N17" s="129"/>
      <c r="O17" s="128"/>
    </row>
    <row r="18" spans="1:15" ht="24.95" customHeight="1" x14ac:dyDescent="0.15">
      <c r="A18" s="188"/>
      <c r="B18" s="99"/>
      <c r="C18" s="133" t="s">
        <v>28</v>
      </c>
      <c r="D18" s="132"/>
      <c r="E18" s="131" t="s">
        <v>29</v>
      </c>
      <c r="F18" s="45"/>
      <c r="G18" s="99"/>
      <c r="H18" s="150">
        <v>0.13</v>
      </c>
      <c r="I18" s="130"/>
      <c r="J18" s="99" t="s">
        <v>276</v>
      </c>
      <c r="K18" s="150">
        <v>0.13</v>
      </c>
      <c r="L18" s="130"/>
      <c r="M18" s="99"/>
      <c r="N18" s="129"/>
      <c r="O18" s="128"/>
    </row>
    <row r="19" spans="1:15" ht="24.95" customHeight="1" x14ac:dyDescent="0.15">
      <c r="A19" s="188"/>
      <c r="B19" s="103"/>
      <c r="C19" s="139"/>
      <c r="D19" s="138"/>
      <c r="E19" s="137"/>
      <c r="F19" s="151"/>
      <c r="G19" s="103"/>
      <c r="H19" s="135"/>
      <c r="I19" s="136"/>
      <c r="J19" s="103"/>
      <c r="K19" s="135"/>
      <c r="L19" s="130"/>
      <c r="M19" s="99"/>
      <c r="N19" s="129"/>
      <c r="O19" s="128"/>
    </row>
    <row r="20" spans="1:15" ht="24.95" customHeight="1" x14ac:dyDescent="0.15">
      <c r="A20" s="188"/>
      <c r="B20" s="99" t="s">
        <v>66</v>
      </c>
      <c r="C20" s="133" t="s">
        <v>68</v>
      </c>
      <c r="D20" s="132"/>
      <c r="E20" s="131"/>
      <c r="F20" s="45"/>
      <c r="G20" s="99"/>
      <c r="H20" s="150">
        <v>0.13</v>
      </c>
      <c r="I20" s="130" t="s">
        <v>66</v>
      </c>
      <c r="J20" s="99" t="s">
        <v>68</v>
      </c>
      <c r="K20" s="150">
        <v>0.13</v>
      </c>
      <c r="L20" s="130"/>
      <c r="M20" s="99"/>
      <c r="N20" s="129"/>
      <c r="O20" s="128"/>
    </row>
    <row r="21" spans="1:15" ht="24.95" customHeight="1" thickBot="1" x14ac:dyDescent="0.2">
      <c r="A21" s="189"/>
      <c r="B21" s="96"/>
      <c r="C21" s="127"/>
      <c r="D21" s="126"/>
      <c r="E21" s="125"/>
      <c r="F21" s="58"/>
      <c r="G21" s="96"/>
      <c r="H21" s="123"/>
      <c r="I21" s="124"/>
      <c r="J21" s="96"/>
      <c r="K21" s="123"/>
      <c r="L21" s="124"/>
      <c r="M21" s="96"/>
      <c r="N21" s="123"/>
      <c r="O21" s="122"/>
    </row>
    <row r="22" spans="1:15" ht="24.95" customHeight="1" x14ac:dyDescent="0.15">
      <c r="B22" s="93"/>
      <c r="C22" s="93"/>
      <c r="D22" s="93"/>
      <c r="G22" s="93"/>
      <c r="H22" s="92"/>
      <c r="I22" s="93"/>
      <c r="J22" s="93"/>
      <c r="K22" s="92"/>
      <c r="L22" s="93"/>
      <c r="M22" s="93"/>
      <c r="N22" s="92"/>
    </row>
    <row r="23" spans="1:15" ht="14.25" x14ac:dyDescent="0.15">
      <c r="B23" s="93"/>
      <c r="C23" s="93"/>
      <c r="D23" s="93"/>
      <c r="G23" s="93"/>
      <c r="H23" s="92"/>
      <c r="I23" s="93"/>
      <c r="J23" s="93"/>
      <c r="K23" s="92"/>
      <c r="L23" s="93"/>
      <c r="M23" s="93"/>
      <c r="N23" s="9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237</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23</v>
      </c>
      <c r="C5" s="37"/>
      <c r="D5" s="38"/>
      <c r="E5" s="43"/>
      <c r="F5" s="40"/>
      <c r="G5" s="69"/>
      <c r="H5" s="73"/>
      <c r="I5" s="38"/>
      <c r="J5" s="40"/>
      <c r="K5" s="40"/>
      <c r="L5" s="40"/>
      <c r="M5" s="77"/>
      <c r="N5" s="65"/>
      <c r="O5" s="41" t="s">
        <v>23</v>
      </c>
      <c r="P5" s="38"/>
      <c r="Q5" s="42">
        <v>110</v>
      </c>
      <c r="R5" s="88">
        <f>ROUNDUP(Q5*0.75,2)</f>
        <v>82.5</v>
      </c>
    </row>
    <row r="6" spans="1:19" ht="23.1" customHeight="1" x14ac:dyDescent="0.15">
      <c r="A6" s="164"/>
      <c r="B6" s="67"/>
      <c r="C6" s="50"/>
      <c r="D6" s="51"/>
      <c r="E6" s="52"/>
      <c r="F6" s="53"/>
      <c r="G6" s="71"/>
      <c r="H6" s="75"/>
      <c r="I6" s="51"/>
      <c r="J6" s="53"/>
      <c r="K6" s="53"/>
      <c r="L6" s="53"/>
      <c r="M6" s="79"/>
      <c r="N6" s="67"/>
      <c r="O6" s="54"/>
      <c r="P6" s="51"/>
      <c r="Q6" s="55"/>
      <c r="R6" s="90"/>
    </row>
    <row r="7" spans="1:19" ht="23.1" customHeight="1" x14ac:dyDescent="0.15">
      <c r="A7" s="164"/>
      <c r="B7" s="66" t="s">
        <v>183</v>
      </c>
      <c r="C7" s="44" t="s">
        <v>80</v>
      </c>
      <c r="D7" s="45"/>
      <c r="E7" s="46">
        <v>1</v>
      </c>
      <c r="F7" s="47" t="s">
        <v>82</v>
      </c>
      <c r="G7" s="70" t="s">
        <v>81</v>
      </c>
      <c r="H7" s="74" t="s">
        <v>80</v>
      </c>
      <c r="I7" s="45"/>
      <c r="J7" s="47">
        <f>ROUNDUP(E7*0.75,2)</f>
        <v>0.75</v>
      </c>
      <c r="K7" s="47" t="s">
        <v>82</v>
      </c>
      <c r="L7" s="47" t="s">
        <v>81</v>
      </c>
      <c r="M7" s="78" t="e">
        <f>#REF!</f>
        <v>#REF!</v>
      </c>
      <c r="N7" s="66" t="s">
        <v>269</v>
      </c>
      <c r="O7" s="48" t="s">
        <v>84</v>
      </c>
      <c r="P7" s="45"/>
      <c r="Q7" s="49">
        <v>3</v>
      </c>
      <c r="R7" s="89">
        <f t="shared" ref="R7:R13" si="0">ROUNDUP(Q7*0.75,2)</f>
        <v>2.25</v>
      </c>
    </row>
    <row r="8" spans="1:19" ht="23.1" customHeight="1" x14ac:dyDescent="0.15">
      <c r="A8" s="164"/>
      <c r="B8" s="66"/>
      <c r="C8" s="44" t="s">
        <v>35</v>
      </c>
      <c r="D8" s="45"/>
      <c r="E8" s="46">
        <v>30</v>
      </c>
      <c r="F8" s="47" t="s">
        <v>34</v>
      </c>
      <c r="G8" s="70"/>
      <c r="H8" s="74" t="s">
        <v>35</v>
      </c>
      <c r="I8" s="45"/>
      <c r="J8" s="47">
        <f>ROUNDUP(E8*0.75,2)</f>
        <v>22.5</v>
      </c>
      <c r="K8" s="47" t="s">
        <v>34</v>
      </c>
      <c r="L8" s="47"/>
      <c r="M8" s="78"/>
      <c r="N8" s="66" t="s">
        <v>242</v>
      </c>
      <c r="O8" s="48" t="s">
        <v>32</v>
      </c>
      <c r="P8" s="45"/>
      <c r="Q8" s="49">
        <v>2</v>
      </c>
      <c r="R8" s="89">
        <f t="shared" si="0"/>
        <v>1.5</v>
      </c>
    </row>
    <row r="9" spans="1:19" ht="23.1" customHeight="1" x14ac:dyDescent="0.15">
      <c r="A9" s="164"/>
      <c r="B9" s="66"/>
      <c r="C9" s="44" t="s">
        <v>165</v>
      </c>
      <c r="D9" s="45"/>
      <c r="E9" s="46">
        <v>5</v>
      </c>
      <c r="F9" s="47" t="s">
        <v>34</v>
      </c>
      <c r="G9" s="70"/>
      <c r="H9" s="74" t="s">
        <v>165</v>
      </c>
      <c r="I9" s="45"/>
      <c r="J9" s="47">
        <f>ROUNDUP(E9*0.75,2)</f>
        <v>3.75</v>
      </c>
      <c r="K9" s="47" t="s">
        <v>34</v>
      </c>
      <c r="L9" s="47"/>
      <c r="M9" s="78"/>
      <c r="N9" s="66" t="s">
        <v>184</v>
      </c>
      <c r="O9" s="48" t="s">
        <v>32</v>
      </c>
      <c r="P9" s="45"/>
      <c r="Q9" s="49">
        <v>1.5</v>
      </c>
      <c r="R9" s="89">
        <f t="shared" si="0"/>
        <v>1.1300000000000001</v>
      </c>
    </row>
    <row r="10" spans="1:19" ht="23.1" customHeight="1" x14ac:dyDescent="0.15">
      <c r="A10" s="164"/>
      <c r="B10" s="66"/>
      <c r="C10" s="44"/>
      <c r="D10" s="45"/>
      <c r="E10" s="46"/>
      <c r="F10" s="47"/>
      <c r="G10" s="70"/>
      <c r="H10" s="74"/>
      <c r="I10" s="45"/>
      <c r="J10" s="47"/>
      <c r="K10" s="47"/>
      <c r="L10" s="47"/>
      <c r="M10" s="78"/>
      <c r="N10" s="66" t="s">
        <v>185</v>
      </c>
      <c r="O10" s="48" t="s">
        <v>49</v>
      </c>
      <c r="P10" s="45"/>
      <c r="Q10" s="49">
        <v>3</v>
      </c>
      <c r="R10" s="89">
        <f t="shared" si="0"/>
        <v>2.25</v>
      </c>
    </row>
    <row r="11" spans="1:19" ht="23.1" customHeight="1" x14ac:dyDescent="0.15">
      <c r="A11" s="164"/>
      <c r="B11" s="66"/>
      <c r="C11" s="44"/>
      <c r="D11" s="45"/>
      <c r="E11" s="46"/>
      <c r="F11" s="47"/>
      <c r="G11" s="70"/>
      <c r="H11" s="74"/>
      <c r="I11" s="45"/>
      <c r="J11" s="47"/>
      <c r="K11" s="47"/>
      <c r="L11" s="47"/>
      <c r="M11" s="78"/>
      <c r="N11" s="66" t="s">
        <v>22</v>
      </c>
      <c r="O11" s="48" t="s">
        <v>25</v>
      </c>
      <c r="P11" s="45" t="s">
        <v>26</v>
      </c>
      <c r="Q11" s="49">
        <v>1.5</v>
      </c>
      <c r="R11" s="89">
        <f t="shared" si="0"/>
        <v>1.1300000000000001</v>
      </c>
    </row>
    <row r="12" spans="1:19" ht="23.1" customHeight="1" x14ac:dyDescent="0.15">
      <c r="A12" s="164"/>
      <c r="B12" s="66"/>
      <c r="C12" s="44"/>
      <c r="D12" s="45"/>
      <c r="E12" s="46"/>
      <c r="F12" s="47"/>
      <c r="G12" s="70"/>
      <c r="H12" s="74"/>
      <c r="I12" s="45"/>
      <c r="J12" s="47"/>
      <c r="K12" s="47"/>
      <c r="L12" s="47"/>
      <c r="M12" s="78"/>
      <c r="N12" s="66"/>
      <c r="O12" s="48" t="s">
        <v>43</v>
      </c>
      <c r="P12" s="45"/>
      <c r="Q12" s="49">
        <v>2</v>
      </c>
      <c r="R12" s="89">
        <f t="shared" si="0"/>
        <v>1.5</v>
      </c>
    </row>
    <row r="13" spans="1:19" ht="23.1" customHeight="1" x14ac:dyDescent="0.15">
      <c r="A13" s="164"/>
      <c r="B13" s="66"/>
      <c r="C13" s="44"/>
      <c r="D13" s="45"/>
      <c r="E13" s="46"/>
      <c r="F13" s="47"/>
      <c r="G13" s="70"/>
      <c r="H13" s="74"/>
      <c r="I13" s="45"/>
      <c r="J13" s="47"/>
      <c r="K13" s="47"/>
      <c r="L13" s="47"/>
      <c r="M13" s="78"/>
      <c r="N13" s="66"/>
      <c r="O13" s="48" t="s">
        <v>71</v>
      </c>
      <c r="P13" s="45"/>
      <c r="Q13" s="49">
        <v>1</v>
      </c>
      <c r="R13" s="89">
        <f t="shared" si="0"/>
        <v>0.75</v>
      </c>
    </row>
    <row r="14" spans="1:19" ht="23.1" customHeight="1" x14ac:dyDescent="0.15">
      <c r="A14" s="164"/>
      <c r="B14" s="67"/>
      <c r="C14" s="50"/>
      <c r="D14" s="51"/>
      <c r="E14" s="52"/>
      <c r="F14" s="53"/>
      <c r="G14" s="71"/>
      <c r="H14" s="75"/>
      <c r="I14" s="51"/>
      <c r="J14" s="53"/>
      <c r="K14" s="53"/>
      <c r="L14" s="53"/>
      <c r="M14" s="79"/>
      <c r="N14" s="67"/>
      <c r="O14" s="54"/>
      <c r="P14" s="51"/>
      <c r="Q14" s="55"/>
      <c r="R14" s="90"/>
    </row>
    <row r="15" spans="1:19" ht="23.1" customHeight="1" x14ac:dyDescent="0.15">
      <c r="A15" s="164"/>
      <c r="B15" s="66" t="s">
        <v>186</v>
      </c>
      <c r="C15" s="44" t="s">
        <v>97</v>
      </c>
      <c r="D15" s="45"/>
      <c r="E15" s="46">
        <v>30</v>
      </c>
      <c r="F15" s="47" t="s">
        <v>34</v>
      </c>
      <c r="G15" s="70"/>
      <c r="H15" s="74" t="s">
        <v>97</v>
      </c>
      <c r="I15" s="45"/>
      <c r="J15" s="47">
        <f>ROUNDUP(E15*0.75,2)</f>
        <v>22.5</v>
      </c>
      <c r="K15" s="47" t="s">
        <v>34</v>
      </c>
      <c r="L15" s="47"/>
      <c r="M15" s="78"/>
      <c r="N15" s="66" t="s">
        <v>158</v>
      </c>
      <c r="O15" s="48" t="s">
        <v>72</v>
      </c>
      <c r="P15" s="45"/>
      <c r="Q15" s="49">
        <v>2</v>
      </c>
      <c r="R15" s="89">
        <f>ROUNDUP(Q15*0.75,2)</f>
        <v>1.5</v>
      </c>
    </row>
    <row r="16" spans="1:19" ht="23.1" customHeight="1" x14ac:dyDescent="0.15">
      <c r="A16" s="164"/>
      <c r="B16" s="66"/>
      <c r="C16" s="44" t="s">
        <v>42</v>
      </c>
      <c r="D16" s="45"/>
      <c r="E16" s="46">
        <v>10</v>
      </c>
      <c r="F16" s="47" t="s">
        <v>34</v>
      </c>
      <c r="G16" s="70"/>
      <c r="H16" s="74" t="s">
        <v>42</v>
      </c>
      <c r="I16" s="45"/>
      <c r="J16" s="47">
        <f>ROUNDUP(E16*0.75,2)</f>
        <v>7.5</v>
      </c>
      <c r="K16" s="47" t="s">
        <v>34</v>
      </c>
      <c r="L16" s="47"/>
      <c r="M16" s="78"/>
      <c r="N16" s="66" t="s">
        <v>187</v>
      </c>
      <c r="O16" s="48" t="s">
        <v>25</v>
      </c>
      <c r="P16" s="45" t="s">
        <v>26</v>
      </c>
      <c r="Q16" s="49">
        <v>1</v>
      </c>
      <c r="R16" s="89">
        <f>ROUNDUP(Q16*0.75,2)</f>
        <v>0.75</v>
      </c>
    </row>
    <row r="17" spans="1:18" ht="23.1" customHeight="1" x14ac:dyDescent="0.15">
      <c r="A17" s="164"/>
      <c r="B17" s="66"/>
      <c r="C17" s="44" t="s">
        <v>121</v>
      </c>
      <c r="D17" s="45"/>
      <c r="E17" s="82">
        <v>0.125</v>
      </c>
      <c r="F17" s="47" t="s">
        <v>57</v>
      </c>
      <c r="G17" s="70"/>
      <c r="H17" s="74" t="s">
        <v>121</v>
      </c>
      <c r="I17" s="45"/>
      <c r="J17" s="47">
        <f>ROUNDUP(E17*0.75,2)</f>
        <v>9.9999999999999992E-2</v>
      </c>
      <c r="K17" s="47" t="s">
        <v>57</v>
      </c>
      <c r="L17" s="47"/>
      <c r="M17" s="78" t="e">
        <f>#REF!</f>
        <v>#REF!</v>
      </c>
      <c r="N17" s="66" t="s">
        <v>22</v>
      </c>
      <c r="O17" s="48" t="s">
        <v>43</v>
      </c>
      <c r="P17" s="45"/>
      <c r="Q17" s="49">
        <v>0.3</v>
      </c>
      <c r="R17" s="89">
        <f>ROUNDUP(Q17*0.75,2)</f>
        <v>0.23</v>
      </c>
    </row>
    <row r="18" spans="1:18" ht="23.1" customHeight="1" x14ac:dyDescent="0.15">
      <c r="A18" s="164"/>
      <c r="B18" s="67"/>
      <c r="C18" s="50"/>
      <c r="D18" s="51"/>
      <c r="E18" s="52"/>
      <c r="F18" s="53"/>
      <c r="G18" s="71"/>
      <c r="H18" s="75"/>
      <c r="I18" s="51"/>
      <c r="J18" s="53"/>
      <c r="K18" s="53"/>
      <c r="L18" s="53"/>
      <c r="M18" s="79"/>
      <c r="N18" s="67"/>
      <c r="O18" s="54"/>
      <c r="P18" s="51"/>
      <c r="Q18" s="55"/>
      <c r="R18" s="90"/>
    </row>
    <row r="19" spans="1:18" ht="23.1" customHeight="1" x14ac:dyDescent="0.15">
      <c r="A19" s="164"/>
      <c r="B19" s="66" t="s">
        <v>73</v>
      </c>
      <c r="C19" s="44" t="s">
        <v>76</v>
      </c>
      <c r="D19" s="45"/>
      <c r="E19" s="46">
        <v>20</v>
      </c>
      <c r="F19" s="47" t="s">
        <v>34</v>
      </c>
      <c r="G19" s="70"/>
      <c r="H19" s="74" t="s">
        <v>76</v>
      </c>
      <c r="I19" s="45"/>
      <c r="J19" s="47">
        <f>ROUNDUP(E19*0.75,2)</f>
        <v>15</v>
      </c>
      <c r="K19" s="47" t="s">
        <v>34</v>
      </c>
      <c r="L19" s="47"/>
      <c r="M19" s="78"/>
      <c r="N19" s="66" t="s">
        <v>22</v>
      </c>
      <c r="O19" s="48" t="s">
        <v>72</v>
      </c>
      <c r="P19" s="45"/>
      <c r="Q19" s="49">
        <v>100</v>
      </c>
      <c r="R19" s="89">
        <f>ROUNDUP(Q19*0.75,2)</f>
        <v>75</v>
      </c>
    </row>
    <row r="20" spans="1:18" ht="23.1" customHeight="1" x14ac:dyDescent="0.15">
      <c r="A20" s="164"/>
      <c r="B20" s="66"/>
      <c r="C20" s="44" t="s">
        <v>188</v>
      </c>
      <c r="D20" s="45"/>
      <c r="E20" s="46">
        <v>5</v>
      </c>
      <c r="F20" s="47" t="s">
        <v>34</v>
      </c>
      <c r="G20" s="70"/>
      <c r="H20" s="74" t="s">
        <v>188</v>
      </c>
      <c r="I20" s="45"/>
      <c r="J20" s="47">
        <f>ROUNDUP(E20*0.75,2)</f>
        <v>3.75</v>
      </c>
      <c r="K20" s="47" t="s">
        <v>34</v>
      </c>
      <c r="L20" s="47"/>
      <c r="M20" s="78"/>
      <c r="N20" s="66"/>
      <c r="O20" s="48" t="s">
        <v>75</v>
      </c>
      <c r="P20" s="45"/>
      <c r="Q20" s="49">
        <v>3</v>
      </c>
      <c r="R20" s="89">
        <f>ROUNDUP(Q20*0.75,2)</f>
        <v>2.25</v>
      </c>
    </row>
    <row r="21" spans="1:18" ht="23.1" customHeight="1" x14ac:dyDescent="0.15">
      <c r="A21" s="164"/>
      <c r="B21" s="67"/>
      <c r="C21" s="50"/>
      <c r="D21" s="51"/>
      <c r="E21" s="52"/>
      <c r="F21" s="53"/>
      <c r="G21" s="71"/>
      <c r="H21" s="75"/>
      <c r="I21" s="51"/>
      <c r="J21" s="53"/>
      <c r="K21" s="53"/>
      <c r="L21" s="53"/>
      <c r="M21" s="79"/>
      <c r="N21" s="67"/>
      <c r="O21" s="54"/>
      <c r="P21" s="51"/>
      <c r="Q21" s="55"/>
      <c r="R21" s="90"/>
    </row>
    <row r="22" spans="1:18" ht="23.1" customHeight="1" x14ac:dyDescent="0.15">
      <c r="A22" s="164"/>
      <c r="B22" s="66" t="s">
        <v>168</v>
      </c>
      <c r="C22" s="44" t="s">
        <v>172</v>
      </c>
      <c r="D22" s="45" t="s">
        <v>53</v>
      </c>
      <c r="E22" s="46">
        <v>40</v>
      </c>
      <c r="F22" s="47" t="s">
        <v>34</v>
      </c>
      <c r="G22" s="70"/>
      <c r="H22" s="74" t="s">
        <v>172</v>
      </c>
      <c r="I22" s="45" t="s">
        <v>53</v>
      </c>
      <c r="J22" s="47">
        <f>ROUNDUP(E22*0.75,2)</f>
        <v>30</v>
      </c>
      <c r="K22" s="47" t="s">
        <v>34</v>
      </c>
      <c r="L22" s="47"/>
      <c r="M22" s="78" t="e">
        <f>#REF!</f>
        <v>#REF!</v>
      </c>
      <c r="N22" s="66" t="s">
        <v>169</v>
      </c>
      <c r="O22" s="48" t="s">
        <v>43</v>
      </c>
      <c r="P22" s="45"/>
      <c r="Q22" s="49">
        <v>1</v>
      </c>
      <c r="R22" s="89">
        <f>ROUNDUP(Q22*0.75,2)</f>
        <v>0.75</v>
      </c>
    </row>
    <row r="23" spans="1:18" ht="23.1" customHeight="1" x14ac:dyDescent="0.15">
      <c r="A23" s="164"/>
      <c r="B23" s="66"/>
      <c r="C23" s="44"/>
      <c r="D23" s="45"/>
      <c r="E23" s="46"/>
      <c r="F23" s="47"/>
      <c r="G23" s="70"/>
      <c r="H23" s="74"/>
      <c r="I23" s="45"/>
      <c r="J23" s="47"/>
      <c r="K23" s="47"/>
      <c r="L23" s="47"/>
      <c r="M23" s="78"/>
      <c r="N23" s="66" t="s">
        <v>170</v>
      </c>
      <c r="O23" s="48" t="s">
        <v>49</v>
      </c>
      <c r="P23" s="45"/>
      <c r="Q23" s="49">
        <v>3</v>
      </c>
      <c r="R23" s="89">
        <f>ROUNDUP(Q23*0.75,2)</f>
        <v>2.25</v>
      </c>
    </row>
    <row r="24" spans="1:18" ht="23.1" customHeight="1" x14ac:dyDescent="0.15">
      <c r="A24" s="164"/>
      <c r="B24" s="66"/>
      <c r="C24" s="44"/>
      <c r="D24" s="45"/>
      <c r="E24" s="46"/>
      <c r="F24" s="47"/>
      <c r="G24" s="70"/>
      <c r="H24" s="74"/>
      <c r="I24" s="45"/>
      <c r="J24" s="47"/>
      <c r="K24" s="47"/>
      <c r="L24" s="47"/>
      <c r="M24" s="78"/>
      <c r="N24" s="66" t="s">
        <v>171</v>
      </c>
      <c r="O24" s="48"/>
      <c r="P24" s="45"/>
      <c r="Q24" s="49"/>
      <c r="R24" s="89"/>
    </row>
    <row r="25" spans="1:18" ht="18.75" customHeight="1" x14ac:dyDescent="0.15">
      <c r="A25" s="164"/>
      <c r="B25" s="66"/>
      <c r="C25" s="44"/>
      <c r="D25" s="45"/>
      <c r="E25" s="46"/>
      <c r="F25" s="47"/>
      <c r="G25" s="70"/>
      <c r="H25" s="74"/>
      <c r="I25" s="45"/>
      <c r="J25" s="47"/>
      <c r="K25" s="47"/>
      <c r="L25" s="47"/>
      <c r="M25" s="78"/>
      <c r="N25" s="66" t="s">
        <v>22</v>
      </c>
      <c r="O25" s="48"/>
      <c r="P25" s="45"/>
      <c r="Q25" s="49"/>
      <c r="R25" s="89"/>
    </row>
    <row r="26" spans="1:18" ht="18.75" customHeight="1" thickBot="1" x14ac:dyDescent="0.2">
      <c r="A26" s="165"/>
      <c r="B26" s="68"/>
      <c r="C26" s="57"/>
      <c r="D26" s="58"/>
      <c r="E26" s="59"/>
      <c r="F26" s="60"/>
      <c r="G26" s="72"/>
      <c r="H26" s="76"/>
      <c r="I26" s="58"/>
      <c r="J26" s="60"/>
      <c r="K26" s="60"/>
      <c r="L26" s="60"/>
      <c r="M26" s="80"/>
      <c r="N26" s="68"/>
      <c r="O26" s="61"/>
      <c r="P26" s="58"/>
      <c r="Q26" s="62"/>
      <c r="R26" s="91"/>
    </row>
  </sheetData>
  <mergeCells count="4">
    <mergeCell ref="H1:N1"/>
    <mergeCell ref="A2:R2"/>
    <mergeCell ref="A3:F3"/>
    <mergeCell ref="A5:A26"/>
  </mergeCells>
  <phoneticPr fontId="16"/>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365</v>
      </c>
      <c r="B3" s="193"/>
      <c r="C3" s="193"/>
      <c r="D3" s="121"/>
      <c r="E3" s="194" t="s">
        <v>328</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291</v>
      </c>
      <c r="I5" s="181" t="s">
        <v>289</v>
      </c>
      <c r="J5" s="182"/>
      <c r="K5" s="183"/>
      <c r="L5" s="184" t="s">
        <v>288</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321</v>
      </c>
      <c r="C9" s="133" t="s">
        <v>80</v>
      </c>
      <c r="D9" s="132" t="s">
        <v>81</v>
      </c>
      <c r="E9" s="131"/>
      <c r="F9" s="45"/>
      <c r="G9" s="99"/>
      <c r="H9" s="154">
        <v>0.7</v>
      </c>
      <c r="I9" s="130" t="s">
        <v>321</v>
      </c>
      <c r="J9" s="99" t="s">
        <v>80</v>
      </c>
      <c r="K9" s="154">
        <v>0.3</v>
      </c>
      <c r="L9" s="130" t="s">
        <v>320</v>
      </c>
      <c r="M9" s="99" t="s">
        <v>80</v>
      </c>
      <c r="N9" s="153">
        <v>0.2</v>
      </c>
      <c r="O9" s="128" t="s">
        <v>81</v>
      </c>
    </row>
    <row r="10" spans="1:21" ht="24.95" customHeight="1" x14ac:dyDescent="0.15">
      <c r="A10" s="188"/>
      <c r="B10" s="99"/>
      <c r="C10" s="133" t="s">
        <v>35</v>
      </c>
      <c r="D10" s="132"/>
      <c r="E10" s="131"/>
      <c r="F10" s="45"/>
      <c r="G10" s="99"/>
      <c r="H10" s="129">
        <v>20</v>
      </c>
      <c r="I10" s="130"/>
      <c r="J10" s="99" t="s">
        <v>35</v>
      </c>
      <c r="K10" s="129">
        <v>15</v>
      </c>
      <c r="L10" s="130"/>
      <c r="M10" s="99" t="s">
        <v>35</v>
      </c>
      <c r="N10" s="129">
        <v>5</v>
      </c>
      <c r="O10" s="128"/>
    </row>
    <row r="11" spans="1:21" ht="24.95" customHeight="1" x14ac:dyDescent="0.15">
      <c r="A11" s="188"/>
      <c r="B11" s="99"/>
      <c r="C11" s="133" t="s">
        <v>165</v>
      </c>
      <c r="D11" s="132"/>
      <c r="E11" s="131"/>
      <c r="F11" s="45"/>
      <c r="G11" s="99"/>
      <c r="H11" s="129">
        <v>5</v>
      </c>
      <c r="I11" s="130"/>
      <c r="J11" s="99" t="s">
        <v>165</v>
      </c>
      <c r="K11" s="129">
        <v>5</v>
      </c>
      <c r="L11" s="136"/>
      <c r="M11" s="103"/>
      <c r="N11" s="135"/>
      <c r="O11" s="140"/>
    </row>
    <row r="12" spans="1:21" ht="24.95" customHeight="1" x14ac:dyDescent="0.15">
      <c r="A12" s="188"/>
      <c r="B12" s="99"/>
      <c r="C12" s="133"/>
      <c r="D12" s="132"/>
      <c r="E12" s="131"/>
      <c r="F12" s="45"/>
      <c r="G12" s="99" t="s">
        <v>72</v>
      </c>
      <c r="H12" s="129" t="s">
        <v>272</v>
      </c>
      <c r="I12" s="130"/>
      <c r="J12" s="99"/>
      <c r="K12" s="129"/>
      <c r="L12" s="130" t="s">
        <v>319</v>
      </c>
      <c r="M12" s="99" t="s">
        <v>97</v>
      </c>
      <c r="N12" s="129">
        <v>10</v>
      </c>
      <c r="O12" s="128"/>
    </row>
    <row r="13" spans="1:21" ht="24.95" customHeight="1" x14ac:dyDescent="0.15">
      <c r="A13" s="188"/>
      <c r="B13" s="103"/>
      <c r="C13" s="139"/>
      <c r="D13" s="138"/>
      <c r="E13" s="137"/>
      <c r="F13" s="51"/>
      <c r="G13" s="103"/>
      <c r="H13" s="135"/>
      <c r="I13" s="136"/>
      <c r="J13" s="103"/>
      <c r="K13" s="135"/>
      <c r="L13" s="130"/>
      <c r="M13" s="99" t="s">
        <v>42</v>
      </c>
      <c r="N13" s="129">
        <v>5</v>
      </c>
      <c r="O13" s="128"/>
    </row>
    <row r="14" spans="1:21" ht="24.95" customHeight="1" x14ac:dyDescent="0.15">
      <c r="A14" s="188"/>
      <c r="B14" s="99" t="s">
        <v>364</v>
      </c>
      <c r="C14" s="133" t="s">
        <v>97</v>
      </c>
      <c r="D14" s="132"/>
      <c r="E14" s="131"/>
      <c r="F14" s="45"/>
      <c r="G14" s="99"/>
      <c r="H14" s="129">
        <v>15</v>
      </c>
      <c r="I14" s="130" t="s">
        <v>318</v>
      </c>
      <c r="J14" s="99" t="s">
        <v>97</v>
      </c>
      <c r="K14" s="129">
        <v>10</v>
      </c>
      <c r="L14" s="130"/>
      <c r="M14" s="99" t="s">
        <v>76</v>
      </c>
      <c r="N14" s="129">
        <v>10</v>
      </c>
      <c r="O14" s="128"/>
    </row>
    <row r="15" spans="1:21" ht="24.95" customHeight="1" x14ac:dyDescent="0.15">
      <c r="A15" s="188"/>
      <c r="B15" s="99"/>
      <c r="C15" s="133" t="s">
        <v>42</v>
      </c>
      <c r="D15" s="132"/>
      <c r="E15" s="131"/>
      <c r="F15" s="45"/>
      <c r="G15" s="99"/>
      <c r="H15" s="129">
        <v>5</v>
      </c>
      <c r="I15" s="130"/>
      <c r="J15" s="99" t="s">
        <v>42</v>
      </c>
      <c r="K15" s="129">
        <v>5</v>
      </c>
      <c r="L15" s="136"/>
      <c r="M15" s="103"/>
      <c r="N15" s="135"/>
      <c r="O15" s="140"/>
    </row>
    <row r="16" spans="1:21" ht="24.95" customHeight="1" x14ac:dyDescent="0.15">
      <c r="A16" s="188"/>
      <c r="B16" s="103"/>
      <c r="C16" s="139"/>
      <c r="D16" s="138"/>
      <c r="E16" s="137"/>
      <c r="F16" s="51"/>
      <c r="G16" s="103"/>
      <c r="H16" s="135"/>
      <c r="I16" s="136"/>
      <c r="J16" s="103"/>
      <c r="K16" s="135"/>
      <c r="L16" s="130" t="s">
        <v>168</v>
      </c>
      <c r="M16" s="99" t="s">
        <v>172</v>
      </c>
      <c r="N16" s="129">
        <v>10</v>
      </c>
      <c r="O16" s="128"/>
    </row>
    <row r="17" spans="1:15" ht="24.95" customHeight="1" x14ac:dyDescent="0.15">
      <c r="A17" s="188"/>
      <c r="B17" s="99" t="s">
        <v>73</v>
      </c>
      <c r="C17" s="133" t="s">
        <v>76</v>
      </c>
      <c r="D17" s="132"/>
      <c r="E17" s="131"/>
      <c r="F17" s="45"/>
      <c r="G17" s="99"/>
      <c r="H17" s="129">
        <v>10</v>
      </c>
      <c r="I17" s="130" t="s">
        <v>73</v>
      </c>
      <c r="J17" s="99" t="s">
        <v>76</v>
      </c>
      <c r="K17" s="129">
        <v>10</v>
      </c>
      <c r="L17" s="130"/>
      <c r="M17" s="99"/>
      <c r="N17" s="129"/>
      <c r="O17" s="128"/>
    </row>
    <row r="18" spans="1:15" ht="24.95" customHeight="1" x14ac:dyDescent="0.15">
      <c r="A18" s="188"/>
      <c r="B18" s="99"/>
      <c r="C18" s="133" t="s">
        <v>188</v>
      </c>
      <c r="D18" s="132"/>
      <c r="E18" s="131"/>
      <c r="F18" s="45"/>
      <c r="G18" s="99"/>
      <c r="H18" s="129">
        <v>5</v>
      </c>
      <c r="I18" s="130"/>
      <c r="J18" s="99"/>
      <c r="K18" s="129"/>
      <c r="L18" s="130"/>
      <c r="M18" s="99"/>
      <c r="N18" s="129"/>
      <c r="O18" s="128"/>
    </row>
    <row r="19" spans="1:15" ht="24.95" customHeight="1" x14ac:dyDescent="0.15">
      <c r="A19" s="188"/>
      <c r="B19" s="99"/>
      <c r="C19" s="133"/>
      <c r="D19" s="132"/>
      <c r="E19" s="131"/>
      <c r="F19" s="101"/>
      <c r="G19" s="99" t="s">
        <v>72</v>
      </c>
      <c r="H19" s="129" t="s">
        <v>272</v>
      </c>
      <c r="I19" s="130"/>
      <c r="J19" s="99"/>
      <c r="K19" s="129"/>
      <c r="L19" s="130"/>
      <c r="M19" s="99"/>
      <c r="N19" s="129"/>
      <c r="O19" s="128"/>
    </row>
    <row r="20" spans="1:15" ht="24.95" customHeight="1" x14ac:dyDescent="0.15">
      <c r="A20" s="188"/>
      <c r="B20" s="99"/>
      <c r="C20" s="133"/>
      <c r="D20" s="132"/>
      <c r="E20" s="131"/>
      <c r="F20" s="45"/>
      <c r="G20" s="99" t="s">
        <v>75</v>
      </c>
      <c r="H20" s="129" t="s">
        <v>274</v>
      </c>
      <c r="I20" s="136"/>
      <c r="J20" s="103"/>
      <c r="K20" s="135"/>
      <c r="L20" s="130"/>
      <c r="M20" s="99"/>
      <c r="N20" s="129"/>
      <c r="O20" s="128"/>
    </row>
    <row r="21" spans="1:15" ht="24.95" customHeight="1" x14ac:dyDescent="0.15">
      <c r="A21" s="188"/>
      <c r="B21" s="103"/>
      <c r="C21" s="139"/>
      <c r="D21" s="138"/>
      <c r="E21" s="137"/>
      <c r="F21" s="51"/>
      <c r="G21" s="103"/>
      <c r="H21" s="135"/>
      <c r="I21" s="130" t="s">
        <v>168</v>
      </c>
      <c r="J21" s="99" t="s">
        <v>172</v>
      </c>
      <c r="K21" s="129">
        <v>20</v>
      </c>
      <c r="L21" s="130"/>
      <c r="M21" s="99"/>
      <c r="N21" s="129"/>
      <c r="O21" s="128"/>
    </row>
    <row r="22" spans="1:15" ht="24.95" customHeight="1" x14ac:dyDescent="0.15">
      <c r="A22" s="188"/>
      <c r="B22" s="99" t="s">
        <v>168</v>
      </c>
      <c r="C22" s="133" t="s">
        <v>172</v>
      </c>
      <c r="D22" s="132"/>
      <c r="E22" s="131" t="s">
        <v>53</v>
      </c>
      <c r="F22" s="45"/>
      <c r="G22" s="99"/>
      <c r="H22" s="129">
        <v>30</v>
      </c>
      <c r="I22" s="130"/>
      <c r="J22" s="99"/>
      <c r="K22" s="129"/>
      <c r="L22" s="130"/>
      <c r="M22" s="99"/>
      <c r="N22" s="129"/>
      <c r="O22" s="128"/>
    </row>
    <row r="23" spans="1:15" ht="14.25" x14ac:dyDescent="0.15">
      <c r="A23" s="188"/>
      <c r="B23" s="99"/>
      <c r="C23" s="133"/>
      <c r="D23" s="132"/>
      <c r="E23" s="131"/>
      <c r="F23" s="45"/>
      <c r="G23" s="99" t="s">
        <v>43</v>
      </c>
      <c r="H23" s="129" t="s">
        <v>274</v>
      </c>
      <c r="I23" s="130"/>
      <c r="J23" s="99"/>
      <c r="K23" s="129"/>
      <c r="L23" s="130"/>
      <c r="M23" s="99"/>
      <c r="N23" s="129"/>
      <c r="O23" s="128"/>
    </row>
    <row r="24" spans="1:15" ht="15" thickBot="1" x14ac:dyDescent="0.2">
      <c r="A24" s="189"/>
      <c r="B24" s="96"/>
      <c r="C24" s="127"/>
      <c r="D24" s="126"/>
      <c r="E24" s="125"/>
      <c r="F24" s="58"/>
      <c r="G24" s="96"/>
      <c r="H24" s="123"/>
      <c r="I24" s="124"/>
      <c r="J24" s="96"/>
      <c r="K24" s="123"/>
      <c r="L24" s="124"/>
      <c r="M24" s="96"/>
      <c r="N24" s="123"/>
      <c r="O24" s="12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row r="63" spans="2:14" ht="14.25" x14ac:dyDescent="0.15">
      <c r="B63" s="93"/>
      <c r="C63" s="93"/>
      <c r="D63" s="93"/>
      <c r="G63" s="93"/>
      <c r="H63" s="92"/>
      <c r="I63" s="93"/>
      <c r="J63" s="93"/>
      <c r="K63" s="92"/>
      <c r="L63" s="93"/>
      <c r="M63" s="93"/>
      <c r="N63" s="92"/>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238</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23</v>
      </c>
      <c r="C5" s="37"/>
      <c r="D5" s="38"/>
      <c r="E5" s="43"/>
      <c r="F5" s="40"/>
      <c r="G5" s="69"/>
      <c r="H5" s="73"/>
      <c r="I5" s="38"/>
      <c r="J5" s="40"/>
      <c r="K5" s="40"/>
      <c r="L5" s="40"/>
      <c r="M5" s="77"/>
      <c r="N5" s="65"/>
      <c r="O5" s="41" t="s">
        <v>23</v>
      </c>
      <c r="P5" s="38"/>
      <c r="Q5" s="42">
        <v>110</v>
      </c>
      <c r="R5" s="88">
        <f>ROUNDUP(Q5*0.75,2)</f>
        <v>82.5</v>
      </c>
    </row>
    <row r="6" spans="1:19" ht="23.1" customHeight="1" x14ac:dyDescent="0.15">
      <c r="A6" s="164"/>
      <c r="B6" s="67"/>
      <c r="C6" s="50"/>
      <c r="D6" s="51"/>
      <c r="E6" s="52"/>
      <c r="F6" s="53"/>
      <c r="G6" s="71"/>
      <c r="H6" s="75"/>
      <c r="I6" s="51"/>
      <c r="J6" s="53"/>
      <c r="K6" s="53"/>
      <c r="L6" s="53"/>
      <c r="M6" s="79"/>
      <c r="N6" s="67"/>
      <c r="O6" s="54"/>
      <c r="P6" s="51"/>
      <c r="Q6" s="55"/>
      <c r="R6" s="90"/>
    </row>
    <row r="7" spans="1:19" ht="23.1" customHeight="1" x14ac:dyDescent="0.15">
      <c r="A7" s="164"/>
      <c r="B7" s="66" t="s">
        <v>190</v>
      </c>
      <c r="C7" s="44" t="s">
        <v>58</v>
      </c>
      <c r="D7" s="45"/>
      <c r="E7" s="46">
        <v>30</v>
      </c>
      <c r="F7" s="47" t="s">
        <v>34</v>
      </c>
      <c r="G7" s="70"/>
      <c r="H7" s="74" t="s">
        <v>58</v>
      </c>
      <c r="I7" s="45"/>
      <c r="J7" s="47">
        <f t="shared" ref="J7:J12" si="0">ROUNDUP(E7*0.75,2)</f>
        <v>22.5</v>
      </c>
      <c r="K7" s="47" t="s">
        <v>34</v>
      </c>
      <c r="L7" s="47"/>
      <c r="M7" s="78" t="e">
        <f>#REF!</f>
        <v>#REF!</v>
      </c>
      <c r="N7" s="66" t="s">
        <v>191</v>
      </c>
      <c r="O7" s="48" t="s">
        <v>56</v>
      </c>
      <c r="P7" s="45" t="s">
        <v>53</v>
      </c>
      <c r="Q7" s="49">
        <v>2</v>
      </c>
      <c r="R7" s="89">
        <f>ROUNDUP(Q7*0.75,2)</f>
        <v>1.5</v>
      </c>
    </row>
    <row r="8" spans="1:19" ht="23.1" customHeight="1" x14ac:dyDescent="0.15">
      <c r="A8" s="164"/>
      <c r="B8" s="66"/>
      <c r="C8" s="44" t="s">
        <v>96</v>
      </c>
      <c r="D8" s="45"/>
      <c r="E8" s="46">
        <v>20</v>
      </c>
      <c r="F8" s="47" t="s">
        <v>34</v>
      </c>
      <c r="G8" s="70"/>
      <c r="H8" s="74" t="s">
        <v>96</v>
      </c>
      <c r="I8" s="45"/>
      <c r="J8" s="47">
        <f t="shared" si="0"/>
        <v>15</v>
      </c>
      <c r="K8" s="47" t="s">
        <v>34</v>
      </c>
      <c r="L8" s="47"/>
      <c r="M8" s="78" t="e">
        <f>#REF!</f>
        <v>#REF!</v>
      </c>
      <c r="N8" s="66" t="s">
        <v>192</v>
      </c>
      <c r="O8" s="48" t="s">
        <v>49</v>
      </c>
      <c r="P8" s="45"/>
      <c r="Q8" s="49">
        <v>30</v>
      </c>
      <c r="R8" s="89">
        <f>ROUNDUP(Q8*0.75,2)</f>
        <v>22.5</v>
      </c>
    </row>
    <row r="9" spans="1:19" ht="23.1" customHeight="1" x14ac:dyDescent="0.15">
      <c r="A9" s="164"/>
      <c r="B9" s="66"/>
      <c r="C9" s="44" t="s">
        <v>89</v>
      </c>
      <c r="D9" s="45"/>
      <c r="E9" s="46">
        <v>30</v>
      </c>
      <c r="F9" s="47" t="s">
        <v>34</v>
      </c>
      <c r="G9" s="70"/>
      <c r="H9" s="74" t="s">
        <v>89</v>
      </c>
      <c r="I9" s="45"/>
      <c r="J9" s="47">
        <f t="shared" si="0"/>
        <v>22.5</v>
      </c>
      <c r="K9" s="47" t="s">
        <v>34</v>
      </c>
      <c r="L9" s="47"/>
      <c r="M9" s="78"/>
      <c r="N9" s="66" t="s">
        <v>193</v>
      </c>
      <c r="O9" s="48" t="s">
        <v>114</v>
      </c>
      <c r="P9" s="45"/>
      <c r="Q9" s="49">
        <v>6</v>
      </c>
      <c r="R9" s="89">
        <f>ROUNDUP(Q9*0.75,2)</f>
        <v>4.5</v>
      </c>
    </row>
    <row r="10" spans="1:19" ht="23.1" customHeight="1" x14ac:dyDescent="0.15">
      <c r="A10" s="164"/>
      <c r="B10" s="66"/>
      <c r="C10" s="44" t="s">
        <v>35</v>
      </c>
      <c r="D10" s="45"/>
      <c r="E10" s="46">
        <v>10</v>
      </c>
      <c r="F10" s="47" t="s">
        <v>34</v>
      </c>
      <c r="G10" s="70"/>
      <c r="H10" s="74" t="s">
        <v>35</v>
      </c>
      <c r="I10" s="45"/>
      <c r="J10" s="47">
        <f t="shared" si="0"/>
        <v>7.5</v>
      </c>
      <c r="K10" s="47" t="s">
        <v>34</v>
      </c>
      <c r="L10" s="47"/>
      <c r="M10" s="78"/>
      <c r="N10" s="66" t="s">
        <v>95</v>
      </c>
      <c r="O10" s="48" t="s">
        <v>24</v>
      </c>
      <c r="P10" s="45"/>
      <c r="Q10" s="49">
        <v>0.1</v>
      </c>
      <c r="R10" s="89">
        <f>ROUNDUP(Q10*0.75,2)</f>
        <v>0.08</v>
      </c>
    </row>
    <row r="11" spans="1:19" ht="23.1" customHeight="1" x14ac:dyDescent="0.15">
      <c r="A11" s="164"/>
      <c r="B11" s="66"/>
      <c r="C11" s="44" t="s">
        <v>59</v>
      </c>
      <c r="D11" s="45"/>
      <c r="E11" s="46">
        <v>20</v>
      </c>
      <c r="F11" s="47" t="s">
        <v>34</v>
      </c>
      <c r="G11" s="70"/>
      <c r="H11" s="74" t="s">
        <v>59</v>
      </c>
      <c r="I11" s="45"/>
      <c r="J11" s="47">
        <f t="shared" si="0"/>
        <v>15</v>
      </c>
      <c r="K11" s="47" t="s">
        <v>34</v>
      </c>
      <c r="L11" s="47"/>
      <c r="M11" s="78" t="e">
        <f>#REF!</f>
        <v>#REF!</v>
      </c>
      <c r="N11" s="66" t="s">
        <v>22</v>
      </c>
      <c r="O11" s="48" t="s">
        <v>25</v>
      </c>
      <c r="P11" s="45" t="s">
        <v>26</v>
      </c>
      <c r="Q11" s="49">
        <v>1</v>
      </c>
      <c r="R11" s="89">
        <f>ROUNDUP(Q11*0.75,2)</f>
        <v>0.75</v>
      </c>
    </row>
    <row r="12" spans="1:19" ht="23.1" customHeight="1" x14ac:dyDescent="0.15">
      <c r="A12" s="164"/>
      <c r="B12" s="66"/>
      <c r="C12" s="44" t="s">
        <v>161</v>
      </c>
      <c r="D12" s="45"/>
      <c r="E12" s="46">
        <v>0.5</v>
      </c>
      <c r="F12" s="47" t="s">
        <v>34</v>
      </c>
      <c r="G12" s="70"/>
      <c r="H12" s="74" t="s">
        <v>161</v>
      </c>
      <c r="I12" s="45"/>
      <c r="J12" s="47">
        <f t="shared" si="0"/>
        <v>0.38</v>
      </c>
      <c r="K12" s="47" t="s">
        <v>34</v>
      </c>
      <c r="L12" s="47"/>
      <c r="M12" s="78"/>
      <c r="N12" s="66"/>
      <c r="O12" s="48"/>
      <c r="P12" s="45"/>
      <c r="Q12" s="49"/>
      <c r="R12" s="89"/>
    </row>
    <row r="13" spans="1:19" ht="23.1" customHeight="1" x14ac:dyDescent="0.15">
      <c r="A13" s="164"/>
      <c r="B13" s="67"/>
      <c r="C13" s="50"/>
      <c r="D13" s="51"/>
      <c r="E13" s="52"/>
      <c r="F13" s="53"/>
      <c r="G13" s="71"/>
      <c r="H13" s="75"/>
      <c r="I13" s="51"/>
      <c r="J13" s="53"/>
      <c r="K13" s="53"/>
      <c r="L13" s="53"/>
      <c r="M13" s="79"/>
      <c r="N13" s="67"/>
      <c r="O13" s="54"/>
      <c r="P13" s="51"/>
      <c r="Q13" s="55"/>
      <c r="R13" s="90"/>
    </row>
    <row r="14" spans="1:19" ht="23.1" customHeight="1" x14ac:dyDescent="0.15">
      <c r="A14" s="164"/>
      <c r="B14" s="66" t="s">
        <v>194</v>
      </c>
      <c r="C14" s="44" t="s">
        <v>197</v>
      </c>
      <c r="D14" s="45"/>
      <c r="E14" s="46">
        <v>30</v>
      </c>
      <c r="F14" s="47" t="s">
        <v>34</v>
      </c>
      <c r="G14" s="70"/>
      <c r="H14" s="74" t="s">
        <v>197</v>
      </c>
      <c r="I14" s="45"/>
      <c r="J14" s="47">
        <f>ROUNDUP(E14*0.75,2)</f>
        <v>22.5</v>
      </c>
      <c r="K14" s="47" t="s">
        <v>34</v>
      </c>
      <c r="L14" s="47"/>
      <c r="M14" s="78"/>
      <c r="N14" s="66" t="s">
        <v>195</v>
      </c>
      <c r="O14" s="48" t="s">
        <v>72</v>
      </c>
      <c r="P14" s="45"/>
      <c r="Q14" s="49">
        <v>1.5</v>
      </c>
      <c r="R14" s="89">
        <f>ROUNDUP(Q14*0.75,2)</f>
        <v>1.1300000000000001</v>
      </c>
    </row>
    <row r="15" spans="1:19" ht="23.1" customHeight="1" x14ac:dyDescent="0.15">
      <c r="A15" s="164"/>
      <c r="B15" s="66"/>
      <c r="C15" s="44" t="s">
        <v>41</v>
      </c>
      <c r="D15" s="45"/>
      <c r="E15" s="46">
        <v>10</v>
      </c>
      <c r="F15" s="47" t="s">
        <v>34</v>
      </c>
      <c r="G15" s="70"/>
      <c r="H15" s="74" t="s">
        <v>41</v>
      </c>
      <c r="I15" s="45"/>
      <c r="J15" s="47">
        <f>ROUNDUP(E15*0.75,2)</f>
        <v>7.5</v>
      </c>
      <c r="K15" s="47" t="s">
        <v>34</v>
      </c>
      <c r="L15" s="47"/>
      <c r="M15" s="78" t="e">
        <f>#REF!</f>
        <v>#REF!</v>
      </c>
      <c r="N15" s="66" t="s">
        <v>196</v>
      </c>
      <c r="O15" s="48" t="s">
        <v>43</v>
      </c>
      <c r="P15" s="45"/>
      <c r="Q15" s="49">
        <v>0.5</v>
      </c>
      <c r="R15" s="89">
        <f>ROUNDUP(Q15*0.75,2)</f>
        <v>0.38</v>
      </c>
    </row>
    <row r="16" spans="1:19" ht="23.1" customHeight="1" x14ac:dyDescent="0.15">
      <c r="A16" s="164"/>
      <c r="B16" s="66"/>
      <c r="C16" s="44" t="s">
        <v>88</v>
      </c>
      <c r="D16" s="45"/>
      <c r="E16" s="46">
        <v>2</v>
      </c>
      <c r="F16" s="47" t="s">
        <v>34</v>
      </c>
      <c r="G16" s="70"/>
      <c r="H16" s="74" t="s">
        <v>88</v>
      </c>
      <c r="I16" s="45"/>
      <c r="J16" s="47">
        <f>ROUNDUP(E16*0.75,2)</f>
        <v>1.5</v>
      </c>
      <c r="K16" s="47" t="s">
        <v>34</v>
      </c>
      <c r="L16" s="47"/>
      <c r="M16" s="78" t="e">
        <f>#REF!</f>
        <v>#REF!</v>
      </c>
      <c r="N16" s="66" t="s">
        <v>22</v>
      </c>
      <c r="O16" s="48" t="s">
        <v>25</v>
      </c>
      <c r="P16" s="45" t="s">
        <v>26</v>
      </c>
      <c r="Q16" s="49">
        <v>1</v>
      </c>
      <c r="R16" s="89">
        <f>ROUNDUP(Q16*0.75,2)</f>
        <v>0.75</v>
      </c>
    </row>
    <row r="17" spans="1:18" ht="23.1" customHeight="1" x14ac:dyDescent="0.15">
      <c r="A17" s="164"/>
      <c r="B17" s="67"/>
      <c r="C17" s="50"/>
      <c r="D17" s="51"/>
      <c r="E17" s="52"/>
      <c r="F17" s="53"/>
      <c r="G17" s="71"/>
      <c r="H17" s="75"/>
      <c r="I17" s="51"/>
      <c r="J17" s="53"/>
      <c r="K17" s="53"/>
      <c r="L17" s="53"/>
      <c r="M17" s="79"/>
      <c r="N17" s="67"/>
      <c r="O17" s="54"/>
      <c r="P17" s="51"/>
      <c r="Q17" s="55"/>
      <c r="R17" s="90"/>
    </row>
    <row r="18" spans="1:18" ht="23.1" customHeight="1" x14ac:dyDescent="0.15">
      <c r="A18" s="164"/>
      <c r="B18" s="66" t="s">
        <v>85</v>
      </c>
      <c r="C18" s="44" t="s">
        <v>87</v>
      </c>
      <c r="D18" s="45"/>
      <c r="E18" s="46">
        <v>3</v>
      </c>
      <c r="F18" s="47" t="s">
        <v>34</v>
      </c>
      <c r="G18" s="70"/>
      <c r="H18" s="74" t="s">
        <v>87</v>
      </c>
      <c r="I18" s="45"/>
      <c r="J18" s="47">
        <f>ROUNDUP(E18*0.75,2)</f>
        <v>2.25</v>
      </c>
      <c r="K18" s="47" t="s">
        <v>34</v>
      </c>
      <c r="L18" s="47"/>
      <c r="M18" s="78"/>
      <c r="N18" s="66" t="s">
        <v>22</v>
      </c>
      <c r="O18" s="48" t="s">
        <v>72</v>
      </c>
      <c r="P18" s="45"/>
      <c r="Q18" s="49">
        <v>100</v>
      </c>
      <c r="R18" s="89">
        <f>ROUNDUP(Q18*0.75,2)</f>
        <v>75</v>
      </c>
    </row>
    <row r="19" spans="1:18" ht="23.1" customHeight="1" x14ac:dyDescent="0.15">
      <c r="A19" s="164"/>
      <c r="B19" s="66"/>
      <c r="C19" s="44" t="s">
        <v>86</v>
      </c>
      <c r="D19" s="45" t="s">
        <v>26</v>
      </c>
      <c r="E19" s="56">
        <v>0.1</v>
      </c>
      <c r="F19" s="47" t="s">
        <v>57</v>
      </c>
      <c r="G19" s="70"/>
      <c r="H19" s="74" t="s">
        <v>86</v>
      </c>
      <c r="I19" s="45" t="s">
        <v>26</v>
      </c>
      <c r="J19" s="47">
        <f>ROUNDUP(E19*0.75,2)</f>
        <v>0.08</v>
      </c>
      <c r="K19" s="47" t="s">
        <v>57</v>
      </c>
      <c r="L19" s="47"/>
      <c r="M19" s="78" t="e">
        <f>#REF!</f>
        <v>#REF!</v>
      </c>
      <c r="N19" s="66"/>
      <c r="O19" s="48" t="s">
        <v>24</v>
      </c>
      <c r="P19" s="45"/>
      <c r="Q19" s="49">
        <v>0.1</v>
      </c>
      <c r="R19" s="89">
        <f>ROUNDUP(Q19*0.75,2)</f>
        <v>0.08</v>
      </c>
    </row>
    <row r="20" spans="1:18" ht="23.1" customHeight="1" x14ac:dyDescent="0.15">
      <c r="A20" s="164"/>
      <c r="B20" s="66"/>
      <c r="C20" s="44"/>
      <c r="D20" s="45"/>
      <c r="E20" s="46"/>
      <c r="F20" s="47"/>
      <c r="G20" s="70"/>
      <c r="H20" s="74"/>
      <c r="I20" s="45"/>
      <c r="J20" s="47"/>
      <c r="K20" s="47"/>
      <c r="L20" s="47"/>
      <c r="M20" s="78"/>
      <c r="N20" s="66"/>
      <c r="O20" s="48" t="s">
        <v>25</v>
      </c>
      <c r="P20" s="45" t="s">
        <v>26</v>
      </c>
      <c r="Q20" s="49">
        <v>0.5</v>
      </c>
      <c r="R20" s="89">
        <f>ROUNDUP(Q20*0.75,2)</f>
        <v>0.38</v>
      </c>
    </row>
    <row r="21" spans="1:18" ht="23.1" customHeight="1" thickBot="1" x14ac:dyDescent="0.2">
      <c r="A21" s="165"/>
      <c r="B21" s="68"/>
      <c r="C21" s="57"/>
      <c r="D21" s="58"/>
      <c r="E21" s="59"/>
      <c r="F21" s="60"/>
      <c r="G21" s="72"/>
      <c r="H21" s="76"/>
      <c r="I21" s="58"/>
      <c r="J21" s="60"/>
      <c r="K21" s="60"/>
      <c r="L21" s="60"/>
      <c r="M21" s="80"/>
      <c r="N21" s="68"/>
      <c r="O21" s="61"/>
      <c r="P21" s="58"/>
      <c r="Q21" s="62"/>
      <c r="R21" s="91"/>
    </row>
    <row r="22" spans="1:18" ht="23.1" customHeight="1" x14ac:dyDescent="0.15"/>
    <row r="23" spans="1:18" ht="23.1" customHeight="1" x14ac:dyDescent="0.15"/>
    <row r="24" spans="1:18" ht="23.1" customHeight="1" x14ac:dyDescent="0.15"/>
  </sheetData>
  <mergeCells count="4">
    <mergeCell ref="H1:N1"/>
    <mergeCell ref="A2:R2"/>
    <mergeCell ref="A3:F3"/>
    <mergeCell ref="A5:A21"/>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366</v>
      </c>
      <c r="B3" s="193"/>
      <c r="C3" s="193"/>
      <c r="D3" s="121"/>
      <c r="E3" s="194" t="s">
        <v>328</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290</v>
      </c>
      <c r="I5" s="181" t="s">
        <v>289</v>
      </c>
      <c r="J5" s="182"/>
      <c r="K5" s="183"/>
      <c r="L5" s="184" t="s">
        <v>288</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190</v>
      </c>
      <c r="C9" s="133" t="s">
        <v>58</v>
      </c>
      <c r="D9" s="132"/>
      <c r="E9" s="131"/>
      <c r="F9" s="45"/>
      <c r="G9" s="99"/>
      <c r="H9" s="129">
        <v>15</v>
      </c>
      <c r="I9" s="130" t="s">
        <v>327</v>
      </c>
      <c r="J9" s="106" t="s">
        <v>166</v>
      </c>
      <c r="K9" s="129">
        <v>10</v>
      </c>
      <c r="L9" s="130" t="s">
        <v>326</v>
      </c>
      <c r="M9" s="99" t="s">
        <v>89</v>
      </c>
      <c r="N9" s="129">
        <v>10</v>
      </c>
      <c r="O9" s="128"/>
    </row>
    <row r="10" spans="1:21" ht="24.95" customHeight="1" x14ac:dyDescent="0.15">
      <c r="A10" s="188"/>
      <c r="B10" s="99"/>
      <c r="C10" s="133" t="s">
        <v>96</v>
      </c>
      <c r="D10" s="132"/>
      <c r="E10" s="131"/>
      <c r="F10" s="45"/>
      <c r="G10" s="99"/>
      <c r="H10" s="129">
        <v>5</v>
      </c>
      <c r="I10" s="130"/>
      <c r="J10" s="99" t="s">
        <v>89</v>
      </c>
      <c r="K10" s="129">
        <v>20</v>
      </c>
      <c r="L10" s="130"/>
      <c r="M10" s="99" t="s">
        <v>35</v>
      </c>
      <c r="N10" s="129">
        <v>10</v>
      </c>
      <c r="O10" s="128"/>
    </row>
    <row r="11" spans="1:21" ht="24.95" customHeight="1" x14ac:dyDescent="0.15">
      <c r="A11" s="188"/>
      <c r="B11" s="99"/>
      <c r="C11" s="133" t="s">
        <v>89</v>
      </c>
      <c r="D11" s="132"/>
      <c r="E11" s="131"/>
      <c r="F11" s="45"/>
      <c r="G11" s="99"/>
      <c r="H11" s="129">
        <v>20</v>
      </c>
      <c r="I11" s="130"/>
      <c r="J11" s="99" t="s">
        <v>35</v>
      </c>
      <c r="K11" s="129">
        <v>10</v>
      </c>
      <c r="L11" s="130"/>
      <c r="M11" s="99" t="s">
        <v>59</v>
      </c>
      <c r="N11" s="129">
        <v>10</v>
      </c>
      <c r="O11" s="128"/>
    </row>
    <row r="12" spans="1:21" ht="24.95" customHeight="1" x14ac:dyDescent="0.15">
      <c r="A12" s="188"/>
      <c r="B12" s="99"/>
      <c r="C12" s="133" t="s">
        <v>35</v>
      </c>
      <c r="D12" s="132"/>
      <c r="E12" s="131"/>
      <c r="F12" s="45"/>
      <c r="G12" s="99"/>
      <c r="H12" s="129">
        <v>10</v>
      </c>
      <c r="I12" s="130"/>
      <c r="J12" s="99" t="s">
        <v>59</v>
      </c>
      <c r="K12" s="129">
        <v>15</v>
      </c>
      <c r="L12" s="136"/>
      <c r="M12" s="103"/>
      <c r="N12" s="135"/>
      <c r="O12" s="140"/>
    </row>
    <row r="13" spans="1:21" ht="24.95" customHeight="1" x14ac:dyDescent="0.15">
      <c r="A13" s="188"/>
      <c r="B13" s="99"/>
      <c r="C13" s="133" t="s">
        <v>59</v>
      </c>
      <c r="D13" s="132"/>
      <c r="E13" s="131"/>
      <c r="F13" s="45"/>
      <c r="G13" s="99"/>
      <c r="H13" s="129">
        <v>20</v>
      </c>
      <c r="I13" s="130"/>
      <c r="J13" s="99"/>
      <c r="K13" s="129"/>
      <c r="L13" s="130" t="s">
        <v>325</v>
      </c>
      <c r="M13" s="99" t="s">
        <v>41</v>
      </c>
      <c r="N13" s="129">
        <v>10</v>
      </c>
      <c r="O13" s="128"/>
    </row>
    <row r="14" spans="1:21" ht="24.95" customHeight="1" x14ac:dyDescent="0.15">
      <c r="A14" s="188"/>
      <c r="B14" s="99"/>
      <c r="C14" s="133"/>
      <c r="D14" s="132"/>
      <c r="E14" s="131"/>
      <c r="F14" s="45"/>
      <c r="G14" s="99" t="s">
        <v>49</v>
      </c>
      <c r="H14" s="129" t="s">
        <v>272</v>
      </c>
      <c r="I14" s="130"/>
      <c r="J14" s="99"/>
      <c r="K14" s="129"/>
      <c r="L14" s="130"/>
      <c r="M14" s="99"/>
      <c r="N14" s="129"/>
      <c r="O14" s="128"/>
    </row>
    <row r="15" spans="1:21" ht="24.95" customHeight="1" x14ac:dyDescent="0.15">
      <c r="A15" s="188"/>
      <c r="B15" s="99"/>
      <c r="C15" s="133"/>
      <c r="D15" s="132"/>
      <c r="E15" s="131"/>
      <c r="F15" s="45"/>
      <c r="G15" s="99" t="s">
        <v>24</v>
      </c>
      <c r="H15" s="129" t="s">
        <v>274</v>
      </c>
      <c r="I15" s="136"/>
      <c r="J15" s="103"/>
      <c r="K15" s="135"/>
      <c r="L15" s="130"/>
      <c r="M15" s="99"/>
      <c r="N15" s="129"/>
      <c r="O15" s="128"/>
    </row>
    <row r="16" spans="1:21" ht="24.95" customHeight="1" x14ac:dyDescent="0.15">
      <c r="A16" s="188"/>
      <c r="B16" s="103"/>
      <c r="C16" s="139"/>
      <c r="D16" s="138"/>
      <c r="E16" s="137"/>
      <c r="F16" s="51"/>
      <c r="G16" s="103"/>
      <c r="H16" s="135"/>
      <c r="I16" s="130" t="s">
        <v>324</v>
      </c>
      <c r="J16" s="99" t="s">
        <v>41</v>
      </c>
      <c r="K16" s="129">
        <v>10</v>
      </c>
      <c r="L16" s="130"/>
      <c r="M16" s="99"/>
      <c r="N16" s="129"/>
      <c r="O16" s="128"/>
    </row>
    <row r="17" spans="1:15" ht="24.95" customHeight="1" x14ac:dyDescent="0.15">
      <c r="A17" s="188"/>
      <c r="B17" s="99" t="s">
        <v>323</v>
      </c>
      <c r="C17" s="133" t="s">
        <v>197</v>
      </c>
      <c r="D17" s="132"/>
      <c r="E17" s="131"/>
      <c r="F17" s="45"/>
      <c r="G17" s="99"/>
      <c r="H17" s="129">
        <v>10</v>
      </c>
      <c r="I17" s="136"/>
      <c r="J17" s="103"/>
      <c r="K17" s="135"/>
      <c r="L17" s="130"/>
      <c r="M17" s="99"/>
      <c r="N17" s="129"/>
      <c r="O17" s="128"/>
    </row>
    <row r="18" spans="1:15" ht="24.95" customHeight="1" x14ac:dyDescent="0.15">
      <c r="A18" s="188"/>
      <c r="B18" s="99"/>
      <c r="C18" s="133" t="s">
        <v>41</v>
      </c>
      <c r="D18" s="132"/>
      <c r="E18" s="131"/>
      <c r="F18" s="45"/>
      <c r="G18" s="99"/>
      <c r="H18" s="129">
        <v>10</v>
      </c>
      <c r="I18" s="130" t="s">
        <v>85</v>
      </c>
      <c r="J18" s="99" t="s">
        <v>86</v>
      </c>
      <c r="K18" s="134">
        <v>0.05</v>
      </c>
      <c r="L18" s="130"/>
      <c r="M18" s="99"/>
      <c r="N18" s="129"/>
      <c r="O18" s="128"/>
    </row>
    <row r="19" spans="1:15" ht="24.95" customHeight="1" x14ac:dyDescent="0.15">
      <c r="A19" s="188"/>
      <c r="B19" s="103"/>
      <c r="C19" s="139"/>
      <c r="D19" s="138"/>
      <c r="E19" s="137"/>
      <c r="F19" s="151"/>
      <c r="G19" s="103"/>
      <c r="H19" s="135"/>
      <c r="I19" s="130"/>
      <c r="J19" s="99"/>
      <c r="K19" s="129"/>
      <c r="L19" s="130"/>
      <c r="M19" s="99"/>
      <c r="N19" s="129"/>
      <c r="O19" s="128"/>
    </row>
    <row r="20" spans="1:15" ht="24.95" customHeight="1" x14ac:dyDescent="0.15">
      <c r="A20" s="188"/>
      <c r="B20" s="99" t="s">
        <v>85</v>
      </c>
      <c r="C20" s="133" t="s">
        <v>86</v>
      </c>
      <c r="D20" s="132"/>
      <c r="E20" s="131" t="s">
        <v>26</v>
      </c>
      <c r="F20" s="45"/>
      <c r="G20" s="99"/>
      <c r="H20" s="134">
        <v>0.05</v>
      </c>
      <c r="I20" s="130"/>
      <c r="J20" s="99"/>
      <c r="K20" s="129"/>
      <c r="L20" s="130"/>
      <c r="M20" s="99"/>
      <c r="N20" s="129"/>
      <c r="O20" s="128"/>
    </row>
    <row r="21" spans="1:15" ht="24.95" customHeight="1" x14ac:dyDescent="0.15">
      <c r="A21" s="188"/>
      <c r="B21" s="99"/>
      <c r="C21" s="133"/>
      <c r="D21" s="132"/>
      <c r="E21" s="131"/>
      <c r="F21" s="45"/>
      <c r="G21" s="99" t="s">
        <v>72</v>
      </c>
      <c r="H21" s="129" t="s">
        <v>272</v>
      </c>
      <c r="I21" s="130"/>
      <c r="J21" s="99"/>
      <c r="K21" s="129"/>
      <c r="L21" s="130"/>
      <c r="M21" s="99"/>
      <c r="N21" s="129"/>
      <c r="O21" s="128"/>
    </row>
    <row r="22" spans="1:15" ht="24.95" customHeight="1" x14ac:dyDescent="0.15">
      <c r="A22" s="188"/>
      <c r="B22" s="99"/>
      <c r="C22" s="133"/>
      <c r="D22" s="132"/>
      <c r="E22" s="131"/>
      <c r="F22" s="45" t="s">
        <v>26</v>
      </c>
      <c r="G22" s="99" t="s">
        <v>25</v>
      </c>
      <c r="H22" s="129" t="s">
        <v>274</v>
      </c>
      <c r="I22" s="130"/>
      <c r="J22" s="99"/>
      <c r="K22" s="129"/>
      <c r="L22" s="130"/>
      <c r="M22" s="99"/>
      <c r="N22" s="129"/>
      <c r="O22" s="128"/>
    </row>
    <row r="23" spans="1:15" ht="15" thickBot="1" x14ac:dyDescent="0.2">
      <c r="A23" s="189"/>
      <c r="B23" s="96"/>
      <c r="C23" s="127"/>
      <c r="D23" s="126"/>
      <c r="E23" s="125"/>
      <c r="F23" s="58"/>
      <c r="G23" s="96"/>
      <c r="H23" s="123"/>
      <c r="I23" s="124"/>
      <c r="J23" s="96"/>
      <c r="K23" s="123"/>
      <c r="L23" s="124"/>
      <c r="M23" s="96"/>
      <c r="N23" s="123"/>
      <c r="O23" s="12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239</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77</v>
      </c>
      <c r="C5" s="37" t="s">
        <v>78</v>
      </c>
      <c r="D5" s="38" t="s">
        <v>79</v>
      </c>
      <c r="E5" s="39">
        <v>0.5</v>
      </c>
      <c r="F5" s="40" t="s">
        <v>57</v>
      </c>
      <c r="G5" s="69"/>
      <c r="H5" s="73" t="s">
        <v>78</v>
      </c>
      <c r="I5" s="38" t="s">
        <v>79</v>
      </c>
      <c r="J5" s="40">
        <f>ROUNDUP(E5*0.75,2)</f>
        <v>0.38</v>
      </c>
      <c r="K5" s="40" t="s">
        <v>57</v>
      </c>
      <c r="L5" s="40"/>
      <c r="M5" s="77" t="e">
        <f>#REF!</f>
        <v>#REF!</v>
      </c>
      <c r="N5" s="65"/>
      <c r="O5" s="41" t="s">
        <v>23</v>
      </c>
      <c r="P5" s="38"/>
      <c r="Q5" s="42">
        <v>110</v>
      </c>
      <c r="R5" s="88">
        <f>ROUNDUP(Q5*0.75,2)</f>
        <v>82.5</v>
      </c>
    </row>
    <row r="6" spans="1:19" ht="23.1" customHeight="1" x14ac:dyDescent="0.15">
      <c r="A6" s="164"/>
      <c r="B6" s="67"/>
      <c r="C6" s="50"/>
      <c r="D6" s="51"/>
      <c r="E6" s="52"/>
      <c r="F6" s="53"/>
      <c r="G6" s="71"/>
      <c r="H6" s="75"/>
      <c r="I6" s="51"/>
      <c r="J6" s="53"/>
      <c r="K6" s="53"/>
      <c r="L6" s="53"/>
      <c r="M6" s="79"/>
      <c r="N6" s="67"/>
      <c r="O6" s="54"/>
      <c r="P6" s="51"/>
      <c r="Q6" s="55"/>
      <c r="R6" s="90"/>
    </row>
    <row r="7" spans="1:19" ht="23.1" customHeight="1" x14ac:dyDescent="0.15">
      <c r="A7" s="164"/>
      <c r="B7" s="66" t="s">
        <v>201</v>
      </c>
      <c r="C7" s="44" t="s">
        <v>120</v>
      </c>
      <c r="D7" s="45"/>
      <c r="E7" s="46">
        <v>1</v>
      </c>
      <c r="F7" s="47" t="s">
        <v>82</v>
      </c>
      <c r="G7" s="70" t="s">
        <v>81</v>
      </c>
      <c r="H7" s="74" t="s">
        <v>120</v>
      </c>
      <c r="I7" s="45"/>
      <c r="J7" s="47">
        <f>ROUNDUP(E7*0.75,2)</f>
        <v>0.75</v>
      </c>
      <c r="K7" s="47" t="s">
        <v>82</v>
      </c>
      <c r="L7" s="47" t="s">
        <v>81</v>
      </c>
      <c r="M7" s="78" t="e">
        <f>#REF!</f>
        <v>#REF!</v>
      </c>
      <c r="N7" s="66" t="s">
        <v>202</v>
      </c>
      <c r="O7" s="48" t="s">
        <v>55</v>
      </c>
      <c r="P7" s="45" t="s">
        <v>26</v>
      </c>
      <c r="Q7" s="49">
        <v>3</v>
      </c>
      <c r="R7" s="89">
        <f t="shared" ref="R7:R12" si="0">ROUNDUP(Q7*0.75,2)</f>
        <v>2.25</v>
      </c>
    </row>
    <row r="8" spans="1:19" ht="23.1" customHeight="1" x14ac:dyDescent="0.15">
      <c r="A8" s="164"/>
      <c r="B8" s="66"/>
      <c r="C8" s="44" t="s">
        <v>180</v>
      </c>
      <c r="D8" s="45"/>
      <c r="E8" s="46">
        <v>0.1</v>
      </c>
      <c r="F8" s="47" t="s">
        <v>34</v>
      </c>
      <c r="G8" s="70" t="s">
        <v>181</v>
      </c>
      <c r="H8" s="74" t="s">
        <v>180</v>
      </c>
      <c r="I8" s="45"/>
      <c r="J8" s="47">
        <f>ROUNDUP(E8*0.75,2)</f>
        <v>0.08</v>
      </c>
      <c r="K8" s="47" t="s">
        <v>34</v>
      </c>
      <c r="L8" s="47" t="s">
        <v>181</v>
      </c>
      <c r="M8" s="78" t="e">
        <f>#REF!</f>
        <v>#REF!</v>
      </c>
      <c r="N8" s="66" t="s">
        <v>203</v>
      </c>
      <c r="O8" s="48" t="s">
        <v>142</v>
      </c>
      <c r="P8" s="45" t="s">
        <v>26</v>
      </c>
      <c r="Q8" s="49">
        <v>5</v>
      </c>
      <c r="R8" s="89">
        <f t="shared" si="0"/>
        <v>3.75</v>
      </c>
    </row>
    <row r="9" spans="1:19" ht="23.1" customHeight="1" x14ac:dyDescent="0.15">
      <c r="A9" s="164"/>
      <c r="B9" s="66"/>
      <c r="C9" s="44" t="s">
        <v>42</v>
      </c>
      <c r="D9" s="45"/>
      <c r="E9" s="46">
        <v>10</v>
      </c>
      <c r="F9" s="47" t="s">
        <v>34</v>
      </c>
      <c r="G9" s="70"/>
      <c r="H9" s="74" t="s">
        <v>42</v>
      </c>
      <c r="I9" s="45"/>
      <c r="J9" s="47">
        <f>ROUNDUP(E9*0.75,2)</f>
        <v>7.5</v>
      </c>
      <c r="K9" s="47" t="s">
        <v>34</v>
      </c>
      <c r="L9" s="47"/>
      <c r="M9" s="78"/>
      <c r="N9" s="66" t="s">
        <v>204</v>
      </c>
      <c r="O9" s="48" t="s">
        <v>64</v>
      </c>
      <c r="P9" s="45" t="s">
        <v>65</v>
      </c>
      <c r="Q9" s="49">
        <v>3</v>
      </c>
      <c r="R9" s="89">
        <f t="shared" si="0"/>
        <v>2.25</v>
      </c>
    </row>
    <row r="10" spans="1:19" ht="23.1" customHeight="1" x14ac:dyDescent="0.15">
      <c r="A10" s="164"/>
      <c r="B10" s="66"/>
      <c r="C10" s="44"/>
      <c r="D10" s="45"/>
      <c r="E10" s="46"/>
      <c r="F10" s="47"/>
      <c r="G10" s="70"/>
      <c r="H10" s="74"/>
      <c r="I10" s="45"/>
      <c r="J10" s="47"/>
      <c r="K10" s="47"/>
      <c r="L10" s="47"/>
      <c r="M10" s="78"/>
      <c r="N10" s="66" t="s">
        <v>205</v>
      </c>
      <c r="O10" s="48" t="s">
        <v>56</v>
      </c>
      <c r="P10" s="45" t="s">
        <v>53</v>
      </c>
      <c r="Q10" s="49">
        <v>2</v>
      </c>
      <c r="R10" s="89">
        <f t="shared" si="0"/>
        <v>1.5</v>
      </c>
    </row>
    <row r="11" spans="1:19" ht="23.1" customHeight="1" x14ac:dyDescent="0.15">
      <c r="A11" s="164"/>
      <c r="B11" s="66"/>
      <c r="C11" s="44"/>
      <c r="D11" s="45"/>
      <c r="E11" s="46"/>
      <c r="F11" s="47"/>
      <c r="G11" s="70"/>
      <c r="H11" s="74"/>
      <c r="I11" s="45"/>
      <c r="J11" s="47"/>
      <c r="K11" s="47"/>
      <c r="L11" s="47"/>
      <c r="M11" s="78"/>
      <c r="N11" s="66" t="s">
        <v>206</v>
      </c>
      <c r="O11" s="48" t="s">
        <v>49</v>
      </c>
      <c r="P11" s="45"/>
      <c r="Q11" s="49">
        <v>10</v>
      </c>
      <c r="R11" s="89">
        <f t="shared" si="0"/>
        <v>7.5</v>
      </c>
    </row>
    <row r="12" spans="1:19" ht="23.1" customHeight="1" x14ac:dyDescent="0.15">
      <c r="A12" s="164"/>
      <c r="B12" s="66"/>
      <c r="C12" s="44"/>
      <c r="D12" s="45"/>
      <c r="E12" s="46"/>
      <c r="F12" s="47"/>
      <c r="G12" s="70"/>
      <c r="H12" s="74"/>
      <c r="I12" s="45"/>
      <c r="J12" s="47"/>
      <c r="K12" s="47"/>
      <c r="L12" s="47"/>
      <c r="M12" s="78"/>
      <c r="N12" s="66" t="s">
        <v>22</v>
      </c>
      <c r="O12" s="48" t="s">
        <v>43</v>
      </c>
      <c r="P12" s="45"/>
      <c r="Q12" s="49">
        <v>0.5</v>
      </c>
      <c r="R12" s="89">
        <f t="shared" si="0"/>
        <v>0.38</v>
      </c>
    </row>
    <row r="13" spans="1:19" ht="23.1" customHeight="1" x14ac:dyDescent="0.15">
      <c r="A13" s="164"/>
      <c r="B13" s="67"/>
      <c r="C13" s="50"/>
      <c r="D13" s="51"/>
      <c r="E13" s="52"/>
      <c r="F13" s="53"/>
      <c r="G13" s="71"/>
      <c r="H13" s="75"/>
      <c r="I13" s="51"/>
      <c r="J13" s="53"/>
      <c r="K13" s="53"/>
      <c r="L13" s="53"/>
      <c r="M13" s="79"/>
      <c r="N13" s="67"/>
      <c r="O13" s="54"/>
      <c r="P13" s="51"/>
      <c r="Q13" s="55"/>
      <c r="R13" s="90"/>
    </row>
    <row r="14" spans="1:19" ht="23.1" customHeight="1" x14ac:dyDescent="0.15">
      <c r="A14" s="164"/>
      <c r="B14" s="66" t="s">
        <v>207</v>
      </c>
      <c r="C14" s="44" t="s">
        <v>33</v>
      </c>
      <c r="D14" s="45"/>
      <c r="E14" s="46">
        <v>10</v>
      </c>
      <c r="F14" s="47" t="s">
        <v>34</v>
      </c>
      <c r="G14" s="70"/>
      <c r="H14" s="74" t="s">
        <v>33</v>
      </c>
      <c r="I14" s="45"/>
      <c r="J14" s="47">
        <f>ROUNDUP(E14*0.75,2)</f>
        <v>7.5</v>
      </c>
      <c r="K14" s="47" t="s">
        <v>34</v>
      </c>
      <c r="L14" s="47"/>
      <c r="M14" s="78" t="e">
        <f>#REF!</f>
        <v>#REF!</v>
      </c>
      <c r="N14" s="66" t="s">
        <v>208</v>
      </c>
      <c r="O14" s="48" t="s">
        <v>36</v>
      </c>
      <c r="P14" s="45"/>
      <c r="Q14" s="49">
        <v>1</v>
      </c>
      <c r="R14" s="89">
        <f t="shared" ref="R14:R19" si="1">ROUNDUP(Q14*0.75,2)</f>
        <v>0.75</v>
      </c>
    </row>
    <row r="15" spans="1:19" ht="23.1" customHeight="1" x14ac:dyDescent="0.15">
      <c r="A15" s="164"/>
      <c r="B15" s="66"/>
      <c r="C15" s="44" t="s">
        <v>83</v>
      </c>
      <c r="D15" s="45"/>
      <c r="E15" s="46">
        <v>20</v>
      </c>
      <c r="F15" s="47" t="s">
        <v>34</v>
      </c>
      <c r="G15" s="70"/>
      <c r="H15" s="44" t="s">
        <v>83</v>
      </c>
      <c r="I15" s="45"/>
      <c r="J15" s="47">
        <f>ROUNDUP(E15*0.75,2)</f>
        <v>15</v>
      </c>
      <c r="K15" s="47" t="s">
        <v>34</v>
      </c>
      <c r="L15" s="47"/>
      <c r="M15" s="78"/>
      <c r="N15" s="66" t="s">
        <v>162</v>
      </c>
      <c r="O15" s="48" t="s">
        <v>84</v>
      </c>
      <c r="P15" s="45"/>
      <c r="Q15" s="49">
        <v>1.5</v>
      </c>
      <c r="R15" s="89">
        <f t="shared" si="1"/>
        <v>1.1300000000000001</v>
      </c>
    </row>
    <row r="16" spans="1:19" ht="23.1" customHeight="1" x14ac:dyDescent="0.15">
      <c r="A16" s="164"/>
      <c r="B16" s="66"/>
      <c r="C16" s="44" t="s">
        <v>209</v>
      </c>
      <c r="D16" s="45"/>
      <c r="E16" s="46">
        <v>5</v>
      </c>
      <c r="F16" s="47" t="s">
        <v>34</v>
      </c>
      <c r="G16" s="70"/>
      <c r="H16" s="74" t="s">
        <v>209</v>
      </c>
      <c r="I16" s="45"/>
      <c r="J16" s="47">
        <f>ROUNDUP(E16*0.75,2)</f>
        <v>3.75</v>
      </c>
      <c r="K16" s="47" t="s">
        <v>34</v>
      </c>
      <c r="L16" s="47"/>
      <c r="M16" s="78"/>
      <c r="N16" s="66" t="s">
        <v>61</v>
      </c>
      <c r="O16" s="48" t="s">
        <v>43</v>
      </c>
      <c r="P16" s="45"/>
      <c r="Q16" s="49">
        <v>1</v>
      </c>
      <c r="R16" s="89">
        <f t="shared" si="1"/>
        <v>0.75</v>
      </c>
    </row>
    <row r="17" spans="1:18" ht="23.1" customHeight="1" x14ac:dyDescent="0.15">
      <c r="A17" s="164"/>
      <c r="B17" s="66"/>
      <c r="C17" s="44"/>
      <c r="D17" s="45"/>
      <c r="E17" s="46"/>
      <c r="F17" s="47"/>
      <c r="G17" s="70"/>
      <c r="H17" s="74"/>
      <c r="I17" s="45"/>
      <c r="J17" s="47"/>
      <c r="K17" s="47"/>
      <c r="L17" s="47"/>
      <c r="M17" s="78"/>
      <c r="N17" s="66"/>
      <c r="O17" s="48" t="s">
        <v>25</v>
      </c>
      <c r="P17" s="45" t="s">
        <v>26</v>
      </c>
      <c r="Q17" s="49">
        <v>1</v>
      </c>
      <c r="R17" s="89">
        <f t="shared" si="1"/>
        <v>0.75</v>
      </c>
    </row>
    <row r="18" spans="1:18" ht="23.1" customHeight="1" x14ac:dyDescent="0.15">
      <c r="A18" s="164"/>
      <c r="B18" s="66"/>
      <c r="C18" s="44"/>
      <c r="D18" s="45"/>
      <c r="E18" s="46"/>
      <c r="F18" s="47"/>
      <c r="G18" s="70"/>
      <c r="H18" s="74"/>
      <c r="I18" s="45"/>
      <c r="J18" s="47"/>
      <c r="K18" s="47"/>
      <c r="L18" s="47"/>
      <c r="M18" s="78"/>
      <c r="N18" s="66"/>
      <c r="O18" s="48" t="s">
        <v>44</v>
      </c>
      <c r="P18" s="45"/>
      <c r="Q18" s="49">
        <v>2</v>
      </c>
      <c r="R18" s="89">
        <f t="shared" si="1"/>
        <v>1.5</v>
      </c>
    </row>
    <row r="19" spans="1:18" ht="23.1" customHeight="1" x14ac:dyDescent="0.15">
      <c r="A19" s="164"/>
      <c r="B19" s="66"/>
      <c r="C19" s="44"/>
      <c r="D19" s="45"/>
      <c r="E19" s="46"/>
      <c r="F19" s="47"/>
      <c r="G19" s="70"/>
      <c r="H19" s="74"/>
      <c r="I19" s="45"/>
      <c r="J19" s="47"/>
      <c r="K19" s="47"/>
      <c r="L19" s="47"/>
      <c r="M19" s="78"/>
      <c r="N19" s="66"/>
      <c r="O19" s="48" t="s">
        <v>27</v>
      </c>
      <c r="P19" s="45"/>
      <c r="Q19" s="49">
        <v>2</v>
      </c>
      <c r="R19" s="89">
        <f t="shared" si="1"/>
        <v>1.5</v>
      </c>
    </row>
    <row r="20" spans="1:18" ht="23.1" customHeight="1" x14ac:dyDescent="0.15">
      <c r="A20" s="164"/>
      <c r="B20" s="67"/>
      <c r="C20" s="50"/>
      <c r="D20" s="51"/>
      <c r="E20" s="52"/>
      <c r="F20" s="53"/>
      <c r="G20" s="71"/>
      <c r="H20" s="75"/>
      <c r="I20" s="51"/>
      <c r="J20" s="53"/>
      <c r="K20" s="53"/>
      <c r="L20" s="53"/>
      <c r="M20" s="79"/>
      <c r="N20" s="67"/>
      <c r="O20" s="54"/>
      <c r="P20" s="51"/>
      <c r="Q20" s="55"/>
      <c r="R20" s="90"/>
    </row>
    <row r="21" spans="1:18" ht="23.1" customHeight="1" x14ac:dyDescent="0.15">
      <c r="A21" s="164"/>
      <c r="B21" s="66" t="s">
        <v>73</v>
      </c>
      <c r="C21" s="44" t="s">
        <v>74</v>
      </c>
      <c r="D21" s="45"/>
      <c r="E21" s="46">
        <v>20</v>
      </c>
      <c r="F21" s="47" t="s">
        <v>34</v>
      </c>
      <c r="G21" s="70"/>
      <c r="H21" s="74" t="s">
        <v>74</v>
      </c>
      <c r="I21" s="45"/>
      <c r="J21" s="47">
        <f>ROUNDUP(E21*0.75,2)</f>
        <v>15</v>
      </c>
      <c r="K21" s="47" t="s">
        <v>34</v>
      </c>
      <c r="L21" s="47"/>
      <c r="M21" s="78"/>
      <c r="N21" s="66" t="s">
        <v>22</v>
      </c>
      <c r="O21" s="48" t="s">
        <v>72</v>
      </c>
      <c r="P21" s="45"/>
      <c r="Q21" s="49">
        <v>100</v>
      </c>
      <c r="R21" s="89">
        <f>ROUNDUP(Q21*0.75,2)</f>
        <v>75</v>
      </c>
    </row>
    <row r="22" spans="1:18" ht="23.1" customHeight="1" x14ac:dyDescent="0.15">
      <c r="A22" s="164"/>
      <c r="B22" s="66"/>
      <c r="C22" s="44" t="s">
        <v>94</v>
      </c>
      <c r="D22" s="45"/>
      <c r="E22" s="46">
        <v>5</v>
      </c>
      <c r="F22" s="47" t="s">
        <v>34</v>
      </c>
      <c r="G22" s="70"/>
      <c r="H22" s="74" t="s">
        <v>94</v>
      </c>
      <c r="I22" s="45"/>
      <c r="J22" s="47">
        <f>ROUNDUP(E22*0.75,2)</f>
        <v>3.75</v>
      </c>
      <c r="K22" s="47" t="s">
        <v>34</v>
      </c>
      <c r="L22" s="47"/>
      <c r="M22" s="78"/>
      <c r="N22" s="66"/>
      <c r="O22" s="48" t="s">
        <v>75</v>
      </c>
      <c r="P22" s="45"/>
      <c r="Q22" s="49">
        <v>3</v>
      </c>
      <c r="R22" s="89">
        <f>ROUNDUP(Q22*0.75,2)</f>
        <v>2.25</v>
      </c>
    </row>
    <row r="23" spans="1:18" ht="23.1" customHeight="1" x14ac:dyDescent="0.15">
      <c r="A23" s="164"/>
      <c r="B23" s="67"/>
      <c r="C23" s="50"/>
      <c r="D23" s="51"/>
      <c r="E23" s="52"/>
      <c r="F23" s="53"/>
      <c r="G23" s="71"/>
      <c r="H23" s="75"/>
      <c r="I23" s="51"/>
      <c r="J23" s="53"/>
      <c r="K23" s="53"/>
      <c r="L23" s="53"/>
      <c r="M23" s="79"/>
      <c r="N23" s="67"/>
      <c r="O23" s="54"/>
      <c r="P23" s="51"/>
      <c r="Q23" s="55"/>
      <c r="R23" s="90"/>
    </row>
    <row r="24" spans="1:18" ht="23.1" customHeight="1" x14ac:dyDescent="0.15">
      <c r="A24" s="164"/>
      <c r="B24" s="66" t="s">
        <v>66</v>
      </c>
      <c r="C24" s="44" t="s">
        <v>68</v>
      </c>
      <c r="D24" s="45"/>
      <c r="E24" s="64">
        <v>0.16666666666666666</v>
      </c>
      <c r="F24" s="47" t="s">
        <v>30</v>
      </c>
      <c r="G24" s="70"/>
      <c r="H24" s="74" t="s">
        <v>68</v>
      </c>
      <c r="I24" s="45"/>
      <c r="J24" s="47">
        <f>ROUNDUP(E24*0.75,2)</f>
        <v>0.13</v>
      </c>
      <c r="K24" s="47" t="s">
        <v>30</v>
      </c>
      <c r="L24" s="47"/>
      <c r="M24" s="78" t="e">
        <f>#REF!</f>
        <v>#REF!</v>
      </c>
      <c r="N24" s="66" t="s">
        <v>67</v>
      </c>
      <c r="O24" s="48"/>
      <c r="P24" s="45"/>
      <c r="Q24" s="49"/>
      <c r="R24" s="89"/>
    </row>
    <row r="25" spans="1:18" ht="18.75" customHeight="1" thickBot="1" x14ac:dyDescent="0.2">
      <c r="A25" s="165"/>
      <c r="B25" s="68"/>
      <c r="C25" s="57"/>
      <c r="D25" s="58"/>
      <c r="E25" s="59"/>
      <c r="F25" s="60"/>
      <c r="G25" s="72"/>
      <c r="H25" s="76"/>
      <c r="I25" s="58"/>
      <c r="J25" s="60"/>
      <c r="K25" s="60"/>
      <c r="L25" s="60"/>
      <c r="M25" s="80"/>
      <c r="N25" s="68"/>
      <c r="O25" s="61"/>
      <c r="P25" s="58"/>
      <c r="Q25" s="62"/>
      <c r="R25" s="91"/>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239</v>
      </c>
      <c r="B3" s="193"/>
      <c r="C3" s="193"/>
      <c r="D3" s="121"/>
      <c r="E3" s="194" t="s">
        <v>328</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290</v>
      </c>
      <c r="I5" s="181" t="s">
        <v>289</v>
      </c>
      <c r="J5" s="182"/>
      <c r="K5" s="183"/>
      <c r="L5" s="184" t="s">
        <v>288</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334</v>
      </c>
      <c r="C9" s="133" t="s">
        <v>120</v>
      </c>
      <c r="D9" s="132" t="s">
        <v>81</v>
      </c>
      <c r="E9" s="131"/>
      <c r="F9" s="45"/>
      <c r="G9" s="99"/>
      <c r="H9" s="154">
        <v>0.7</v>
      </c>
      <c r="I9" s="130" t="s">
        <v>334</v>
      </c>
      <c r="J9" s="99" t="s">
        <v>120</v>
      </c>
      <c r="K9" s="154">
        <v>0.3</v>
      </c>
      <c r="L9" s="130" t="s">
        <v>333</v>
      </c>
      <c r="M9" s="99" t="s">
        <v>120</v>
      </c>
      <c r="N9" s="153">
        <v>0.2</v>
      </c>
      <c r="O9" s="128" t="s">
        <v>81</v>
      </c>
    </row>
    <row r="10" spans="1:21" ht="24.95" customHeight="1" x14ac:dyDescent="0.15">
      <c r="A10" s="188"/>
      <c r="B10" s="99"/>
      <c r="C10" s="133" t="s">
        <v>42</v>
      </c>
      <c r="D10" s="132"/>
      <c r="E10" s="131"/>
      <c r="F10" s="45"/>
      <c r="G10" s="99"/>
      <c r="H10" s="129">
        <v>10</v>
      </c>
      <c r="I10" s="130"/>
      <c r="J10" s="99" t="s">
        <v>42</v>
      </c>
      <c r="K10" s="129">
        <v>10</v>
      </c>
      <c r="L10" s="130"/>
      <c r="M10" s="99" t="s">
        <v>42</v>
      </c>
      <c r="N10" s="129">
        <v>10</v>
      </c>
      <c r="O10" s="128"/>
    </row>
    <row r="11" spans="1:21" ht="24.95" customHeight="1" x14ac:dyDescent="0.15">
      <c r="A11" s="188"/>
      <c r="B11" s="99"/>
      <c r="C11" s="133"/>
      <c r="D11" s="132"/>
      <c r="E11" s="131"/>
      <c r="F11" s="45"/>
      <c r="G11" s="99" t="s">
        <v>72</v>
      </c>
      <c r="H11" s="129" t="s">
        <v>272</v>
      </c>
      <c r="I11" s="130"/>
      <c r="J11" s="99"/>
      <c r="K11" s="129"/>
      <c r="L11" s="136"/>
      <c r="M11" s="103"/>
      <c r="N11" s="135"/>
      <c r="O11" s="140"/>
    </row>
    <row r="12" spans="1:21" ht="24.95" customHeight="1" x14ac:dyDescent="0.15">
      <c r="A12" s="188"/>
      <c r="B12" s="103"/>
      <c r="C12" s="139"/>
      <c r="D12" s="138"/>
      <c r="E12" s="137"/>
      <c r="F12" s="51"/>
      <c r="G12" s="103"/>
      <c r="H12" s="135"/>
      <c r="I12" s="136"/>
      <c r="J12" s="103"/>
      <c r="K12" s="135"/>
      <c r="L12" s="130" t="s">
        <v>332</v>
      </c>
      <c r="M12" s="99" t="s">
        <v>83</v>
      </c>
      <c r="N12" s="129">
        <v>10</v>
      </c>
      <c r="O12" s="128"/>
    </row>
    <row r="13" spans="1:21" ht="24.95" customHeight="1" x14ac:dyDescent="0.15">
      <c r="A13" s="188"/>
      <c r="B13" s="99" t="s">
        <v>331</v>
      </c>
      <c r="C13" s="133" t="s">
        <v>33</v>
      </c>
      <c r="D13" s="132"/>
      <c r="E13" s="131"/>
      <c r="F13" s="45"/>
      <c r="G13" s="99"/>
      <c r="H13" s="129">
        <v>5</v>
      </c>
      <c r="I13" s="130" t="s">
        <v>330</v>
      </c>
      <c r="J13" s="106" t="s">
        <v>166</v>
      </c>
      <c r="K13" s="129">
        <v>5</v>
      </c>
      <c r="L13" s="130"/>
      <c r="M13" s="99" t="s">
        <v>74</v>
      </c>
      <c r="N13" s="129">
        <v>10</v>
      </c>
      <c r="O13" s="128"/>
    </row>
    <row r="14" spans="1:21" ht="24.95" customHeight="1" x14ac:dyDescent="0.15">
      <c r="A14" s="188"/>
      <c r="B14" s="99"/>
      <c r="C14" s="133" t="s">
        <v>83</v>
      </c>
      <c r="D14" s="132"/>
      <c r="E14" s="131"/>
      <c r="F14" s="45"/>
      <c r="G14" s="99"/>
      <c r="H14" s="129">
        <v>20</v>
      </c>
      <c r="I14" s="130"/>
      <c r="J14" s="99" t="s">
        <v>83</v>
      </c>
      <c r="K14" s="129">
        <v>20</v>
      </c>
      <c r="L14" s="136"/>
      <c r="M14" s="103"/>
      <c r="N14" s="135"/>
      <c r="O14" s="140"/>
    </row>
    <row r="15" spans="1:21" ht="24.95" customHeight="1" x14ac:dyDescent="0.15">
      <c r="A15" s="188"/>
      <c r="B15" s="99"/>
      <c r="C15" s="133" t="s">
        <v>209</v>
      </c>
      <c r="D15" s="132"/>
      <c r="E15" s="131"/>
      <c r="F15" s="45"/>
      <c r="G15" s="99"/>
      <c r="H15" s="129">
        <v>5</v>
      </c>
      <c r="I15" s="130"/>
      <c r="J15" s="99" t="s">
        <v>209</v>
      </c>
      <c r="K15" s="129">
        <v>5</v>
      </c>
      <c r="L15" s="130" t="s">
        <v>66</v>
      </c>
      <c r="M15" s="99" t="s">
        <v>68</v>
      </c>
      <c r="N15" s="152">
        <v>0.1</v>
      </c>
      <c r="O15" s="128"/>
    </row>
    <row r="16" spans="1:21" ht="24.95" customHeight="1" x14ac:dyDescent="0.15">
      <c r="A16" s="188"/>
      <c r="B16" s="99"/>
      <c r="C16" s="133"/>
      <c r="D16" s="132"/>
      <c r="E16" s="131"/>
      <c r="F16" s="45"/>
      <c r="G16" s="99" t="s">
        <v>72</v>
      </c>
      <c r="H16" s="129" t="s">
        <v>272</v>
      </c>
      <c r="I16" s="130"/>
      <c r="J16" s="99"/>
      <c r="K16" s="129"/>
      <c r="L16" s="130"/>
      <c r="M16" s="99"/>
      <c r="N16" s="129"/>
      <c r="O16" s="128"/>
    </row>
    <row r="17" spans="1:15" ht="24.95" customHeight="1" x14ac:dyDescent="0.15">
      <c r="A17" s="188"/>
      <c r="B17" s="103"/>
      <c r="C17" s="139"/>
      <c r="D17" s="138"/>
      <c r="E17" s="137"/>
      <c r="F17" s="51"/>
      <c r="G17" s="103"/>
      <c r="H17" s="135"/>
      <c r="I17" s="136"/>
      <c r="J17" s="103"/>
      <c r="K17" s="135"/>
      <c r="L17" s="130"/>
      <c r="M17" s="99"/>
      <c r="N17" s="129"/>
      <c r="O17" s="128"/>
    </row>
    <row r="18" spans="1:15" ht="24.95" customHeight="1" x14ac:dyDescent="0.15">
      <c r="A18" s="188"/>
      <c r="B18" s="99" t="s">
        <v>73</v>
      </c>
      <c r="C18" s="133" t="s">
        <v>74</v>
      </c>
      <c r="D18" s="132"/>
      <c r="E18" s="131"/>
      <c r="F18" s="45"/>
      <c r="G18" s="99"/>
      <c r="H18" s="129">
        <v>15</v>
      </c>
      <c r="I18" s="130" t="s">
        <v>73</v>
      </c>
      <c r="J18" s="99" t="s">
        <v>74</v>
      </c>
      <c r="K18" s="129">
        <v>10</v>
      </c>
      <c r="L18" s="130"/>
      <c r="M18" s="99"/>
      <c r="N18" s="129"/>
      <c r="O18" s="128"/>
    </row>
    <row r="19" spans="1:15" ht="24.95" customHeight="1" x14ac:dyDescent="0.15">
      <c r="A19" s="188"/>
      <c r="B19" s="99"/>
      <c r="C19" s="133"/>
      <c r="D19" s="132"/>
      <c r="E19" s="131"/>
      <c r="F19" s="101"/>
      <c r="G19" s="99" t="s">
        <v>72</v>
      </c>
      <c r="H19" s="129" t="s">
        <v>272</v>
      </c>
      <c r="I19" s="130"/>
      <c r="J19" s="99"/>
      <c r="K19" s="129"/>
      <c r="L19" s="130"/>
      <c r="M19" s="99"/>
      <c r="N19" s="129"/>
      <c r="O19" s="128"/>
    </row>
    <row r="20" spans="1:15" ht="24.95" customHeight="1" x14ac:dyDescent="0.15">
      <c r="A20" s="188"/>
      <c r="B20" s="99"/>
      <c r="C20" s="133"/>
      <c r="D20" s="132"/>
      <c r="E20" s="131"/>
      <c r="F20" s="45"/>
      <c r="G20" s="99" t="s">
        <v>75</v>
      </c>
      <c r="H20" s="129" t="s">
        <v>274</v>
      </c>
      <c r="I20" s="130"/>
      <c r="J20" s="99"/>
      <c r="K20" s="129"/>
      <c r="L20" s="130"/>
      <c r="M20" s="99"/>
      <c r="N20" s="129"/>
      <c r="O20" s="128"/>
    </row>
    <row r="21" spans="1:15" ht="24.95" customHeight="1" x14ac:dyDescent="0.15">
      <c r="A21" s="188"/>
      <c r="B21" s="103"/>
      <c r="C21" s="139"/>
      <c r="D21" s="138"/>
      <c r="E21" s="137"/>
      <c r="F21" s="51"/>
      <c r="G21" s="103"/>
      <c r="H21" s="135"/>
      <c r="I21" s="136"/>
      <c r="J21" s="103"/>
      <c r="K21" s="135"/>
      <c r="L21" s="130"/>
      <c r="M21" s="99"/>
      <c r="N21" s="129"/>
      <c r="O21" s="128"/>
    </row>
    <row r="22" spans="1:15" ht="24.95" customHeight="1" x14ac:dyDescent="0.15">
      <c r="A22" s="188"/>
      <c r="B22" s="99" t="s">
        <v>66</v>
      </c>
      <c r="C22" s="133" t="s">
        <v>68</v>
      </c>
      <c r="D22" s="132"/>
      <c r="E22" s="131"/>
      <c r="F22" s="45"/>
      <c r="G22" s="99"/>
      <c r="H22" s="150">
        <v>0.13</v>
      </c>
      <c r="I22" s="130" t="s">
        <v>66</v>
      </c>
      <c r="J22" s="99" t="s">
        <v>68</v>
      </c>
      <c r="K22" s="150">
        <v>0.13</v>
      </c>
      <c r="L22" s="130"/>
      <c r="M22" s="99"/>
      <c r="N22" s="129"/>
      <c r="O22" s="128"/>
    </row>
    <row r="23" spans="1:15" ht="15" thickBot="1" x14ac:dyDescent="0.2">
      <c r="A23" s="189"/>
      <c r="B23" s="96"/>
      <c r="C23" s="127"/>
      <c r="D23" s="126"/>
      <c r="E23" s="125"/>
      <c r="F23" s="58"/>
      <c r="G23" s="96"/>
      <c r="H23" s="123"/>
      <c r="I23" s="124"/>
      <c r="J23" s="96"/>
      <c r="K23" s="123"/>
      <c r="L23" s="124"/>
      <c r="M23" s="96"/>
      <c r="N23" s="123"/>
      <c r="O23" s="12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240</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15</v>
      </c>
      <c r="C5" s="37" t="s">
        <v>28</v>
      </c>
      <c r="D5" s="38" t="s">
        <v>29</v>
      </c>
      <c r="E5" s="39">
        <v>0.5</v>
      </c>
      <c r="F5" s="40" t="s">
        <v>30</v>
      </c>
      <c r="G5" s="69"/>
      <c r="H5" s="73" t="s">
        <v>28</v>
      </c>
      <c r="I5" s="38" t="s">
        <v>29</v>
      </c>
      <c r="J5" s="40">
        <f>ROUNDUP(E5*0.75,2)</f>
        <v>0.38</v>
      </c>
      <c r="K5" s="40" t="s">
        <v>30</v>
      </c>
      <c r="L5" s="40"/>
      <c r="M5" s="77" t="e">
        <f>#REF!</f>
        <v>#REF!</v>
      </c>
      <c r="N5" s="65" t="s">
        <v>16</v>
      </c>
      <c r="O5" s="41" t="s">
        <v>23</v>
      </c>
      <c r="P5" s="38"/>
      <c r="Q5" s="42">
        <v>110</v>
      </c>
      <c r="R5" s="88">
        <f t="shared" ref="R5:R14" si="0">ROUNDUP(Q5*0.75,2)</f>
        <v>82.5</v>
      </c>
    </row>
    <row r="6" spans="1:19" ht="23.1" customHeight="1" x14ac:dyDescent="0.15">
      <c r="A6" s="164"/>
      <c r="B6" s="66"/>
      <c r="C6" s="44" t="s">
        <v>33</v>
      </c>
      <c r="D6" s="45"/>
      <c r="E6" s="46">
        <v>20</v>
      </c>
      <c r="F6" s="47" t="s">
        <v>34</v>
      </c>
      <c r="G6" s="70"/>
      <c r="H6" s="74" t="s">
        <v>33</v>
      </c>
      <c r="I6" s="45"/>
      <c r="J6" s="47">
        <f>ROUNDUP(E6*0.75,2)</f>
        <v>15</v>
      </c>
      <c r="K6" s="47" t="s">
        <v>34</v>
      </c>
      <c r="L6" s="47"/>
      <c r="M6" s="78" t="e">
        <f>#REF!</f>
        <v>#REF!</v>
      </c>
      <c r="N6" s="66" t="s">
        <v>17</v>
      </c>
      <c r="O6" s="48" t="s">
        <v>24</v>
      </c>
      <c r="P6" s="45"/>
      <c r="Q6" s="49">
        <v>0.1</v>
      </c>
      <c r="R6" s="89">
        <f t="shared" si="0"/>
        <v>0.08</v>
      </c>
    </row>
    <row r="7" spans="1:19" ht="23.1" customHeight="1" x14ac:dyDescent="0.15">
      <c r="A7" s="164"/>
      <c r="B7" s="66"/>
      <c r="C7" s="44" t="s">
        <v>35</v>
      </c>
      <c r="D7" s="45"/>
      <c r="E7" s="46">
        <v>20</v>
      </c>
      <c r="F7" s="47" t="s">
        <v>34</v>
      </c>
      <c r="G7" s="70"/>
      <c r="H7" s="74" t="s">
        <v>35</v>
      </c>
      <c r="I7" s="45"/>
      <c r="J7" s="47">
        <f>ROUNDUP(E7*0.75,2)</f>
        <v>15</v>
      </c>
      <c r="K7" s="47" t="s">
        <v>34</v>
      </c>
      <c r="L7" s="47"/>
      <c r="M7" s="78"/>
      <c r="N7" s="66" t="s">
        <v>18</v>
      </c>
      <c r="O7" s="48" t="s">
        <v>25</v>
      </c>
      <c r="P7" s="45" t="s">
        <v>26</v>
      </c>
      <c r="Q7" s="49">
        <v>1</v>
      </c>
      <c r="R7" s="89">
        <f t="shared" si="0"/>
        <v>0.75</v>
      </c>
    </row>
    <row r="8" spans="1:19" ht="23.1" customHeight="1" x14ac:dyDescent="0.15">
      <c r="A8" s="164"/>
      <c r="B8" s="66"/>
      <c r="C8" s="44" t="s">
        <v>167</v>
      </c>
      <c r="D8" s="45"/>
      <c r="E8" s="46">
        <v>2</v>
      </c>
      <c r="F8" s="47" t="s">
        <v>34</v>
      </c>
      <c r="G8" s="70"/>
      <c r="H8" s="74" t="s">
        <v>167</v>
      </c>
      <c r="I8" s="45"/>
      <c r="J8" s="47">
        <f>ROUNDUP(E8*0.75,2)</f>
        <v>1.5</v>
      </c>
      <c r="K8" s="47" t="s">
        <v>34</v>
      </c>
      <c r="L8" s="47"/>
      <c r="M8" s="78"/>
      <c r="N8" s="66" t="s">
        <v>19</v>
      </c>
      <c r="O8" s="48" t="s">
        <v>27</v>
      </c>
      <c r="P8" s="45"/>
      <c r="Q8" s="49">
        <v>1</v>
      </c>
      <c r="R8" s="89">
        <f t="shared" si="0"/>
        <v>0.75</v>
      </c>
    </row>
    <row r="9" spans="1:19" ht="23.1" customHeight="1" x14ac:dyDescent="0.15">
      <c r="A9" s="164"/>
      <c r="B9" s="66"/>
      <c r="C9" s="44"/>
      <c r="D9" s="45"/>
      <c r="E9" s="46"/>
      <c r="F9" s="47"/>
      <c r="G9" s="70"/>
      <c r="H9" s="74"/>
      <c r="I9" s="45"/>
      <c r="J9" s="47"/>
      <c r="K9" s="47"/>
      <c r="L9" s="47"/>
      <c r="M9" s="78"/>
      <c r="N9" s="85" t="s">
        <v>255</v>
      </c>
      <c r="O9" s="48" t="s">
        <v>24</v>
      </c>
      <c r="P9" s="45"/>
      <c r="Q9" s="49">
        <v>0.1</v>
      </c>
      <c r="R9" s="89">
        <f t="shared" si="0"/>
        <v>0.08</v>
      </c>
    </row>
    <row r="10" spans="1:19" ht="23.1" customHeight="1" x14ac:dyDescent="0.15">
      <c r="A10" s="164"/>
      <c r="B10" s="66"/>
      <c r="C10" s="44"/>
      <c r="D10" s="45"/>
      <c r="E10" s="46"/>
      <c r="F10" s="47"/>
      <c r="G10" s="70"/>
      <c r="H10" s="74"/>
      <c r="I10" s="45"/>
      <c r="J10" s="47"/>
      <c r="K10" s="47"/>
      <c r="L10" s="47"/>
      <c r="M10" s="78"/>
      <c r="N10" s="66" t="s">
        <v>21</v>
      </c>
      <c r="O10" s="48" t="s">
        <v>31</v>
      </c>
      <c r="P10" s="45"/>
      <c r="Q10" s="49">
        <v>0.01</v>
      </c>
      <c r="R10" s="89">
        <f t="shared" si="0"/>
        <v>0.01</v>
      </c>
    </row>
    <row r="11" spans="1:19" ht="23.1" customHeight="1" x14ac:dyDescent="0.15">
      <c r="A11" s="164"/>
      <c r="B11" s="66"/>
      <c r="C11" s="44"/>
      <c r="D11" s="45"/>
      <c r="E11" s="46"/>
      <c r="F11" s="47"/>
      <c r="G11" s="70"/>
      <c r="H11" s="74"/>
      <c r="I11" s="45"/>
      <c r="J11" s="47"/>
      <c r="K11" s="47"/>
      <c r="L11" s="47"/>
      <c r="M11" s="78"/>
      <c r="N11" s="66" t="s">
        <v>22</v>
      </c>
      <c r="O11" s="48" t="s">
        <v>32</v>
      </c>
      <c r="P11" s="45"/>
      <c r="Q11" s="49">
        <v>1</v>
      </c>
      <c r="R11" s="89">
        <f t="shared" si="0"/>
        <v>0.75</v>
      </c>
    </row>
    <row r="12" spans="1:19" ht="23.1" customHeight="1" x14ac:dyDescent="0.15">
      <c r="A12" s="164"/>
      <c r="B12" s="66"/>
      <c r="C12" s="44"/>
      <c r="D12" s="45"/>
      <c r="E12" s="46"/>
      <c r="F12" s="47"/>
      <c r="G12" s="70"/>
      <c r="H12" s="74"/>
      <c r="I12" s="45"/>
      <c r="J12" s="47"/>
      <c r="K12" s="47"/>
      <c r="L12" s="47"/>
      <c r="M12" s="78"/>
      <c r="N12" s="66"/>
      <c r="O12" s="48" t="s">
        <v>27</v>
      </c>
      <c r="P12" s="45"/>
      <c r="Q12" s="49">
        <v>1</v>
      </c>
      <c r="R12" s="89">
        <f t="shared" si="0"/>
        <v>0.75</v>
      </c>
    </row>
    <row r="13" spans="1:19" ht="23.1" customHeight="1" x14ac:dyDescent="0.15">
      <c r="A13" s="164"/>
      <c r="B13" s="66"/>
      <c r="C13" s="44"/>
      <c r="D13" s="45"/>
      <c r="E13" s="46"/>
      <c r="F13" s="47"/>
      <c r="G13" s="70"/>
      <c r="H13" s="74"/>
      <c r="I13" s="45"/>
      <c r="J13" s="47"/>
      <c r="K13" s="47"/>
      <c r="L13" s="47"/>
      <c r="M13" s="78"/>
      <c r="N13" s="66"/>
      <c r="O13" s="48" t="s">
        <v>36</v>
      </c>
      <c r="P13" s="45"/>
      <c r="Q13" s="49">
        <v>0.5</v>
      </c>
      <c r="R13" s="89">
        <f t="shared" si="0"/>
        <v>0.38</v>
      </c>
    </row>
    <row r="14" spans="1:19" ht="23.1" customHeight="1" x14ac:dyDescent="0.15">
      <c r="A14" s="164"/>
      <c r="B14" s="66"/>
      <c r="C14" s="44"/>
      <c r="D14" s="45"/>
      <c r="E14" s="46"/>
      <c r="F14" s="47"/>
      <c r="G14" s="70"/>
      <c r="H14" s="74"/>
      <c r="I14" s="45"/>
      <c r="J14" s="47"/>
      <c r="K14" s="47"/>
      <c r="L14" s="47"/>
      <c r="M14" s="78"/>
      <c r="N14" s="66"/>
      <c r="O14" s="48" t="s">
        <v>25</v>
      </c>
      <c r="P14" s="45" t="s">
        <v>26</v>
      </c>
      <c r="Q14" s="49">
        <v>0.5</v>
      </c>
      <c r="R14" s="89">
        <f t="shared" si="0"/>
        <v>0.38</v>
      </c>
    </row>
    <row r="15" spans="1:19" ht="23.1" customHeight="1" x14ac:dyDescent="0.15">
      <c r="A15" s="164"/>
      <c r="B15" s="67"/>
      <c r="C15" s="50"/>
      <c r="D15" s="51"/>
      <c r="E15" s="52"/>
      <c r="F15" s="53"/>
      <c r="G15" s="71"/>
      <c r="H15" s="75"/>
      <c r="I15" s="51"/>
      <c r="J15" s="53"/>
      <c r="K15" s="53"/>
      <c r="L15" s="53"/>
      <c r="M15" s="79"/>
      <c r="N15" s="67"/>
      <c r="O15" s="54"/>
      <c r="P15" s="51"/>
      <c r="Q15" s="55"/>
      <c r="R15" s="90"/>
    </row>
    <row r="16" spans="1:19" ht="23.1" customHeight="1" x14ac:dyDescent="0.15">
      <c r="A16" s="164"/>
      <c r="B16" s="66" t="s">
        <v>252</v>
      </c>
      <c r="C16" s="44" t="s">
        <v>40</v>
      </c>
      <c r="D16" s="45"/>
      <c r="E16" s="46">
        <v>10</v>
      </c>
      <c r="F16" s="47" t="s">
        <v>34</v>
      </c>
      <c r="G16" s="70"/>
      <c r="H16" s="74" t="s">
        <v>40</v>
      </c>
      <c r="I16" s="45"/>
      <c r="J16" s="47">
        <f>ROUNDUP(E16*0.75,2)</f>
        <v>7.5</v>
      </c>
      <c r="K16" s="47" t="s">
        <v>34</v>
      </c>
      <c r="L16" s="47"/>
      <c r="M16" s="78" t="e">
        <f>#REF!</f>
        <v>#REF!</v>
      </c>
      <c r="N16" s="66" t="s">
        <v>38</v>
      </c>
      <c r="O16" s="48" t="s">
        <v>25</v>
      </c>
      <c r="P16" s="45" t="s">
        <v>26</v>
      </c>
      <c r="Q16" s="49">
        <v>1</v>
      </c>
      <c r="R16" s="89">
        <f>ROUNDUP(Q16*0.75,2)</f>
        <v>0.75</v>
      </c>
    </row>
    <row r="17" spans="1:18" ht="23.1" customHeight="1" x14ac:dyDescent="0.15">
      <c r="A17" s="164"/>
      <c r="B17" s="66"/>
      <c r="C17" s="44" t="s">
        <v>41</v>
      </c>
      <c r="D17" s="45"/>
      <c r="E17" s="46">
        <v>20</v>
      </c>
      <c r="F17" s="47" t="s">
        <v>34</v>
      </c>
      <c r="G17" s="70"/>
      <c r="H17" s="74" t="s">
        <v>41</v>
      </c>
      <c r="I17" s="45"/>
      <c r="J17" s="47">
        <f>ROUNDUP(E17*0.75,2)</f>
        <v>15</v>
      </c>
      <c r="K17" s="47" t="s">
        <v>34</v>
      </c>
      <c r="L17" s="47"/>
      <c r="M17" s="78" t="e">
        <f>#REF!</f>
        <v>#REF!</v>
      </c>
      <c r="N17" s="66" t="s">
        <v>39</v>
      </c>
      <c r="O17" s="48" t="s">
        <v>43</v>
      </c>
      <c r="P17" s="45"/>
      <c r="Q17" s="49">
        <v>1</v>
      </c>
      <c r="R17" s="89">
        <f>ROUNDUP(Q17*0.75,2)</f>
        <v>0.75</v>
      </c>
    </row>
    <row r="18" spans="1:18" ht="23.1" customHeight="1" x14ac:dyDescent="0.15">
      <c r="A18" s="164"/>
      <c r="B18" s="66"/>
      <c r="C18" s="44" t="s">
        <v>42</v>
      </c>
      <c r="D18" s="45"/>
      <c r="E18" s="46">
        <v>20</v>
      </c>
      <c r="F18" s="47" t="s">
        <v>34</v>
      </c>
      <c r="G18" s="70"/>
      <c r="H18" s="74" t="s">
        <v>42</v>
      </c>
      <c r="I18" s="45"/>
      <c r="J18" s="47">
        <f>ROUNDUP(E18*0.75,2)</f>
        <v>15</v>
      </c>
      <c r="K18" s="47" t="s">
        <v>34</v>
      </c>
      <c r="L18" s="47"/>
      <c r="M18" s="78"/>
      <c r="N18" s="66" t="s">
        <v>22</v>
      </c>
      <c r="O18" s="48" t="s">
        <v>44</v>
      </c>
      <c r="P18" s="45"/>
      <c r="Q18" s="49">
        <v>2</v>
      </c>
      <c r="R18" s="89">
        <f>ROUNDUP(Q18*0.75,2)</f>
        <v>1.5</v>
      </c>
    </row>
    <row r="19" spans="1:18" ht="23.1" customHeight="1" x14ac:dyDescent="0.15">
      <c r="A19" s="164"/>
      <c r="B19" s="66"/>
      <c r="C19" s="44"/>
      <c r="D19" s="45"/>
      <c r="E19" s="46"/>
      <c r="F19" s="47"/>
      <c r="G19" s="70"/>
      <c r="H19" s="74"/>
      <c r="I19" s="45"/>
      <c r="J19" s="47"/>
      <c r="K19" s="47"/>
      <c r="L19" s="47"/>
      <c r="M19" s="78"/>
      <c r="N19" s="66"/>
      <c r="O19" s="48" t="s">
        <v>32</v>
      </c>
      <c r="P19" s="45"/>
      <c r="Q19" s="49">
        <v>2</v>
      </c>
      <c r="R19" s="89">
        <f>ROUNDUP(Q19*0.75,2)</f>
        <v>1.5</v>
      </c>
    </row>
    <row r="20" spans="1:18" ht="23.1" customHeight="1" x14ac:dyDescent="0.15">
      <c r="A20" s="164"/>
      <c r="B20" s="67"/>
      <c r="C20" s="50"/>
      <c r="D20" s="51"/>
      <c r="E20" s="52"/>
      <c r="F20" s="53"/>
      <c r="G20" s="71"/>
      <c r="H20" s="75"/>
      <c r="I20" s="51"/>
      <c r="J20" s="53"/>
      <c r="K20" s="53"/>
      <c r="L20" s="53"/>
      <c r="M20" s="79"/>
      <c r="N20" s="67"/>
      <c r="O20" s="54"/>
      <c r="P20" s="51"/>
      <c r="Q20" s="55"/>
      <c r="R20" s="90"/>
    </row>
    <row r="21" spans="1:18" ht="23.1" customHeight="1" x14ac:dyDescent="0.15">
      <c r="A21" s="164"/>
      <c r="B21" s="66" t="s">
        <v>45</v>
      </c>
      <c r="C21" s="44" t="s">
        <v>211</v>
      </c>
      <c r="D21" s="45"/>
      <c r="E21" s="46">
        <v>10</v>
      </c>
      <c r="F21" s="47" t="s">
        <v>34</v>
      </c>
      <c r="G21" s="70"/>
      <c r="H21" s="74" t="s">
        <v>211</v>
      </c>
      <c r="I21" s="45"/>
      <c r="J21" s="47">
        <f>ROUNDUP(E21*0.75,2)</f>
        <v>7.5</v>
      </c>
      <c r="K21" s="47" t="s">
        <v>34</v>
      </c>
      <c r="L21" s="47"/>
      <c r="M21" s="78"/>
      <c r="N21" s="66" t="s">
        <v>22</v>
      </c>
      <c r="O21" s="48" t="s">
        <v>49</v>
      </c>
      <c r="P21" s="45"/>
      <c r="Q21" s="49">
        <v>100</v>
      </c>
      <c r="R21" s="89">
        <f>ROUNDUP(Q21*0.75,2)</f>
        <v>75</v>
      </c>
    </row>
    <row r="22" spans="1:18" ht="23.1" customHeight="1" x14ac:dyDescent="0.15">
      <c r="A22" s="164"/>
      <c r="B22" s="66"/>
      <c r="C22" s="44" t="s">
        <v>47</v>
      </c>
      <c r="D22" s="45"/>
      <c r="E22" s="56">
        <v>0.1</v>
      </c>
      <c r="F22" s="47" t="s">
        <v>48</v>
      </c>
      <c r="G22" s="70"/>
      <c r="H22" s="74" t="s">
        <v>47</v>
      </c>
      <c r="I22" s="45"/>
      <c r="J22" s="47">
        <f>ROUNDUP(E22*0.75,2)</f>
        <v>0.08</v>
      </c>
      <c r="K22" s="47" t="s">
        <v>48</v>
      </c>
      <c r="L22" s="47"/>
      <c r="M22" s="78" t="e">
        <f>#REF!</f>
        <v>#REF!</v>
      </c>
      <c r="N22" s="66"/>
      <c r="O22" s="48" t="s">
        <v>50</v>
      </c>
      <c r="P22" s="45"/>
      <c r="Q22" s="49">
        <v>0.5</v>
      </c>
      <c r="R22" s="89">
        <f>ROUNDUP(Q22*0.75,2)</f>
        <v>0.38</v>
      </c>
    </row>
    <row r="23" spans="1:18" ht="23.1" customHeight="1" x14ac:dyDescent="0.15">
      <c r="A23" s="164"/>
      <c r="B23" s="66"/>
      <c r="C23" s="44"/>
      <c r="D23" s="45"/>
      <c r="E23" s="46"/>
      <c r="F23" s="47"/>
      <c r="G23" s="70"/>
      <c r="H23" s="74"/>
      <c r="I23" s="45"/>
      <c r="J23" s="47"/>
      <c r="K23" s="47"/>
      <c r="L23" s="47"/>
      <c r="M23" s="78"/>
      <c r="N23" s="66"/>
      <c r="O23" s="48" t="s">
        <v>24</v>
      </c>
      <c r="P23" s="45"/>
      <c r="Q23" s="49">
        <v>0.1</v>
      </c>
      <c r="R23" s="89">
        <f>ROUNDUP(Q23*0.75,2)</f>
        <v>0.08</v>
      </c>
    </row>
    <row r="24" spans="1:18" ht="23.1" customHeight="1" thickBot="1" x14ac:dyDescent="0.2">
      <c r="A24" s="165"/>
      <c r="B24" s="68"/>
      <c r="C24" s="57"/>
      <c r="D24" s="58"/>
      <c r="E24" s="59"/>
      <c r="F24" s="60"/>
      <c r="G24" s="72"/>
      <c r="H24" s="76"/>
      <c r="I24" s="58"/>
      <c r="J24" s="60"/>
      <c r="K24" s="60"/>
      <c r="L24" s="60"/>
      <c r="M24" s="80"/>
      <c r="N24" s="68"/>
      <c r="O24" s="61"/>
      <c r="P24" s="58"/>
      <c r="Q24" s="62"/>
      <c r="R24" s="91"/>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240</v>
      </c>
      <c r="B3" s="193"/>
      <c r="C3" s="193"/>
      <c r="D3" s="121"/>
      <c r="E3" s="194" t="s">
        <v>306</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291</v>
      </c>
      <c r="I5" s="181" t="s">
        <v>289</v>
      </c>
      <c r="J5" s="182"/>
      <c r="K5" s="183"/>
      <c r="L5" s="184" t="s">
        <v>288</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279</v>
      </c>
      <c r="C9" s="133" t="s">
        <v>33</v>
      </c>
      <c r="D9" s="132"/>
      <c r="E9" s="131"/>
      <c r="F9" s="45"/>
      <c r="G9" s="99"/>
      <c r="H9" s="129">
        <v>10</v>
      </c>
      <c r="I9" s="130" t="s">
        <v>278</v>
      </c>
      <c r="J9" s="106" t="s">
        <v>166</v>
      </c>
      <c r="K9" s="129">
        <v>5</v>
      </c>
      <c r="L9" s="130" t="s">
        <v>277</v>
      </c>
      <c r="M9" s="99" t="s">
        <v>41</v>
      </c>
      <c r="N9" s="129">
        <v>10</v>
      </c>
      <c r="O9" s="128"/>
    </row>
    <row r="10" spans="1:21" ht="24.95" customHeight="1" x14ac:dyDescent="0.15">
      <c r="A10" s="188"/>
      <c r="B10" s="99"/>
      <c r="C10" s="133" t="s">
        <v>35</v>
      </c>
      <c r="D10" s="132"/>
      <c r="E10" s="131"/>
      <c r="F10" s="45"/>
      <c r="G10" s="99"/>
      <c r="H10" s="129">
        <v>20</v>
      </c>
      <c r="I10" s="130"/>
      <c r="J10" s="99" t="s">
        <v>35</v>
      </c>
      <c r="K10" s="129">
        <v>20</v>
      </c>
      <c r="L10" s="130"/>
      <c r="M10" s="99" t="s">
        <v>42</v>
      </c>
      <c r="N10" s="129">
        <v>5</v>
      </c>
      <c r="O10" s="128"/>
    </row>
    <row r="11" spans="1:21" ht="24.95" customHeight="1" x14ac:dyDescent="0.15">
      <c r="A11" s="188"/>
      <c r="B11" s="99"/>
      <c r="C11" s="133" t="s">
        <v>28</v>
      </c>
      <c r="D11" s="132"/>
      <c r="E11" s="131" t="s">
        <v>29</v>
      </c>
      <c r="F11" s="45"/>
      <c r="G11" s="99"/>
      <c r="H11" s="150">
        <v>0.13</v>
      </c>
      <c r="I11" s="130"/>
      <c r="J11" s="99" t="s">
        <v>276</v>
      </c>
      <c r="K11" s="150">
        <v>0.13</v>
      </c>
      <c r="L11" s="136"/>
      <c r="M11" s="103"/>
      <c r="N11" s="135"/>
      <c r="O11" s="140"/>
    </row>
    <row r="12" spans="1:21" ht="24.95" customHeight="1" x14ac:dyDescent="0.15">
      <c r="A12" s="188"/>
      <c r="B12" s="99"/>
      <c r="C12" s="133"/>
      <c r="D12" s="132"/>
      <c r="E12" s="131"/>
      <c r="F12" s="45"/>
      <c r="G12" s="99" t="s">
        <v>72</v>
      </c>
      <c r="H12" s="129" t="s">
        <v>272</v>
      </c>
      <c r="I12" s="130"/>
      <c r="J12" s="99"/>
      <c r="K12" s="129"/>
      <c r="L12" s="130" t="s">
        <v>275</v>
      </c>
      <c r="M12" s="99" t="s">
        <v>47</v>
      </c>
      <c r="N12" s="152">
        <v>0.1</v>
      </c>
      <c r="O12" s="128"/>
    </row>
    <row r="13" spans="1:21" ht="24.95" customHeight="1" x14ac:dyDescent="0.15">
      <c r="A13" s="188"/>
      <c r="B13" s="99"/>
      <c r="C13" s="133"/>
      <c r="D13" s="132"/>
      <c r="E13" s="131"/>
      <c r="F13" s="45"/>
      <c r="G13" s="99" t="s">
        <v>43</v>
      </c>
      <c r="H13" s="129" t="s">
        <v>274</v>
      </c>
      <c r="I13" s="130"/>
      <c r="J13" s="99"/>
      <c r="K13" s="129"/>
      <c r="L13" s="130"/>
      <c r="M13" s="99" t="s">
        <v>211</v>
      </c>
      <c r="N13" s="129">
        <v>10</v>
      </c>
      <c r="O13" s="128"/>
    </row>
    <row r="14" spans="1:21" ht="24.95" customHeight="1" x14ac:dyDescent="0.15">
      <c r="A14" s="188"/>
      <c r="B14" s="99"/>
      <c r="C14" s="133"/>
      <c r="D14" s="132"/>
      <c r="E14" s="131"/>
      <c r="F14" s="45" t="s">
        <v>26</v>
      </c>
      <c r="G14" s="99" t="s">
        <v>25</v>
      </c>
      <c r="H14" s="129" t="s">
        <v>274</v>
      </c>
      <c r="I14" s="130"/>
      <c r="J14" s="99"/>
      <c r="K14" s="129"/>
      <c r="L14" s="130"/>
      <c r="M14" s="99" t="s">
        <v>35</v>
      </c>
      <c r="N14" s="129">
        <v>10</v>
      </c>
      <c r="O14" s="128"/>
    </row>
    <row r="15" spans="1:21" ht="24.95" customHeight="1" x14ac:dyDescent="0.15">
      <c r="A15" s="188"/>
      <c r="B15" s="103"/>
      <c r="C15" s="139"/>
      <c r="D15" s="138"/>
      <c r="E15" s="137"/>
      <c r="F15" s="51"/>
      <c r="G15" s="103"/>
      <c r="H15" s="135"/>
      <c r="I15" s="136"/>
      <c r="J15" s="103"/>
      <c r="K15" s="135"/>
      <c r="L15" s="130"/>
      <c r="M15" s="99"/>
      <c r="N15" s="129"/>
      <c r="O15" s="128"/>
    </row>
    <row r="16" spans="1:21" ht="24.95" customHeight="1" x14ac:dyDescent="0.15">
      <c r="A16" s="188"/>
      <c r="B16" s="99" t="s">
        <v>273</v>
      </c>
      <c r="C16" s="133" t="s">
        <v>41</v>
      </c>
      <c r="D16" s="132"/>
      <c r="E16" s="131"/>
      <c r="F16" s="45"/>
      <c r="G16" s="99"/>
      <c r="H16" s="129">
        <v>10</v>
      </c>
      <c r="I16" s="130" t="s">
        <v>273</v>
      </c>
      <c r="J16" s="99" t="s">
        <v>41</v>
      </c>
      <c r="K16" s="129">
        <v>10</v>
      </c>
      <c r="L16" s="130"/>
      <c r="M16" s="99"/>
      <c r="N16" s="129"/>
      <c r="O16" s="128"/>
    </row>
    <row r="17" spans="1:15" ht="24.95" customHeight="1" x14ac:dyDescent="0.15">
      <c r="A17" s="188"/>
      <c r="B17" s="99"/>
      <c r="C17" s="133" t="s">
        <v>42</v>
      </c>
      <c r="D17" s="132"/>
      <c r="E17" s="131"/>
      <c r="F17" s="45"/>
      <c r="G17" s="99"/>
      <c r="H17" s="129">
        <v>10</v>
      </c>
      <c r="I17" s="130"/>
      <c r="J17" s="99" t="s">
        <v>42</v>
      </c>
      <c r="K17" s="129">
        <v>5</v>
      </c>
      <c r="L17" s="130"/>
      <c r="M17" s="99"/>
      <c r="N17" s="129"/>
      <c r="O17" s="128"/>
    </row>
    <row r="18" spans="1:15" ht="24.95" customHeight="1" x14ac:dyDescent="0.15">
      <c r="A18" s="188"/>
      <c r="B18" s="103"/>
      <c r="C18" s="139"/>
      <c r="D18" s="138"/>
      <c r="E18" s="137"/>
      <c r="F18" s="51"/>
      <c r="G18" s="103"/>
      <c r="H18" s="135"/>
      <c r="I18" s="136"/>
      <c r="J18" s="103"/>
      <c r="K18" s="135"/>
      <c r="L18" s="130"/>
      <c r="M18" s="99"/>
      <c r="N18" s="129"/>
      <c r="O18" s="128"/>
    </row>
    <row r="19" spans="1:15" ht="24.95" customHeight="1" x14ac:dyDescent="0.15">
      <c r="A19" s="188"/>
      <c r="B19" s="99" t="s">
        <v>117</v>
      </c>
      <c r="C19" s="133" t="s">
        <v>211</v>
      </c>
      <c r="D19" s="132"/>
      <c r="E19" s="131"/>
      <c r="F19" s="101"/>
      <c r="G19" s="99"/>
      <c r="H19" s="129">
        <v>10</v>
      </c>
      <c r="I19" s="130" t="s">
        <v>117</v>
      </c>
      <c r="J19" s="99" t="s">
        <v>211</v>
      </c>
      <c r="K19" s="129">
        <v>10</v>
      </c>
      <c r="L19" s="130"/>
      <c r="M19" s="99"/>
      <c r="N19" s="129"/>
      <c r="O19" s="128"/>
    </row>
    <row r="20" spans="1:15" ht="24.95" customHeight="1" x14ac:dyDescent="0.15">
      <c r="A20" s="188"/>
      <c r="B20" s="99"/>
      <c r="C20" s="133" t="s">
        <v>47</v>
      </c>
      <c r="D20" s="132"/>
      <c r="E20" s="131"/>
      <c r="F20" s="45"/>
      <c r="G20" s="99"/>
      <c r="H20" s="152">
        <v>0.1</v>
      </c>
      <c r="I20" s="130"/>
      <c r="J20" s="99" t="s">
        <v>47</v>
      </c>
      <c r="K20" s="152">
        <v>0.1</v>
      </c>
      <c r="L20" s="130"/>
      <c r="M20" s="99"/>
      <c r="N20" s="129"/>
      <c r="O20" s="128"/>
    </row>
    <row r="21" spans="1:15" ht="24.95" customHeight="1" x14ac:dyDescent="0.15">
      <c r="A21" s="188"/>
      <c r="B21" s="99"/>
      <c r="C21" s="133"/>
      <c r="D21" s="132"/>
      <c r="E21" s="131"/>
      <c r="F21" s="45"/>
      <c r="G21" s="99" t="s">
        <v>49</v>
      </c>
      <c r="H21" s="129" t="s">
        <v>272</v>
      </c>
      <c r="I21" s="130"/>
      <c r="J21" s="99"/>
      <c r="K21" s="129"/>
      <c r="L21" s="130"/>
      <c r="M21" s="99"/>
      <c r="N21" s="129"/>
      <c r="O21" s="128"/>
    </row>
    <row r="22" spans="1:15" ht="24.95" customHeight="1" thickBot="1" x14ac:dyDescent="0.2">
      <c r="A22" s="189"/>
      <c r="B22" s="96"/>
      <c r="C22" s="127"/>
      <c r="D22" s="126"/>
      <c r="E22" s="125"/>
      <c r="F22" s="58"/>
      <c r="G22" s="96"/>
      <c r="H22" s="123"/>
      <c r="I22" s="124"/>
      <c r="J22" s="96"/>
      <c r="K22" s="123"/>
      <c r="L22" s="124"/>
      <c r="M22" s="96"/>
      <c r="N22" s="123"/>
      <c r="O22" s="122"/>
    </row>
    <row r="23" spans="1:15" ht="14.25" x14ac:dyDescent="0.15">
      <c r="B23" s="93"/>
      <c r="C23" s="93"/>
      <c r="D23" s="93"/>
      <c r="G23" s="93"/>
      <c r="H23" s="92"/>
      <c r="I23" s="93"/>
      <c r="J23" s="93"/>
      <c r="K23" s="92"/>
      <c r="L23" s="93"/>
      <c r="M23" s="93"/>
      <c r="N23" s="9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row r="63" spans="2:14" ht="14.25" x14ac:dyDescent="0.15">
      <c r="B63" s="93"/>
      <c r="C63" s="93"/>
      <c r="D63" s="93"/>
      <c r="G63" s="93"/>
      <c r="H63" s="92"/>
      <c r="I63" s="93"/>
      <c r="J63" s="93"/>
      <c r="K63" s="92"/>
      <c r="L63" s="93"/>
      <c r="M63" s="93"/>
      <c r="N63" s="92"/>
    </row>
    <row r="64" spans="2:14" ht="14.25" x14ac:dyDescent="0.15">
      <c r="B64" s="93"/>
      <c r="C64" s="93"/>
      <c r="D64" s="93"/>
      <c r="G64" s="93"/>
      <c r="H64" s="92"/>
      <c r="I64" s="93"/>
      <c r="J64" s="93"/>
      <c r="K64" s="92"/>
      <c r="L64" s="93"/>
      <c r="M64" s="93"/>
      <c r="N64" s="92"/>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299</v>
      </c>
      <c r="B3" s="193"/>
      <c r="C3" s="193"/>
      <c r="D3" s="121"/>
      <c r="E3" s="194" t="s">
        <v>298</v>
      </c>
      <c r="F3" s="195"/>
      <c r="G3" s="87"/>
      <c r="H3" s="87"/>
      <c r="I3" s="87"/>
      <c r="J3" s="87"/>
      <c r="K3" s="120"/>
      <c r="L3" s="87"/>
      <c r="M3" s="87"/>
    </row>
    <row r="4" spans="1:21" ht="18.75" customHeight="1" x14ac:dyDescent="0.15">
      <c r="A4" s="196"/>
      <c r="B4" s="197"/>
      <c r="C4" s="198"/>
      <c r="D4" s="166" t="s">
        <v>6</v>
      </c>
      <c r="E4" s="169" t="s">
        <v>297</v>
      </c>
      <c r="F4" s="172" t="s">
        <v>287</v>
      </c>
      <c r="G4" s="119" t="s">
        <v>296</v>
      </c>
      <c r="H4" s="118" t="s">
        <v>295</v>
      </c>
      <c r="I4" s="175" t="s">
        <v>294</v>
      </c>
      <c r="J4" s="176"/>
      <c r="K4" s="177"/>
      <c r="L4" s="178" t="s">
        <v>293</v>
      </c>
      <c r="M4" s="179"/>
      <c r="N4" s="180"/>
      <c r="O4" s="166" t="s">
        <v>6</v>
      </c>
    </row>
    <row r="5" spans="1:21" ht="18.75" customHeight="1" x14ac:dyDescent="0.15">
      <c r="A5" s="199"/>
      <c r="B5" s="200"/>
      <c r="C5" s="201"/>
      <c r="D5" s="167"/>
      <c r="E5" s="170"/>
      <c r="F5" s="173"/>
      <c r="G5" s="9" t="s">
        <v>292</v>
      </c>
      <c r="H5" s="117" t="s">
        <v>291</v>
      </c>
      <c r="I5" s="181" t="s">
        <v>289</v>
      </c>
      <c r="J5" s="182"/>
      <c r="K5" s="183"/>
      <c r="L5" s="184" t="s">
        <v>288</v>
      </c>
      <c r="M5" s="185"/>
      <c r="N5" s="186"/>
      <c r="O5" s="167"/>
    </row>
    <row r="6" spans="1:21" ht="18.75" customHeight="1" thickBot="1" x14ac:dyDescent="0.2">
      <c r="A6" s="116"/>
      <c r="B6" s="115" t="s">
        <v>1</v>
      </c>
      <c r="C6" s="113" t="s">
        <v>286</v>
      </c>
      <c r="D6" s="168"/>
      <c r="E6" s="171"/>
      <c r="F6" s="174"/>
      <c r="G6" s="114" t="s">
        <v>287</v>
      </c>
      <c r="H6" s="111" t="s">
        <v>285</v>
      </c>
      <c r="I6" s="112" t="s">
        <v>1</v>
      </c>
      <c r="J6" s="113" t="s">
        <v>286</v>
      </c>
      <c r="K6" s="110" t="s">
        <v>285</v>
      </c>
      <c r="L6" s="112" t="s">
        <v>1</v>
      </c>
      <c r="M6" s="111" t="s">
        <v>286</v>
      </c>
      <c r="N6" s="110" t="s">
        <v>285</v>
      </c>
      <c r="O6" s="168"/>
    </row>
    <row r="7" spans="1:21" ht="24.95" customHeight="1" x14ac:dyDescent="0.15">
      <c r="A7" s="187" t="s">
        <v>51</v>
      </c>
      <c r="B7" s="109" t="s">
        <v>283</v>
      </c>
      <c r="C7" s="109" t="s">
        <v>280</v>
      </c>
      <c r="D7" s="109"/>
      <c r="E7" s="38"/>
      <c r="F7" s="38"/>
      <c r="G7" s="109"/>
      <c r="H7" s="108" t="s">
        <v>284</v>
      </c>
      <c r="I7" s="109" t="s">
        <v>283</v>
      </c>
      <c r="J7" s="109" t="s">
        <v>280</v>
      </c>
      <c r="K7" s="108" t="s">
        <v>282</v>
      </c>
      <c r="L7" s="109" t="s">
        <v>281</v>
      </c>
      <c r="M7" s="109" t="s">
        <v>280</v>
      </c>
      <c r="N7" s="108">
        <v>30</v>
      </c>
      <c r="O7" s="107"/>
    </row>
    <row r="8" spans="1:21" ht="24.95" customHeight="1" x14ac:dyDescent="0.15">
      <c r="A8" s="188"/>
      <c r="B8" s="103"/>
      <c r="C8" s="103"/>
      <c r="D8" s="103"/>
      <c r="E8" s="51"/>
      <c r="F8" s="51"/>
      <c r="G8" s="103"/>
      <c r="H8" s="102"/>
      <c r="I8" s="103"/>
      <c r="J8" s="103"/>
      <c r="K8" s="102"/>
      <c r="L8" s="103"/>
      <c r="M8" s="103"/>
      <c r="N8" s="102"/>
      <c r="O8" s="104"/>
    </row>
    <row r="9" spans="1:21" ht="24.95" customHeight="1" x14ac:dyDescent="0.15">
      <c r="A9" s="188"/>
      <c r="B9" s="99" t="s">
        <v>279</v>
      </c>
      <c r="C9" s="99" t="s">
        <v>33</v>
      </c>
      <c r="D9" s="99"/>
      <c r="E9" s="45"/>
      <c r="F9" s="45"/>
      <c r="G9" s="99"/>
      <c r="H9" s="98">
        <v>10</v>
      </c>
      <c r="I9" s="99" t="s">
        <v>278</v>
      </c>
      <c r="J9" s="106" t="s">
        <v>166</v>
      </c>
      <c r="K9" s="98">
        <v>5</v>
      </c>
      <c r="L9" s="99" t="s">
        <v>277</v>
      </c>
      <c r="M9" s="99" t="s">
        <v>41</v>
      </c>
      <c r="N9" s="98">
        <v>10</v>
      </c>
      <c r="O9" s="97"/>
    </row>
    <row r="10" spans="1:21" ht="24.95" customHeight="1" x14ac:dyDescent="0.15">
      <c r="A10" s="188"/>
      <c r="B10" s="99"/>
      <c r="C10" s="99" t="s">
        <v>35</v>
      </c>
      <c r="D10" s="99"/>
      <c r="E10" s="45"/>
      <c r="F10" s="45"/>
      <c r="G10" s="99"/>
      <c r="H10" s="98">
        <v>20</v>
      </c>
      <c r="I10" s="99"/>
      <c r="J10" s="99" t="s">
        <v>35</v>
      </c>
      <c r="K10" s="98">
        <v>20</v>
      </c>
      <c r="L10" s="99"/>
      <c r="M10" s="99" t="s">
        <v>42</v>
      </c>
      <c r="N10" s="98">
        <v>5</v>
      </c>
      <c r="O10" s="97"/>
    </row>
    <row r="11" spans="1:21" ht="24.95" customHeight="1" x14ac:dyDescent="0.15">
      <c r="A11" s="188"/>
      <c r="B11" s="99"/>
      <c r="C11" s="99" t="s">
        <v>28</v>
      </c>
      <c r="D11" s="99"/>
      <c r="E11" s="45" t="s">
        <v>29</v>
      </c>
      <c r="F11" s="45"/>
      <c r="G11" s="99"/>
      <c r="H11" s="105">
        <v>0.13</v>
      </c>
      <c r="I11" s="99"/>
      <c r="J11" s="99" t="s">
        <v>276</v>
      </c>
      <c r="K11" s="105">
        <v>0.13</v>
      </c>
      <c r="L11" s="103"/>
      <c r="M11" s="103"/>
      <c r="N11" s="102"/>
      <c r="O11" s="104"/>
    </row>
    <row r="12" spans="1:21" ht="24.95" customHeight="1" x14ac:dyDescent="0.15">
      <c r="A12" s="188"/>
      <c r="B12" s="99"/>
      <c r="C12" s="99"/>
      <c r="D12" s="99"/>
      <c r="E12" s="45"/>
      <c r="F12" s="45"/>
      <c r="G12" s="99" t="s">
        <v>72</v>
      </c>
      <c r="H12" s="98" t="s">
        <v>272</v>
      </c>
      <c r="I12" s="99"/>
      <c r="J12" s="99"/>
      <c r="K12" s="98"/>
      <c r="L12" s="99" t="s">
        <v>275</v>
      </c>
      <c r="M12" s="99" t="s">
        <v>47</v>
      </c>
      <c r="N12" s="100">
        <v>0.1</v>
      </c>
      <c r="O12" s="97"/>
    </row>
    <row r="13" spans="1:21" ht="24.95" customHeight="1" x14ac:dyDescent="0.15">
      <c r="A13" s="188"/>
      <c r="B13" s="99"/>
      <c r="C13" s="99"/>
      <c r="D13" s="99"/>
      <c r="E13" s="45"/>
      <c r="F13" s="45"/>
      <c r="G13" s="99" t="s">
        <v>43</v>
      </c>
      <c r="H13" s="98" t="s">
        <v>274</v>
      </c>
      <c r="I13" s="99"/>
      <c r="J13" s="99"/>
      <c r="K13" s="98"/>
      <c r="L13" s="99"/>
      <c r="M13" s="99" t="s">
        <v>46</v>
      </c>
      <c r="N13" s="98">
        <v>10</v>
      </c>
      <c r="O13" s="97"/>
    </row>
    <row r="14" spans="1:21" ht="24.95" customHeight="1" x14ac:dyDescent="0.15">
      <c r="A14" s="188"/>
      <c r="B14" s="99"/>
      <c r="C14" s="99"/>
      <c r="D14" s="99"/>
      <c r="E14" s="45"/>
      <c r="F14" s="45" t="s">
        <v>26</v>
      </c>
      <c r="G14" s="99" t="s">
        <v>25</v>
      </c>
      <c r="H14" s="98" t="s">
        <v>274</v>
      </c>
      <c r="I14" s="99"/>
      <c r="J14" s="99"/>
      <c r="K14" s="98"/>
      <c r="L14" s="99"/>
      <c r="M14" s="99" t="s">
        <v>35</v>
      </c>
      <c r="N14" s="98">
        <v>10</v>
      </c>
      <c r="O14" s="97"/>
    </row>
    <row r="15" spans="1:21" ht="24.95" customHeight="1" x14ac:dyDescent="0.15">
      <c r="A15" s="188"/>
      <c r="B15" s="103"/>
      <c r="C15" s="103"/>
      <c r="D15" s="103"/>
      <c r="E15" s="51"/>
      <c r="F15" s="51"/>
      <c r="G15" s="103"/>
      <c r="H15" s="102"/>
      <c r="I15" s="103"/>
      <c r="J15" s="103"/>
      <c r="K15" s="102"/>
      <c r="L15" s="99"/>
      <c r="M15" s="99"/>
      <c r="N15" s="98"/>
      <c r="O15" s="97"/>
    </row>
    <row r="16" spans="1:21" ht="24.95" customHeight="1" x14ac:dyDescent="0.15">
      <c r="A16" s="188"/>
      <c r="B16" s="99" t="s">
        <v>273</v>
      </c>
      <c r="C16" s="99" t="s">
        <v>41</v>
      </c>
      <c r="D16" s="99"/>
      <c r="E16" s="45"/>
      <c r="F16" s="45"/>
      <c r="G16" s="99"/>
      <c r="H16" s="98">
        <v>10</v>
      </c>
      <c r="I16" s="99" t="s">
        <v>273</v>
      </c>
      <c r="J16" s="99" t="s">
        <v>41</v>
      </c>
      <c r="K16" s="98">
        <v>10</v>
      </c>
      <c r="L16" s="99"/>
      <c r="M16" s="99"/>
      <c r="N16" s="98"/>
      <c r="O16" s="97"/>
    </row>
    <row r="17" spans="1:15" ht="24.95" customHeight="1" x14ac:dyDescent="0.15">
      <c r="A17" s="188"/>
      <c r="B17" s="99"/>
      <c r="C17" s="99" t="s">
        <v>42</v>
      </c>
      <c r="D17" s="99"/>
      <c r="E17" s="45"/>
      <c r="F17" s="45"/>
      <c r="G17" s="99"/>
      <c r="H17" s="98">
        <v>10</v>
      </c>
      <c r="I17" s="99"/>
      <c r="J17" s="99" t="s">
        <v>42</v>
      </c>
      <c r="K17" s="98">
        <v>5</v>
      </c>
      <c r="L17" s="99"/>
      <c r="M17" s="99"/>
      <c r="N17" s="98"/>
      <c r="O17" s="97"/>
    </row>
    <row r="18" spans="1:15" ht="24.95" customHeight="1" x14ac:dyDescent="0.15">
      <c r="A18" s="188"/>
      <c r="B18" s="103"/>
      <c r="C18" s="103"/>
      <c r="D18" s="103"/>
      <c r="E18" s="51"/>
      <c r="F18" s="51"/>
      <c r="G18" s="103"/>
      <c r="H18" s="102"/>
      <c r="I18" s="103"/>
      <c r="J18" s="103"/>
      <c r="K18" s="102"/>
      <c r="L18" s="99"/>
      <c r="M18" s="99"/>
      <c r="N18" s="98"/>
      <c r="O18" s="97"/>
    </row>
    <row r="19" spans="1:15" ht="24.95" customHeight="1" x14ac:dyDescent="0.15">
      <c r="A19" s="188"/>
      <c r="B19" s="99" t="s">
        <v>117</v>
      </c>
      <c r="C19" s="99" t="s">
        <v>46</v>
      </c>
      <c r="D19" s="99"/>
      <c r="E19" s="45"/>
      <c r="F19" s="101"/>
      <c r="G19" s="99"/>
      <c r="H19" s="98">
        <v>10</v>
      </c>
      <c r="I19" s="99" t="s">
        <v>117</v>
      </c>
      <c r="J19" s="99" t="s">
        <v>46</v>
      </c>
      <c r="K19" s="98">
        <v>10</v>
      </c>
      <c r="L19" s="99"/>
      <c r="M19" s="99"/>
      <c r="N19" s="98"/>
      <c r="O19" s="97"/>
    </row>
    <row r="20" spans="1:15" ht="24.95" customHeight="1" x14ac:dyDescent="0.15">
      <c r="A20" s="188"/>
      <c r="B20" s="99"/>
      <c r="C20" s="99" t="s">
        <v>47</v>
      </c>
      <c r="D20" s="99"/>
      <c r="E20" s="45"/>
      <c r="F20" s="45"/>
      <c r="G20" s="99"/>
      <c r="H20" s="100">
        <v>0.1</v>
      </c>
      <c r="I20" s="99"/>
      <c r="J20" s="99" t="s">
        <v>47</v>
      </c>
      <c r="K20" s="100">
        <v>0.1</v>
      </c>
      <c r="L20" s="99"/>
      <c r="M20" s="99"/>
      <c r="N20" s="98"/>
      <c r="O20" s="97"/>
    </row>
    <row r="21" spans="1:15" ht="24.95" customHeight="1" x14ac:dyDescent="0.15">
      <c r="A21" s="188"/>
      <c r="B21" s="99"/>
      <c r="C21" s="99"/>
      <c r="D21" s="99"/>
      <c r="E21" s="45"/>
      <c r="F21" s="45"/>
      <c r="G21" s="99" t="s">
        <v>49</v>
      </c>
      <c r="H21" s="98" t="s">
        <v>272</v>
      </c>
      <c r="I21" s="99"/>
      <c r="J21" s="99"/>
      <c r="K21" s="98"/>
      <c r="L21" s="99"/>
      <c r="M21" s="99"/>
      <c r="N21" s="98"/>
      <c r="O21" s="97"/>
    </row>
    <row r="22" spans="1:15" ht="24.95" customHeight="1" thickBot="1" x14ac:dyDescent="0.2">
      <c r="A22" s="189"/>
      <c r="B22" s="96"/>
      <c r="C22" s="96"/>
      <c r="D22" s="96"/>
      <c r="E22" s="58"/>
      <c r="F22" s="58"/>
      <c r="G22" s="96"/>
      <c r="H22" s="95"/>
      <c r="I22" s="96"/>
      <c r="J22" s="96"/>
      <c r="K22" s="95"/>
      <c r="L22" s="96"/>
      <c r="M22" s="96"/>
      <c r="N22" s="95"/>
      <c r="O22" s="94"/>
    </row>
    <row r="23" spans="1:15" ht="14.25" x14ac:dyDescent="0.15">
      <c r="B23" s="93"/>
      <c r="C23" s="93"/>
      <c r="D23" s="93"/>
      <c r="G23" s="93"/>
      <c r="H23" s="92"/>
      <c r="I23" s="93"/>
      <c r="J23" s="93"/>
      <c r="K23" s="92"/>
      <c r="L23" s="93"/>
      <c r="M23" s="93"/>
      <c r="N23" s="9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row r="63" spans="2:14" ht="14.25" x14ac:dyDescent="0.15">
      <c r="B63" s="93"/>
      <c r="C63" s="93"/>
      <c r="D63" s="93"/>
      <c r="G63" s="93"/>
      <c r="H63" s="92"/>
      <c r="I63" s="93"/>
      <c r="J63" s="93"/>
      <c r="K63" s="92"/>
      <c r="L63" s="93"/>
      <c r="M63" s="93"/>
      <c r="N63" s="92"/>
    </row>
    <row r="64" spans="2:14" ht="14.25" x14ac:dyDescent="0.15">
      <c r="B64" s="93"/>
      <c r="C64" s="93"/>
      <c r="D64" s="93"/>
      <c r="G64" s="93"/>
      <c r="H64" s="92"/>
      <c r="I64" s="93"/>
      <c r="J64" s="93"/>
      <c r="K64" s="92"/>
      <c r="L64" s="93"/>
      <c r="M64" s="93"/>
      <c r="N64" s="92"/>
    </row>
    <row r="65" spans="2:14" ht="14.25" x14ac:dyDescent="0.15">
      <c r="B65" s="93"/>
      <c r="C65" s="93"/>
      <c r="D65" s="93"/>
      <c r="G65" s="93"/>
      <c r="H65" s="92"/>
      <c r="I65" s="93"/>
      <c r="J65" s="93"/>
      <c r="K65" s="92"/>
      <c r="L65" s="93"/>
      <c r="M65" s="93"/>
      <c r="N65" s="92"/>
    </row>
    <row r="66" spans="2:14" ht="14.25" x14ac:dyDescent="0.15">
      <c r="B66" s="93"/>
      <c r="C66" s="93"/>
      <c r="D66" s="93"/>
      <c r="G66" s="93"/>
      <c r="H66" s="92"/>
      <c r="I66" s="93"/>
      <c r="J66" s="93"/>
      <c r="K66" s="92"/>
      <c r="L66" s="93"/>
      <c r="M66" s="93"/>
      <c r="N66" s="92"/>
    </row>
    <row r="67" spans="2:14" ht="14.25" x14ac:dyDescent="0.15">
      <c r="B67" s="93"/>
      <c r="C67" s="93"/>
      <c r="D67" s="93"/>
      <c r="G67" s="93"/>
      <c r="H67" s="92"/>
      <c r="I67" s="93"/>
      <c r="J67" s="93"/>
      <c r="K67" s="92"/>
      <c r="L67" s="93"/>
      <c r="M67" s="93"/>
      <c r="N67" s="92"/>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2.5" customHeight="1" x14ac:dyDescent="0.15">
      <c r="A3" s="5"/>
      <c r="B3" s="203" t="s">
        <v>264</v>
      </c>
      <c r="C3" s="203"/>
      <c r="D3" s="3"/>
      <c r="E3" s="6"/>
      <c r="F3" s="2"/>
      <c r="G3" s="2"/>
      <c r="H3" s="2"/>
      <c r="I3" s="3"/>
      <c r="J3" s="2"/>
      <c r="K3" s="7"/>
      <c r="L3" s="7"/>
      <c r="M3" s="8"/>
      <c r="N3" s="2"/>
      <c r="O3" s="202" t="s">
        <v>270</v>
      </c>
      <c r="P3" s="202"/>
      <c r="Q3" s="202"/>
      <c r="R3"/>
      <c r="S3"/>
    </row>
    <row r="4" spans="1:19" ht="22.5" customHeight="1" x14ac:dyDescent="0.15">
      <c r="A4" s="5"/>
      <c r="B4" s="203"/>
      <c r="C4" s="203"/>
      <c r="D4" s="10"/>
      <c r="E4" s="6"/>
      <c r="F4" s="2"/>
      <c r="G4" s="2"/>
      <c r="H4" s="2"/>
      <c r="I4" s="10"/>
      <c r="J4" s="2"/>
      <c r="K4" s="7"/>
      <c r="L4" s="7"/>
      <c r="M4" s="8"/>
      <c r="N4" s="2"/>
      <c r="O4"/>
      <c r="P4"/>
      <c r="Q4"/>
      <c r="R4"/>
      <c r="S4"/>
    </row>
    <row r="5" spans="1:19" ht="23.1" customHeight="1" thickBot="1" x14ac:dyDescent="0.3">
      <c r="A5" s="161" t="s">
        <v>136</v>
      </c>
      <c r="B5" s="162"/>
      <c r="C5" s="162"/>
      <c r="D5" s="162"/>
      <c r="E5" s="162"/>
      <c r="F5" s="162"/>
      <c r="G5" s="2"/>
      <c r="H5" s="2"/>
      <c r="I5" s="13"/>
      <c r="J5" s="2"/>
      <c r="K5" s="7"/>
      <c r="L5" s="7"/>
      <c r="M5" s="11"/>
      <c r="N5" s="2"/>
      <c r="O5" s="14"/>
      <c r="P5" s="13"/>
      <c r="Q5" s="15"/>
      <c r="R5" s="15"/>
      <c r="S5" s="12"/>
    </row>
    <row r="6" spans="1:19" customFormat="1" ht="23.1" customHeight="1" thickBot="1" x14ac:dyDescent="0.2">
      <c r="A6" s="16"/>
      <c r="B6" s="17" t="s">
        <v>1</v>
      </c>
      <c r="C6" s="18" t="s">
        <v>2</v>
      </c>
      <c r="D6" s="19" t="s">
        <v>3</v>
      </c>
      <c r="E6" s="35" t="s">
        <v>7</v>
      </c>
      <c r="F6" s="20" t="s">
        <v>5</v>
      </c>
      <c r="G6" s="18" t="s">
        <v>6</v>
      </c>
      <c r="H6" s="17" t="s">
        <v>2</v>
      </c>
      <c r="I6" s="19" t="s">
        <v>3</v>
      </c>
      <c r="J6" s="36" t="s">
        <v>4</v>
      </c>
      <c r="K6" s="20" t="s">
        <v>5</v>
      </c>
      <c r="L6" s="20" t="s">
        <v>6</v>
      </c>
      <c r="M6" s="22" t="s">
        <v>8</v>
      </c>
      <c r="N6" s="23" t="s">
        <v>9</v>
      </c>
      <c r="O6" s="20" t="s">
        <v>10</v>
      </c>
      <c r="P6" s="24" t="s">
        <v>3</v>
      </c>
      <c r="Q6" s="21" t="s">
        <v>12</v>
      </c>
      <c r="R6" s="25" t="s">
        <v>11</v>
      </c>
      <c r="S6" s="26"/>
    </row>
    <row r="7" spans="1:19" ht="23.1" customHeight="1" x14ac:dyDescent="0.15">
      <c r="A7" s="163" t="s">
        <v>51</v>
      </c>
      <c r="B7" s="65" t="s">
        <v>23</v>
      </c>
      <c r="C7" s="37"/>
      <c r="D7" s="38"/>
      <c r="E7" s="43"/>
      <c r="F7" s="40"/>
      <c r="G7" s="69"/>
      <c r="H7" s="73"/>
      <c r="I7" s="38"/>
      <c r="J7" s="40"/>
      <c r="K7" s="40"/>
      <c r="L7" s="40"/>
      <c r="M7" s="77"/>
      <c r="N7" s="65"/>
      <c r="O7" s="41" t="s">
        <v>23</v>
      </c>
      <c r="P7" s="38"/>
      <c r="Q7" s="42">
        <v>110</v>
      </c>
      <c r="R7" s="88">
        <f>ROUNDUP(Q7*0.75,2)</f>
        <v>82.5</v>
      </c>
    </row>
    <row r="8" spans="1:19" ht="23.1" customHeight="1" x14ac:dyDescent="0.15">
      <c r="A8" s="164"/>
      <c r="B8" s="67"/>
      <c r="C8" s="50"/>
      <c r="D8" s="51"/>
      <c r="E8" s="52"/>
      <c r="F8" s="53"/>
      <c r="G8" s="71"/>
      <c r="H8" s="75"/>
      <c r="I8" s="51"/>
      <c r="J8" s="53"/>
      <c r="K8" s="53"/>
      <c r="L8" s="53"/>
      <c r="M8" s="79"/>
      <c r="N8" s="67"/>
      <c r="O8" s="54"/>
      <c r="P8" s="51"/>
      <c r="Q8" s="55"/>
      <c r="R8" s="90"/>
    </row>
    <row r="9" spans="1:19" ht="23.1" customHeight="1" x14ac:dyDescent="0.15">
      <c r="A9" s="164"/>
      <c r="B9" s="66" t="s">
        <v>137</v>
      </c>
      <c r="C9" s="44" t="s">
        <v>93</v>
      </c>
      <c r="D9" s="45"/>
      <c r="E9" s="46">
        <v>40</v>
      </c>
      <c r="F9" s="47" t="s">
        <v>34</v>
      </c>
      <c r="G9" s="70"/>
      <c r="H9" s="74" t="s">
        <v>93</v>
      </c>
      <c r="I9" s="45"/>
      <c r="J9" s="47">
        <f>ROUNDUP(E9*0.75,2)</f>
        <v>30</v>
      </c>
      <c r="K9" s="47" t="s">
        <v>34</v>
      </c>
      <c r="L9" s="47"/>
      <c r="M9" s="78" t="e">
        <f>#REF!</f>
        <v>#REF!</v>
      </c>
      <c r="N9" s="66" t="s">
        <v>138</v>
      </c>
      <c r="O9" s="48" t="s">
        <v>142</v>
      </c>
      <c r="P9" s="45" t="s">
        <v>26</v>
      </c>
      <c r="Q9" s="49">
        <v>5</v>
      </c>
      <c r="R9" s="89">
        <f>ROUNDUP(Q9*0.75,2)</f>
        <v>3.75</v>
      </c>
    </row>
    <row r="10" spans="1:19" ht="23.1" customHeight="1" x14ac:dyDescent="0.15">
      <c r="A10" s="164"/>
      <c r="B10" s="66"/>
      <c r="C10" s="44" t="s">
        <v>70</v>
      </c>
      <c r="D10" s="45"/>
      <c r="E10" s="46">
        <v>10</v>
      </c>
      <c r="F10" s="47" t="s">
        <v>34</v>
      </c>
      <c r="G10" s="70"/>
      <c r="H10" s="74" t="s">
        <v>70</v>
      </c>
      <c r="I10" s="45"/>
      <c r="J10" s="47">
        <f>ROUNDUP(E10*0.75,2)</f>
        <v>7.5</v>
      </c>
      <c r="K10" s="47" t="s">
        <v>34</v>
      </c>
      <c r="L10" s="47"/>
      <c r="M10" s="78" t="e">
        <f>#REF!</f>
        <v>#REF!</v>
      </c>
      <c r="N10" s="66" t="s">
        <v>254</v>
      </c>
      <c r="O10" s="48" t="s">
        <v>24</v>
      </c>
      <c r="P10" s="45"/>
      <c r="Q10" s="49">
        <v>0.1</v>
      </c>
      <c r="R10" s="89">
        <f>ROUNDUP(Q10*0.75,2)</f>
        <v>0.08</v>
      </c>
    </row>
    <row r="11" spans="1:19" ht="23.1" customHeight="1" x14ac:dyDescent="0.15">
      <c r="A11" s="164"/>
      <c r="B11" s="66"/>
      <c r="C11" s="44" t="s">
        <v>105</v>
      </c>
      <c r="D11" s="45"/>
      <c r="E11" s="46">
        <v>5</v>
      </c>
      <c r="F11" s="47" t="s">
        <v>54</v>
      </c>
      <c r="G11" s="70"/>
      <c r="H11" s="74" t="s">
        <v>105</v>
      </c>
      <c r="I11" s="45"/>
      <c r="J11" s="47">
        <f>ROUNDUP(E11*0.75,2)</f>
        <v>3.75</v>
      </c>
      <c r="K11" s="47" t="s">
        <v>54</v>
      </c>
      <c r="L11" s="47"/>
      <c r="M11" s="78" t="e">
        <f>#REF!</f>
        <v>#REF!</v>
      </c>
      <c r="N11" s="66" t="s">
        <v>263</v>
      </c>
      <c r="O11" s="48" t="s">
        <v>31</v>
      </c>
      <c r="P11" s="45"/>
      <c r="Q11" s="49">
        <v>0.01</v>
      </c>
      <c r="R11" s="89">
        <f>ROUNDUP(Q11*0.75,2)</f>
        <v>0.01</v>
      </c>
    </row>
    <row r="12" spans="1:19" ht="23.1" customHeight="1" x14ac:dyDescent="0.15">
      <c r="A12" s="164"/>
      <c r="B12" s="66"/>
      <c r="C12" s="44" t="s">
        <v>60</v>
      </c>
      <c r="D12" s="45"/>
      <c r="E12" s="46">
        <v>2</v>
      </c>
      <c r="F12" s="47" t="s">
        <v>34</v>
      </c>
      <c r="G12" s="70"/>
      <c r="H12" s="74" t="s">
        <v>60</v>
      </c>
      <c r="I12" s="45"/>
      <c r="J12" s="47">
        <f>ROUNDUP(E12*0.75,2)</f>
        <v>1.5</v>
      </c>
      <c r="K12" s="47" t="s">
        <v>34</v>
      </c>
      <c r="L12" s="47"/>
      <c r="M12" s="78" t="e">
        <f>#REF!</f>
        <v>#REF!</v>
      </c>
      <c r="N12" s="66" t="s">
        <v>139</v>
      </c>
      <c r="O12" s="48" t="s">
        <v>32</v>
      </c>
      <c r="P12" s="45"/>
      <c r="Q12" s="49">
        <v>1</v>
      </c>
      <c r="R12" s="89">
        <f>ROUNDUP(Q12*0.75,2)</f>
        <v>0.75</v>
      </c>
    </row>
    <row r="13" spans="1:19" ht="23.1" customHeight="1" x14ac:dyDescent="0.15">
      <c r="A13" s="164"/>
      <c r="B13" s="66"/>
      <c r="C13" s="44" t="s">
        <v>143</v>
      </c>
      <c r="D13" s="45"/>
      <c r="E13" s="46">
        <v>10</v>
      </c>
      <c r="F13" s="47" t="s">
        <v>34</v>
      </c>
      <c r="G13" s="70"/>
      <c r="H13" s="74" t="s">
        <v>143</v>
      </c>
      <c r="I13" s="45"/>
      <c r="J13" s="47">
        <f>ROUNDUP(E13*0.75,2)</f>
        <v>7.5</v>
      </c>
      <c r="K13" s="47" t="s">
        <v>34</v>
      </c>
      <c r="L13" s="47"/>
      <c r="M13" s="78" t="e">
        <f>#REF!</f>
        <v>#REF!</v>
      </c>
      <c r="N13" s="66" t="s">
        <v>140</v>
      </c>
      <c r="O13" s="48" t="s">
        <v>114</v>
      </c>
      <c r="P13" s="45"/>
      <c r="Q13" s="49">
        <v>5</v>
      </c>
      <c r="R13" s="89">
        <f>ROUNDUP(Q13*0.75,2)</f>
        <v>3.75</v>
      </c>
    </row>
    <row r="14" spans="1:19" ht="23.1" customHeight="1" x14ac:dyDescent="0.15">
      <c r="A14" s="164"/>
      <c r="B14" s="66"/>
      <c r="C14" s="44"/>
      <c r="D14" s="45"/>
      <c r="E14" s="46"/>
      <c r="F14" s="47"/>
      <c r="G14" s="70"/>
      <c r="H14" s="74"/>
      <c r="I14" s="45"/>
      <c r="J14" s="47"/>
      <c r="K14" s="47"/>
      <c r="L14" s="47"/>
      <c r="M14" s="78"/>
      <c r="N14" s="66" t="s">
        <v>141</v>
      </c>
      <c r="O14" s="48"/>
      <c r="P14" s="45"/>
      <c r="Q14" s="49"/>
      <c r="R14" s="89"/>
    </row>
    <row r="15" spans="1:19" ht="23.1" customHeight="1" x14ac:dyDescent="0.15">
      <c r="A15" s="164"/>
      <c r="B15" s="67"/>
      <c r="C15" s="50"/>
      <c r="D15" s="51"/>
      <c r="E15" s="52"/>
      <c r="F15" s="53"/>
      <c r="G15" s="71"/>
      <c r="H15" s="75"/>
      <c r="I15" s="51"/>
      <c r="J15" s="53"/>
      <c r="K15" s="53"/>
      <c r="L15" s="53"/>
      <c r="M15" s="79"/>
      <c r="N15" s="67" t="s">
        <v>22</v>
      </c>
      <c r="O15" s="54"/>
      <c r="P15" s="51"/>
      <c r="Q15" s="55"/>
      <c r="R15" s="90"/>
    </row>
    <row r="16" spans="1:19" ht="23.1" customHeight="1" x14ac:dyDescent="0.15">
      <c r="A16" s="164"/>
      <c r="B16" s="66" t="s">
        <v>144</v>
      </c>
      <c r="C16" s="44" t="s">
        <v>147</v>
      </c>
      <c r="D16" s="45" t="s">
        <v>26</v>
      </c>
      <c r="E16" s="46">
        <v>10</v>
      </c>
      <c r="F16" s="47" t="s">
        <v>34</v>
      </c>
      <c r="G16" s="70"/>
      <c r="H16" s="74" t="s">
        <v>147</v>
      </c>
      <c r="I16" s="45" t="s">
        <v>26</v>
      </c>
      <c r="J16" s="47">
        <f>ROUNDUP(E16*0.75,2)</f>
        <v>7.5</v>
      </c>
      <c r="K16" s="47" t="s">
        <v>34</v>
      </c>
      <c r="L16" s="47"/>
      <c r="M16" s="78" t="e">
        <f>#REF!</f>
        <v>#REF!</v>
      </c>
      <c r="N16" s="66" t="s">
        <v>145</v>
      </c>
      <c r="O16" s="48" t="s">
        <v>43</v>
      </c>
      <c r="P16" s="45"/>
      <c r="Q16" s="49">
        <v>0.3</v>
      </c>
      <c r="R16" s="89">
        <f>ROUNDUP(Q16*0.75,2)</f>
        <v>0.23</v>
      </c>
    </row>
    <row r="17" spans="1:18" ht="23.1" customHeight="1" x14ac:dyDescent="0.15">
      <c r="A17" s="164"/>
      <c r="B17" s="66"/>
      <c r="C17" s="44" t="s">
        <v>41</v>
      </c>
      <c r="D17" s="45"/>
      <c r="E17" s="46">
        <v>10</v>
      </c>
      <c r="F17" s="47" t="s">
        <v>34</v>
      </c>
      <c r="G17" s="70"/>
      <c r="H17" s="74" t="s">
        <v>41</v>
      </c>
      <c r="I17" s="45"/>
      <c r="J17" s="47">
        <f>ROUNDUP(E17*0.75,2)</f>
        <v>7.5</v>
      </c>
      <c r="K17" s="47" t="s">
        <v>34</v>
      </c>
      <c r="L17" s="47"/>
      <c r="M17" s="78" t="e">
        <f>#REF!</f>
        <v>#REF!</v>
      </c>
      <c r="N17" s="66" t="s">
        <v>146</v>
      </c>
      <c r="O17" s="48" t="s">
        <v>24</v>
      </c>
      <c r="P17" s="45"/>
      <c r="Q17" s="49">
        <v>0.1</v>
      </c>
      <c r="R17" s="89">
        <f>ROUNDUP(Q17*0.75,2)</f>
        <v>0.08</v>
      </c>
    </row>
    <row r="18" spans="1:18" ht="23.1" customHeight="1" x14ac:dyDescent="0.15">
      <c r="A18" s="164"/>
      <c r="B18" s="66"/>
      <c r="C18" s="44" t="s">
        <v>116</v>
      </c>
      <c r="D18" s="45"/>
      <c r="E18" s="46">
        <v>5</v>
      </c>
      <c r="F18" s="47" t="s">
        <v>34</v>
      </c>
      <c r="G18" s="70"/>
      <c r="H18" s="74" t="s">
        <v>116</v>
      </c>
      <c r="I18" s="45"/>
      <c r="J18" s="47">
        <f>ROUNDUP(E18*0.75,2)</f>
        <v>3.75</v>
      </c>
      <c r="K18" s="47" t="s">
        <v>34</v>
      </c>
      <c r="L18" s="47"/>
      <c r="M18" s="78" t="e">
        <f>#REF!</f>
        <v>#REF!</v>
      </c>
      <c r="N18" s="66" t="s">
        <v>22</v>
      </c>
      <c r="O18" s="48" t="s">
        <v>64</v>
      </c>
      <c r="P18" s="45" t="s">
        <v>65</v>
      </c>
      <c r="Q18" s="49">
        <v>4</v>
      </c>
      <c r="R18" s="89">
        <f>ROUNDUP(Q18*0.75,2)</f>
        <v>3</v>
      </c>
    </row>
    <row r="19" spans="1:18" ht="23.1" customHeight="1" x14ac:dyDescent="0.15">
      <c r="A19" s="164"/>
      <c r="B19" s="67"/>
      <c r="C19" s="50"/>
      <c r="D19" s="51"/>
      <c r="E19" s="52"/>
      <c r="F19" s="53"/>
      <c r="G19" s="71"/>
      <c r="H19" s="75"/>
      <c r="I19" s="51"/>
      <c r="J19" s="53"/>
      <c r="K19" s="53"/>
      <c r="L19" s="53"/>
      <c r="M19" s="79"/>
      <c r="N19" s="67"/>
      <c r="O19" s="54"/>
      <c r="P19" s="51"/>
      <c r="Q19" s="55"/>
      <c r="R19" s="90"/>
    </row>
    <row r="20" spans="1:18" ht="23.1" customHeight="1" x14ac:dyDescent="0.15">
      <c r="A20" s="164"/>
      <c r="B20" s="66" t="s">
        <v>73</v>
      </c>
      <c r="C20" s="44" t="s">
        <v>148</v>
      </c>
      <c r="D20" s="45"/>
      <c r="E20" s="46">
        <v>20</v>
      </c>
      <c r="F20" s="47" t="s">
        <v>34</v>
      </c>
      <c r="G20" s="70"/>
      <c r="H20" s="74" t="s">
        <v>148</v>
      </c>
      <c r="I20" s="45"/>
      <c r="J20" s="47">
        <f>ROUNDUP(E20*0.75,2)</f>
        <v>15</v>
      </c>
      <c r="K20" s="47" t="s">
        <v>34</v>
      </c>
      <c r="L20" s="47"/>
      <c r="M20" s="78" t="e">
        <f>#REF!</f>
        <v>#REF!</v>
      </c>
      <c r="N20" s="66" t="s">
        <v>22</v>
      </c>
      <c r="O20" s="48" t="s">
        <v>72</v>
      </c>
      <c r="P20" s="45"/>
      <c r="Q20" s="49">
        <v>100</v>
      </c>
      <c r="R20" s="89">
        <f>ROUNDUP(Q20*0.75,2)</f>
        <v>75</v>
      </c>
    </row>
    <row r="21" spans="1:18" ht="23.1" customHeight="1" x14ac:dyDescent="0.15">
      <c r="A21" s="164"/>
      <c r="B21" s="66"/>
      <c r="C21" s="44" t="s">
        <v>86</v>
      </c>
      <c r="D21" s="45" t="s">
        <v>26</v>
      </c>
      <c r="E21" s="56">
        <v>0.1</v>
      </c>
      <c r="F21" s="47" t="s">
        <v>57</v>
      </c>
      <c r="G21" s="70"/>
      <c r="H21" s="74" t="s">
        <v>86</v>
      </c>
      <c r="I21" s="45" t="s">
        <v>26</v>
      </c>
      <c r="J21" s="47">
        <f>ROUNDUP(E21*0.75,2)</f>
        <v>0.08</v>
      </c>
      <c r="K21" s="47" t="s">
        <v>57</v>
      </c>
      <c r="L21" s="47"/>
      <c r="M21" s="78" t="e">
        <f>#REF!</f>
        <v>#REF!</v>
      </c>
      <c r="N21" s="66"/>
      <c r="O21" s="48" t="s">
        <v>75</v>
      </c>
      <c r="P21" s="45"/>
      <c r="Q21" s="49">
        <v>3</v>
      </c>
      <c r="R21" s="89">
        <f>ROUNDUP(Q21*0.75,2)</f>
        <v>2.25</v>
      </c>
    </row>
    <row r="22" spans="1:18" ht="23.1" customHeight="1" thickBot="1" x14ac:dyDescent="0.2">
      <c r="A22" s="165"/>
      <c r="B22" s="68"/>
      <c r="C22" s="57"/>
      <c r="D22" s="58"/>
      <c r="E22" s="59"/>
      <c r="F22" s="60"/>
      <c r="G22" s="72"/>
      <c r="H22" s="76"/>
      <c r="I22" s="58"/>
      <c r="J22" s="60"/>
      <c r="K22" s="60"/>
      <c r="L22" s="60"/>
      <c r="M22" s="80"/>
      <c r="N22" s="68"/>
      <c r="O22" s="61"/>
      <c r="P22" s="58"/>
      <c r="Q22" s="62"/>
      <c r="R22" s="91"/>
    </row>
    <row r="23" spans="1:18" ht="23.1" customHeight="1" x14ac:dyDescent="0.15"/>
    <row r="24" spans="1:18" ht="23.1" customHeight="1" x14ac:dyDescent="0.15"/>
    <row r="25" spans="1:18" ht="18.75" customHeight="1" x14ac:dyDescent="0.15">
      <c r="P25" s="3"/>
      <c r="Q25" s="3"/>
      <c r="R25" s="3"/>
    </row>
  </sheetData>
  <mergeCells count="6">
    <mergeCell ref="O3:Q3"/>
    <mergeCell ref="H1:N1"/>
    <mergeCell ref="A2:R2"/>
    <mergeCell ref="A5:F5"/>
    <mergeCell ref="A7:A22"/>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307</v>
      </c>
      <c r="B3" s="193"/>
      <c r="C3" s="193"/>
      <c r="D3" s="121"/>
      <c r="E3" s="194" t="s">
        <v>306</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291</v>
      </c>
      <c r="I5" s="181" t="s">
        <v>289</v>
      </c>
      <c r="J5" s="182"/>
      <c r="K5" s="183"/>
      <c r="L5" s="184" t="s">
        <v>305</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304</v>
      </c>
      <c r="C9" s="133" t="s">
        <v>93</v>
      </c>
      <c r="D9" s="132"/>
      <c r="E9" s="131"/>
      <c r="F9" s="45"/>
      <c r="G9" s="99"/>
      <c r="H9" s="129">
        <v>20</v>
      </c>
      <c r="I9" s="130" t="s">
        <v>303</v>
      </c>
      <c r="J9" s="106" t="s">
        <v>156</v>
      </c>
      <c r="K9" s="129">
        <v>10</v>
      </c>
      <c r="L9" s="130" t="s">
        <v>277</v>
      </c>
      <c r="M9" s="99" t="s">
        <v>41</v>
      </c>
      <c r="N9" s="129">
        <v>10</v>
      </c>
      <c r="O9" s="128"/>
    </row>
    <row r="10" spans="1:21" ht="24.95" customHeight="1" x14ac:dyDescent="0.15">
      <c r="A10" s="188"/>
      <c r="B10" s="99"/>
      <c r="C10" s="133" t="s">
        <v>70</v>
      </c>
      <c r="D10" s="132"/>
      <c r="E10" s="131"/>
      <c r="F10" s="45"/>
      <c r="G10" s="99"/>
      <c r="H10" s="129">
        <v>10</v>
      </c>
      <c r="I10" s="130"/>
      <c r="J10" s="99" t="s">
        <v>70</v>
      </c>
      <c r="K10" s="129">
        <v>10</v>
      </c>
      <c r="L10" s="130"/>
      <c r="M10" s="99" t="s">
        <v>116</v>
      </c>
      <c r="N10" s="129">
        <v>5</v>
      </c>
      <c r="O10" s="128"/>
    </row>
    <row r="11" spans="1:21" ht="24.95" customHeight="1" x14ac:dyDescent="0.15">
      <c r="A11" s="188"/>
      <c r="B11" s="99"/>
      <c r="C11" s="133" t="s">
        <v>143</v>
      </c>
      <c r="D11" s="132"/>
      <c r="E11" s="131"/>
      <c r="F11" s="45"/>
      <c r="G11" s="99"/>
      <c r="H11" s="129">
        <v>5</v>
      </c>
      <c r="I11" s="130"/>
      <c r="J11" s="99" t="s">
        <v>143</v>
      </c>
      <c r="K11" s="129">
        <v>5</v>
      </c>
      <c r="L11" s="136"/>
      <c r="M11" s="103"/>
      <c r="N11" s="135"/>
      <c r="O11" s="140"/>
    </row>
    <row r="12" spans="1:21" ht="24.95" customHeight="1" x14ac:dyDescent="0.15">
      <c r="A12" s="188"/>
      <c r="B12" s="99"/>
      <c r="C12" s="133"/>
      <c r="D12" s="132"/>
      <c r="E12" s="131"/>
      <c r="F12" s="45"/>
      <c r="G12" s="99" t="s">
        <v>72</v>
      </c>
      <c r="H12" s="129" t="s">
        <v>272</v>
      </c>
      <c r="I12" s="130"/>
      <c r="J12" s="99"/>
      <c r="K12" s="129"/>
      <c r="L12" s="130" t="s">
        <v>302</v>
      </c>
      <c r="M12" s="99" t="s">
        <v>148</v>
      </c>
      <c r="N12" s="129">
        <v>10</v>
      </c>
      <c r="O12" s="128"/>
    </row>
    <row r="13" spans="1:21" ht="24.95" customHeight="1" x14ac:dyDescent="0.15">
      <c r="A13" s="188"/>
      <c r="B13" s="99"/>
      <c r="C13" s="133"/>
      <c r="D13" s="132"/>
      <c r="E13" s="131"/>
      <c r="F13" s="45"/>
      <c r="G13" s="99" t="s">
        <v>43</v>
      </c>
      <c r="H13" s="129" t="s">
        <v>274</v>
      </c>
      <c r="I13" s="130"/>
      <c r="J13" s="99"/>
      <c r="K13" s="129"/>
      <c r="L13" s="130"/>
      <c r="M13" s="99"/>
      <c r="N13" s="129"/>
      <c r="O13" s="128"/>
    </row>
    <row r="14" spans="1:21" ht="24.95" customHeight="1" x14ac:dyDescent="0.15">
      <c r="A14" s="188"/>
      <c r="B14" s="99"/>
      <c r="C14" s="133"/>
      <c r="D14" s="132"/>
      <c r="E14" s="131"/>
      <c r="F14" s="45" t="s">
        <v>26</v>
      </c>
      <c r="G14" s="99" t="s">
        <v>25</v>
      </c>
      <c r="H14" s="129" t="s">
        <v>274</v>
      </c>
      <c r="I14" s="130"/>
      <c r="J14" s="99"/>
      <c r="K14" s="129"/>
      <c r="L14" s="130"/>
      <c r="M14" s="99"/>
      <c r="N14" s="129"/>
      <c r="O14" s="128"/>
    </row>
    <row r="15" spans="1:21" ht="24.95" customHeight="1" x14ac:dyDescent="0.15">
      <c r="A15" s="188"/>
      <c r="B15" s="103"/>
      <c r="C15" s="139"/>
      <c r="D15" s="138"/>
      <c r="E15" s="137"/>
      <c r="F15" s="51"/>
      <c r="G15" s="103"/>
      <c r="H15" s="135"/>
      <c r="I15" s="136"/>
      <c r="J15" s="103"/>
      <c r="K15" s="135"/>
      <c r="L15" s="130"/>
      <c r="M15" s="99"/>
      <c r="N15" s="129"/>
      <c r="O15" s="128"/>
    </row>
    <row r="16" spans="1:21" ht="24.95" customHeight="1" x14ac:dyDescent="0.15">
      <c r="A16" s="188"/>
      <c r="B16" s="99" t="s">
        <v>301</v>
      </c>
      <c r="C16" s="133" t="s">
        <v>41</v>
      </c>
      <c r="D16" s="132"/>
      <c r="E16" s="131"/>
      <c r="F16" s="45"/>
      <c r="G16" s="99"/>
      <c r="H16" s="129">
        <v>10</v>
      </c>
      <c r="I16" s="130" t="s">
        <v>301</v>
      </c>
      <c r="J16" s="99" t="s">
        <v>41</v>
      </c>
      <c r="K16" s="129">
        <v>10</v>
      </c>
      <c r="L16" s="130"/>
      <c r="M16" s="99"/>
      <c r="N16" s="129"/>
      <c r="O16" s="128"/>
    </row>
    <row r="17" spans="1:15" ht="24.95" customHeight="1" x14ac:dyDescent="0.15">
      <c r="A17" s="188"/>
      <c r="B17" s="99"/>
      <c r="C17" s="133" t="s">
        <v>116</v>
      </c>
      <c r="D17" s="132"/>
      <c r="E17" s="131"/>
      <c r="F17" s="45"/>
      <c r="G17" s="99"/>
      <c r="H17" s="129">
        <v>5</v>
      </c>
      <c r="I17" s="130"/>
      <c r="J17" s="99" t="s">
        <v>116</v>
      </c>
      <c r="K17" s="129">
        <v>5</v>
      </c>
      <c r="L17" s="130"/>
      <c r="M17" s="99"/>
      <c r="N17" s="129"/>
      <c r="O17" s="128"/>
    </row>
    <row r="18" spans="1:15" ht="24.95" customHeight="1" x14ac:dyDescent="0.15">
      <c r="A18" s="188"/>
      <c r="B18" s="103"/>
      <c r="C18" s="139"/>
      <c r="D18" s="138"/>
      <c r="E18" s="137"/>
      <c r="F18" s="51"/>
      <c r="G18" s="103"/>
      <c r="H18" s="135"/>
      <c r="I18" s="136"/>
      <c r="J18" s="103"/>
      <c r="K18" s="135"/>
      <c r="L18" s="130"/>
      <c r="M18" s="99"/>
      <c r="N18" s="129"/>
      <c r="O18" s="128"/>
    </row>
    <row r="19" spans="1:15" ht="24.95" customHeight="1" x14ac:dyDescent="0.15">
      <c r="A19" s="188"/>
      <c r="B19" s="99" t="s">
        <v>73</v>
      </c>
      <c r="C19" s="133" t="s">
        <v>148</v>
      </c>
      <c r="D19" s="132"/>
      <c r="E19" s="131"/>
      <c r="F19" s="101"/>
      <c r="G19" s="99"/>
      <c r="H19" s="129">
        <v>20</v>
      </c>
      <c r="I19" s="130" t="s">
        <v>73</v>
      </c>
      <c r="J19" s="99" t="s">
        <v>148</v>
      </c>
      <c r="K19" s="129">
        <v>10</v>
      </c>
      <c r="L19" s="130"/>
      <c r="M19" s="99"/>
      <c r="N19" s="129"/>
      <c r="O19" s="128"/>
    </row>
    <row r="20" spans="1:15" ht="24.95" customHeight="1" x14ac:dyDescent="0.15">
      <c r="A20" s="188"/>
      <c r="B20" s="99"/>
      <c r="C20" s="133" t="s">
        <v>86</v>
      </c>
      <c r="D20" s="132"/>
      <c r="E20" s="131" t="s">
        <v>26</v>
      </c>
      <c r="F20" s="45"/>
      <c r="G20" s="99"/>
      <c r="H20" s="134">
        <v>0.05</v>
      </c>
      <c r="I20" s="130"/>
      <c r="J20" s="99" t="s">
        <v>86</v>
      </c>
      <c r="K20" s="134">
        <v>0.05</v>
      </c>
      <c r="L20" s="130"/>
      <c r="M20" s="99"/>
      <c r="N20" s="129"/>
      <c r="O20" s="128"/>
    </row>
    <row r="21" spans="1:15" ht="24.95" customHeight="1" x14ac:dyDescent="0.15">
      <c r="A21" s="188"/>
      <c r="B21" s="99"/>
      <c r="C21" s="133"/>
      <c r="D21" s="132"/>
      <c r="E21" s="131"/>
      <c r="F21" s="45"/>
      <c r="G21" s="99" t="s">
        <v>72</v>
      </c>
      <c r="H21" s="129" t="s">
        <v>272</v>
      </c>
      <c r="I21" s="130"/>
      <c r="J21" s="99"/>
      <c r="K21" s="129"/>
      <c r="L21" s="130"/>
      <c r="M21" s="99"/>
      <c r="N21" s="129"/>
      <c r="O21" s="128"/>
    </row>
    <row r="22" spans="1:15" ht="24.95" customHeight="1" x14ac:dyDescent="0.15">
      <c r="A22" s="188"/>
      <c r="B22" s="99"/>
      <c r="C22" s="133"/>
      <c r="D22" s="132"/>
      <c r="E22" s="131"/>
      <c r="F22" s="45"/>
      <c r="G22" s="99" t="s">
        <v>75</v>
      </c>
      <c r="H22" s="129" t="s">
        <v>274</v>
      </c>
      <c r="I22" s="130"/>
      <c r="J22" s="99"/>
      <c r="K22" s="129"/>
      <c r="L22" s="130"/>
      <c r="M22" s="99"/>
      <c r="N22" s="129"/>
      <c r="O22" s="128"/>
    </row>
    <row r="23" spans="1:15" ht="15" thickBot="1" x14ac:dyDescent="0.2">
      <c r="A23" s="189"/>
      <c r="B23" s="96"/>
      <c r="C23" s="127"/>
      <c r="D23" s="126"/>
      <c r="E23" s="125"/>
      <c r="F23" s="58"/>
      <c r="G23" s="96"/>
      <c r="H23" s="123"/>
      <c r="I23" s="124"/>
      <c r="J23" s="96"/>
      <c r="K23" s="123"/>
      <c r="L23" s="124"/>
      <c r="M23" s="96"/>
      <c r="N23" s="123"/>
      <c r="O23" s="12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row r="63" spans="2:14" ht="14.25" x14ac:dyDescent="0.15">
      <c r="B63" s="93"/>
      <c r="C63" s="93"/>
      <c r="D63" s="93"/>
      <c r="G63" s="93"/>
      <c r="H63" s="92"/>
      <c r="I63" s="93"/>
      <c r="J63" s="93"/>
      <c r="K63" s="92"/>
      <c r="L63" s="93"/>
      <c r="M63" s="93"/>
      <c r="N63" s="92"/>
    </row>
    <row r="64" spans="2:14" ht="14.25" x14ac:dyDescent="0.15">
      <c r="B64" s="93"/>
      <c r="C64" s="93"/>
      <c r="D64" s="93"/>
      <c r="G64" s="93"/>
      <c r="H64" s="92"/>
      <c r="I64" s="93"/>
      <c r="J64" s="93"/>
      <c r="K64" s="92"/>
      <c r="L64" s="93"/>
      <c r="M64" s="93"/>
      <c r="N64" s="92"/>
    </row>
    <row r="65" spans="2:14" ht="14.25" x14ac:dyDescent="0.15">
      <c r="B65" s="93"/>
      <c r="C65" s="93"/>
      <c r="D65" s="93"/>
      <c r="G65" s="93"/>
      <c r="H65" s="92"/>
      <c r="I65" s="93"/>
      <c r="J65" s="93"/>
      <c r="K65" s="92"/>
      <c r="L65" s="93"/>
      <c r="M65" s="93"/>
      <c r="N65" s="92"/>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9" customWidth="1"/>
    <col min="2" max="2" width="22.5" style="28" customWidth="1"/>
    <col min="3" max="3" width="26.625" style="28" customWidth="1"/>
    <col min="4" max="4" width="17.125" style="27" customWidth="1"/>
    <col min="5" max="5" width="8.125" style="30" customWidth="1"/>
    <col min="6" max="6" width="4" style="31" customWidth="1"/>
    <col min="7" max="7" width="10.25" style="31" hidden="1" customWidth="1"/>
    <col min="8" max="8" width="23.25" style="32" customWidth="1"/>
    <col min="9" max="9" width="17.125" style="27" customWidth="1"/>
    <col min="10" max="10" width="8.125" style="31" customWidth="1"/>
    <col min="11" max="11" width="4" style="31" customWidth="1"/>
    <col min="12" max="12" width="10.25" style="31" hidden="1" customWidth="1"/>
    <col min="13" max="13" width="8.625" style="33" hidden="1" customWidth="1"/>
    <col min="14" max="14" width="97.75" style="28" customWidth="1"/>
    <col min="15" max="15" width="14.125" style="32" customWidth="1"/>
    <col min="16" max="16" width="16" style="27" customWidth="1"/>
    <col min="17" max="17" width="10.125" style="34" customWidth="1"/>
    <col min="18" max="18" width="10.125" style="30" customWidth="1"/>
    <col min="19" max="19" width="5.125" style="27" customWidth="1"/>
    <col min="27" max="16384" width="9" style="3"/>
  </cols>
  <sheetData>
    <row r="1" spans="1:19" ht="36.75" customHeight="1" x14ac:dyDescent="0.15">
      <c r="A1" s="1" t="s">
        <v>13</v>
      </c>
      <c r="B1" s="1"/>
      <c r="C1" s="2"/>
      <c r="D1" s="3"/>
      <c r="E1" s="2"/>
      <c r="F1" s="2"/>
      <c r="G1" s="2"/>
      <c r="H1" s="159"/>
      <c r="I1" s="159"/>
      <c r="J1" s="160"/>
      <c r="K1" s="160"/>
      <c r="L1" s="160"/>
      <c r="M1" s="160"/>
      <c r="N1" s="160"/>
      <c r="O1" s="2"/>
      <c r="P1" s="2"/>
      <c r="Q1" s="4"/>
      <c r="R1" s="4"/>
      <c r="S1" s="3"/>
    </row>
    <row r="2" spans="1:19" ht="36.75" customHeight="1" x14ac:dyDescent="0.15">
      <c r="A2" s="159" t="s">
        <v>0</v>
      </c>
      <c r="B2" s="159"/>
      <c r="C2" s="160"/>
      <c r="D2" s="160"/>
      <c r="E2" s="160"/>
      <c r="F2" s="160"/>
      <c r="G2" s="160"/>
      <c r="H2" s="160"/>
      <c r="I2" s="160"/>
      <c r="J2" s="160"/>
      <c r="K2" s="160"/>
      <c r="L2" s="160"/>
      <c r="M2" s="160"/>
      <c r="N2" s="160"/>
      <c r="O2" s="160"/>
      <c r="P2" s="160"/>
      <c r="Q2" s="160"/>
      <c r="R2" s="160"/>
      <c r="S2" s="3"/>
    </row>
    <row r="3" spans="1:19" ht="27.75" customHeight="1" thickBot="1" x14ac:dyDescent="0.3">
      <c r="A3" s="161" t="s">
        <v>150</v>
      </c>
      <c r="B3" s="162"/>
      <c r="C3" s="162"/>
      <c r="D3" s="162"/>
      <c r="E3" s="162"/>
      <c r="F3" s="162"/>
      <c r="G3" s="2"/>
      <c r="H3" s="2"/>
      <c r="I3" s="13"/>
      <c r="J3" s="2"/>
      <c r="K3" s="7"/>
      <c r="L3" s="7"/>
      <c r="M3" s="11"/>
      <c r="N3" s="2"/>
      <c r="O3" s="14"/>
      <c r="P3" s="13"/>
      <c r="Q3" s="15"/>
      <c r="R3" s="15"/>
      <c r="S3" s="12"/>
    </row>
    <row r="4" spans="1:19" customFormat="1" ht="42" customHeight="1" thickBot="1" x14ac:dyDescent="0.2">
      <c r="A4" s="16"/>
      <c r="B4" s="17" t="s">
        <v>1</v>
      </c>
      <c r="C4" s="18" t="s">
        <v>2</v>
      </c>
      <c r="D4" s="19" t="s">
        <v>3</v>
      </c>
      <c r="E4" s="35" t="s">
        <v>7</v>
      </c>
      <c r="F4" s="20" t="s">
        <v>5</v>
      </c>
      <c r="G4" s="18" t="s">
        <v>6</v>
      </c>
      <c r="H4" s="17" t="s">
        <v>2</v>
      </c>
      <c r="I4" s="19" t="s">
        <v>3</v>
      </c>
      <c r="J4" s="36" t="s">
        <v>4</v>
      </c>
      <c r="K4" s="20" t="s">
        <v>5</v>
      </c>
      <c r="L4" s="20" t="s">
        <v>6</v>
      </c>
      <c r="M4" s="22" t="s">
        <v>8</v>
      </c>
      <c r="N4" s="23" t="s">
        <v>9</v>
      </c>
      <c r="O4" s="20" t="s">
        <v>10</v>
      </c>
      <c r="P4" s="24" t="s">
        <v>3</v>
      </c>
      <c r="Q4" s="21" t="s">
        <v>12</v>
      </c>
      <c r="R4" s="25" t="s">
        <v>11</v>
      </c>
      <c r="S4" s="26"/>
    </row>
    <row r="5" spans="1:19" ht="23.1" customHeight="1" x14ac:dyDescent="0.15">
      <c r="A5" s="163" t="s">
        <v>51</v>
      </c>
      <c r="B5" s="65" t="s">
        <v>151</v>
      </c>
      <c r="C5" s="37" t="s">
        <v>156</v>
      </c>
      <c r="D5" s="38"/>
      <c r="E5" s="43">
        <v>30</v>
      </c>
      <c r="F5" s="40" t="s">
        <v>34</v>
      </c>
      <c r="G5" s="69"/>
      <c r="H5" s="73" t="s">
        <v>156</v>
      </c>
      <c r="I5" s="38"/>
      <c r="J5" s="40">
        <f>ROUNDUP(E5*0.75,2)</f>
        <v>22.5</v>
      </c>
      <c r="K5" s="40" t="s">
        <v>34</v>
      </c>
      <c r="L5" s="40"/>
      <c r="M5" s="77" t="e">
        <f>#REF!</f>
        <v>#REF!</v>
      </c>
      <c r="N5" s="65" t="s">
        <v>152</v>
      </c>
      <c r="O5" s="41" t="s">
        <v>23</v>
      </c>
      <c r="P5" s="38"/>
      <c r="Q5" s="42">
        <v>110</v>
      </c>
      <c r="R5" s="88">
        <f t="shared" ref="R5:R13" si="0">ROUNDUP(Q5*0.75,2)</f>
        <v>82.5</v>
      </c>
    </row>
    <row r="6" spans="1:19" ht="23.1" customHeight="1" x14ac:dyDescent="0.15">
      <c r="A6" s="164"/>
      <c r="B6" s="66"/>
      <c r="C6" s="44" t="s">
        <v>28</v>
      </c>
      <c r="D6" s="45" t="s">
        <v>29</v>
      </c>
      <c r="E6" s="81">
        <v>0.5</v>
      </c>
      <c r="F6" s="47" t="s">
        <v>30</v>
      </c>
      <c r="G6" s="70"/>
      <c r="H6" s="74" t="s">
        <v>28</v>
      </c>
      <c r="I6" s="45" t="s">
        <v>29</v>
      </c>
      <c r="J6" s="47">
        <f>ROUNDUP(E6*0.75,2)</f>
        <v>0.38</v>
      </c>
      <c r="K6" s="47" t="s">
        <v>30</v>
      </c>
      <c r="L6" s="47"/>
      <c r="M6" s="78" t="e">
        <f>#REF!</f>
        <v>#REF!</v>
      </c>
      <c r="N6" s="66" t="s">
        <v>153</v>
      </c>
      <c r="O6" s="48" t="s">
        <v>25</v>
      </c>
      <c r="P6" s="45" t="s">
        <v>26</v>
      </c>
      <c r="Q6" s="49">
        <v>0.5</v>
      </c>
      <c r="R6" s="89">
        <f t="shared" si="0"/>
        <v>0.38</v>
      </c>
    </row>
    <row r="7" spans="1:19" ht="23.1" customHeight="1" x14ac:dyDescent="0.15">
      <c r="A7" s="164"/>
      <c r="B7" s="66"/>
      <c r="C7" s="44" t="s">
        <v>104</v>
      </c>
      <c r="D7" s="45"/>
      <c r="E7" s="46">
        <v>20</v>
      </c>
      <c r="F7" s="47" t="s">
        <v>34</v>
      </c>
      <c r="G7" s="70"/>
      <c r="H7" s="74" t="s">
        <v>104</v>
      </c>
      <c r="I7" s="45"/>
      <c r="J7" s="47">
        <f>ROUNDUP(E7*0.75,2)</f>
        <v>15</v>
      </c>
      <c r="K7" s="47" t="s">
        <v>34</v>
      </c>
      <c r="L7" s="47"/>
      <c r="M7" s="78" t="e">
        <f>#REF!</f>
        <v>#REF!</v>
      </c>
      <c r="N7" s="66" t="s">
        <v>154</v>
      </c>
      <c r="O7" s="48" t="s">
        <v>72</v>
      </c>
      <c r="P7" s="45"/>
      <c r="Q7" s="49">
        <v>1</v>
      </c>
      <c r="R7" s="89">
        <f t="shared" si="0"/>
        <v>0.75</v>
      </c>
    </row>
    <row r="8" spans="1:19" ht="23.1" customHeight="1" x14ac:dyDescent="0.15">
      <c r="A8" s="164"/>
      <c r="B8" s="66"/>
      <c r="C8" s="44"/>
      <c r="D8" s="45"/>
      <c r="E8" s="46"/>
      <c r="F8" s="47"/>
      <c r="G8" s="70"/>
      <c r="H8" s="74"/>
      <c r="I8" s="45"/>
      <c r="J8" s="47"/>
      <c r="K8" s="47"/>
      <c r="L8" s="47"/>
      <c r="M8" s="78"/>
      <c r="N8" s="66" t="s">
        <v>155</v>
      </c>
      <c r="O8" s="48" t="s">
        <v>32</v>
      </c>
      <c r="P8" s="45"/>
      <c r="Q8" s="49">
        <v>2</v>
      </c>
      <c r="R8" s="89">
        <f t="shared" si="0"/>
        <v>1.5</v>
      </c>
    </row>
    <row r="9" spans="1:19" ht="23.1" customHeight="1" x14ac:dyDescent="0.15">
      <c r="A9" s="164"/>
      <c r="B9" s="66"/>
      <c r="C9" s="44"/>
      <c r="D9" s="45"/>
      <c r="E9" s="46"/>
      <c r="F9" s="47"/>
      <c r="G9" s="70"/>
      <c r="H9" s="74"/>
      <c r="I9" s="45"/>
      <c r="J9" s="47"/>
      <c r="K9" s="47"/>
      <c r="L9" s="47"/>
      <c r="M9" s="78"/>
      <c r="N9" s="66" t="s">
        <v>22</v>
      </c>
      <c r="O9" s="48" t="s">
        <v>36</v>
      </c>
      <c r="P9" s="45"/>
      <c r="Q9" s="49">
        <v>0.5</v>
      </c>
      <c r="R9" s="89">
        <f t="shared" si="0"/>
        <v>0.38</v>
      </c>
    </row>
    <row r="10" spans="1:19" ht="23.1" customHeight="1" x14ac:dyDescent="0.15">
      <c r="A10" s="164"/>
      <c r="B10" s="66"/>
      <c r="C10" s="44"/>
      <c r="D10" s="45"/>
      <c r="E10" s="46"/>
      <c r="F10" s="47"/>
      <c r="G10" s="70"/>
      <c r="H10" s="74"/>
      <c r="I10" s="45"/>
      <c r="J10" s="47"/>
      <c r="K10" s="47"/>
      <c r="L10" s="47"/>
      <c r="M10" s="78"/>
      <c r="N10" s="66"/>
      <c r="O10" s="48" t="s">
        <v>43</v>
      </c>
      <c r="P10" s="45"/>
      <c r="Q10" s="49">
        <v>0.8</v>
      </c>
      <c r="R10" s="89">
        <f t="shared" si="0"/>
        <v>0.6</v>
      </c>
    </row>
    <row r="11" spans="1:19" ht="23.1" customHeight="1" x14ac:dyDescent="0.15">
      <c r="A11" s="164"/>
      <c r="B11" s="66"/>
      <c r="C11" s="44"/>
      <c r="D11" s="45"/>
      <c r="E11" s="46"/>
      <c r="F11" s="47"/>
      <c r="G11" s="70"/>
      <c r="H11" s="74"/>
      <c r="I11" s="45"/>
      <c r="J11" s="47"/>
      <c r="K11" s="47"/>
      <c r="L11" s="47"/>
      <c r="M11" s="78"/>
      <c r="N11" s="66"/>
      <c r="O11" s="48" t="s">
        <v>25</v>
      </c>
      <c r="P11" s="45" t="s">
        <v>26</v>
      </c>
      <c r="Q11" s="49">
        <v>1.5</v>
      </c>
      <c r="R11" s="89">
        <f t="shared" si="0"/>
        <v>1.1300000000000001</v>
      </c>
    </row>
    <row r="12" spans="1:19" ht="23.1" customHeight="1" x14ac:dyDescent="0.15">
      <c r="A12" s="164"/>
      <c r="B12" s="66"/>
      <c r="C12" s="44"/>
      <c r="D12" s="45"/>
      <c r="E12" s="46"/>
      <c r="F12" s="47"/>
      <c r="G12" s="70"/>
      <c r="H12" s="74"/>
      <c r="I12" s="45"/>
      <c r="J12" s="47"/>
      <c r="K12" s="47"/>
      <c r="L12" s="47"/>
      <c r="M12" s="78"/>
      <c r="N12" s="66"/>
      <c r="O12" s="48" t="s">
        <v>43</v>
      </c>
      <c r="P12" s="45"/>
      <c r="Q12" s="49">
        <v>0.9</v>
      </c>
      <c r="R12" s="89">
        <f t="shared" si="0"/>
        <v>0.68</v>
      </c>
    </row>
    <row r="13" spans="1:19" ht="23.1" customHeight="1" x14ac:dyDescent="0.15">
      <c r="A13" s="164"/>
      <c r="B13" s="66"/>
      <c r="C13" s="44"/>
      <c r="D13" s="45"/>
      <c r="E13" s="46"/>
      <c r="F13" s="47"/>
      <c r="G13" s="70"/>
      <c r="H13" s="74"/>
      <c r="I13" s="45"/>
      <c r="J13" s="47"/>
      <c r="K13" s="47"/>
      <c r="L13" s="47"/>
      <c r="M13" s="78"/>
      <c r="N13" s="66"/>
      <c r="O13" s="48" t="s">
        <v>32</v>
      </c>
      <c r="P13" s="45"/>
      <c r="Q13" s="49">
        <v>1</v>
      </c>
      <c r="R13" s="89">
        <f t="shared" si="0"/>
        <v>0.75</v>
      </c>
    </row>
    <row r="14" spans="1:19" ht="23.1" customHeight="1" x14ac:dyDescent="0.15">
      <c r="A14" s="164"/>
      <c r="B14" s="67"/>
      <c r="C14" s="50"/>
      <c r="D14" s="51"/>
      <c r="E14" s="52"/>
      <c r="F14" s="53"/>
      <c r="G14" s="71"/>
      <c r="H14" s="75"/>
      <c r="I14" s="51"/>
      <c r="J14" s="53"/>
      <c r="K14" s="53"/>
      <c r="L14" s="53"/>
      <c r="M14" s="79"/>
      <c r="N14" s="67"/>
      <c r="O14" s="54"/>
      <c r="P14" s="51"/>
      <c r="Q14" s="55"/>
      <c r="R14" s="90"/>
    </row>
    <row r="15" spans="1:19" ht="23.1" customHeight="1" x14ac:dyDescent="0.15">
      <c r="A15" s="164"/>
      <c r="B15" s="66" t="s">
        <v>157</v>
      </c>
      <c r="C15" s="44" t="s">
        <v>131</v>
      </c>
      <c r="D15" s="45"/>
      <c r="E15" s="46">
        <v>20</v>
      </c>
      <c r="F15" s="47" t="s">
        <v>34</v>
      </c>
      <c r="G15" s="70"/>
      <c r="H15" s="74" t="s">
        <v>131</v>
      </c>
      <c r="I15" s="45"/>
      <c r="J15" s="47">
        <f>ROUNDUP(E15*0.75,2)</f>
        <v>15</v>
      </c>
      <c r="K15" s="47" t="s">
        <v>34</v>
      </c>
      <c r="L15" s="47"/>
      <c r="M15" s="78" t="e">
        <f>#REF!</f>
        <v>#REF!</v>
      </c>
      <c r="N15" s="66" t="s">
        <v>158</v>
      </c>
      <c r="O15" s="48" t="s">
        <v>43</v>
      </c>
      <c r="P15" s="45"/>
      <c r="Q15" s="49">
        <v>1</v>
      </c>
      <c r="R15" s="89">
        <f>ROUNDUP(Q15*0.75,2)</f>
        <v>0.75</v>
      </c>
    </row>
    <row r="16" spans="1:19" ht="23.1" customHeight="1" x14ac:dyDescent="0.15">
      <c r="A16" s="164"/>
      <c r="B16" s="66"/>
      <c r="C16" s="44" t="s">
        <v>42</v>
      </c>
      <c r="D16" s="45"/>
      <c r="E16" s="46">
        <v>20</v>
      </c>
      <c r="F16" s="47" t="s">
        <v>34</v>
      </c>
      <c r="G16" s="70"/>
      <c r="H16" s="74" t="s">
        <v>42</v>
      </c>
      <c r="I16" s="45"/>
      <c r="J16" s="47">
        <f>ROUNDUP(E16*0.75,2)</f>
        <v>15</v>
      </c>
      <c r="K16" s="47" t="s">
        <v>34</v>
      </c>
      <c r="L16" s="47"/>
      <c r="M16" s="78"/>
      <c r="N16" s="66" t="s">
        <v>159</v>
      </c>
      <c r="O16" s="48" t="s">
        <v>25</v>
      </c>
      <c r="P16" s="45" t="s">
        <v>26</v>
      </c>
      <c r="Q16" s="49">
        <v>1</v>
      </c>
      <c r="R16" s="89">
        <f>ROUNDUP(Q16*0.75,2)</f>
        <v>0.75</v>
      </c>
    </row>
    <row r="17" spans="1:18" ht="23.1" customHeight="1" x14ac:dyDescent="0.15">
      <c r="A17" s="164"/>
      <c r="B17" s="66"/>
      <c r="C17" s="44" t="s">
        <v>160</v>
      </c>
      <c r="D17" s="45"/>
      <c r="E17" s="46">
        <v>1</v>
      </c>
      <c r="F17" s="47" t="s">
        <v>34</v>
      </c>
      <c r="G17" s="70"/>
      <c r="H17" s="74" t="s">
        <v>160</v>
      </c>
      <c r="I17" s="45"/>
      <c r="J17" s="47">
        <f>ROUNDUP(E17*0.75,2)</f>
        <v>0.75</v>
      </c>
      <c r="K17" s="47" t="s">
        <v>34</v>
      </c>
      <c r="L17" s="47"/>
      <c r="M17" s="78" t="e">
        <f>#REF!</f>
        <v>#REF!</v>
      </c>
      <c r="N17" s="66" t="s">
        <v>22</v>
      </c>
      <c r="O17" s="48" t="s">
        <v>44</v>
      </c>
      <c r="P17" s="45"/>
      <c r="Q17" s="49">
        <v>2</v>
      </c>
      <c r="R17" s="89">
        <f>ROUNDUP(Q17*0.75,2)</f>
        <v>1.5</v>
      </c>
    </row>
    <row r="18" spans="1:18" ht="23.1" customHeight="1" x14ac:dyDescent="0.15">
      <c r="A18" s="164"/>
      <c r="B18" s="66"/>
      <c r="C18" s="44"/>
      <c r="D18" s="45"/>
      <c r="E18" s="46"/>
      <c r="F18" s="47"/>
      <c r="G18" s="70"/>
      <c r="H18" s="74"/>
      <c r="I18" s="45"/>
      <c r="J18" s="47"/>
      <c r="K18" s="47"/>
      <c r="L18" s="47"/>
      <c r="M18" s="78"/>
      <c r="N18" s="66"/>
      <c r="O18" s="48" t="s">
        <v>27</v>
      </c>
      <c r="P18" s="45"/>
      <c r="Q18" s="49">
        <v>2</v>
      </c>
      <c r="R18" s="89">
        <f>ROUNDUP(Q18*0.75,2)</f>
        <v>1.5</v>
      </c>
    </row>
    <row r="19" spans="1:18" ht="23.1" customHeight="1" x14ac:dyDescent="0.15">
      <c r="A19" s="164"/>
      <c r="B19" s="67"/>
      <c r="C19" s="50"/>
      <c r="D19" s="51"/>
      <c r="E19" s="52"/>
      <c r="F19" s="53"/>
      <c r="G19" s="71"/>
      <c r="H19" s="75"/>
      <c r="I19" s="51"/>
      <c r="J19" s="53"/>
      <c r="K19" s="53"/>
      <c r="L19" s="53"/>
      <c r="M19" s="79"/>
      <c r="N19" s="67"/>
      <c r="O19" s="54"/>
      <c r="P19" s="51"/>
      <c r="Q19" s="55"/>
      <c r="R19" s="90"/>
    </row>
    <row r="20" spans="1:18" ht="23.1" customHeight="1" x14ac:dyDescent="0.15">
      <c r="A20" s="164"/>
      <c r="B20" s="66" t="s">
        <v>73</v>
      </c>
      <c r="C20" s="44" t="s">
        <v>135</v>
      </c>
      <c r="D20" s="45"/>
      <c r="E20" s="46">
        <v>20</v>
      </c>
      <c r="F20" s="47" t="s">
        <v>34</v>
      </c>
      <c r="G20" s="70"/>
      <c r="H20" s="74" t="s">
        <v>135</v>
      </c>
      <c r="I20" s="45"/>
      <c r="J20" s="47">
        <f>ROUNDUP(E20*0.75,2)</f>
        <v>15</v>
      </c>
      <c r="K20" s="47" t="s">
        <v>34</v>
      </c>
      <c r="L20" s="47"/>
      <c r="M20" s="78" t="e">
        <f>#REF!</f>
        <v>#REF!</v>
      </c>
      <c r="N20" s="66" t="s">
        <v>22</v>
      </c>
      <c r="O20" s="48" t="s">
        <v>72</v>
      </c>
      <c r="P20" s="45"/>
      <c r="Q20" s="49">
        <v>100</v>
      </c>
      <c r="R20" s="89">
        <f>ROUNDUP(Q20*0.75,2)</f>
        <v>75</v>
      </c>
    </row>
    <row r="21" spans="1:18" ht="23.1" customHeight="1" x14ac:dyDescent="0.15">
      <c r="A21" s="164"/>
      <c r="B21" s="66"/>
      <c r="C21" s="44" t="s">
        <v>91</v>
      </c>
      <c r="D21" s="45"/>
      <c r="E21" s="46">
        <v>0.5</v>
      </c>
      <c r="F21" s="47" t="s">
        <v>34</v>
      </c>
      <c r="G21" s="70"/>
      <c r="H21" s="74" t="s">
        <v>91</v>
      </c>
      <c r="I21" s="45"/>
      <c r="J21" s="47">
        <f>ROUNDUP(E21*0.75,2)</f>
        <v>0.38</v>
      </c>
      <c r="K21" s="47" t="s">
        <v>34</v>
      </c>
      <c r="L21" s="47"/>
      <c r="M21" s="78" t="e">
        <f>#REF!</f>
        <v>#REF!</v>
      </c>
      <c r="N21" s="66"/>
      <c r="O21" s="48" t="s">
        <v>75</v>
      </c>
      <c r="P21" s="45"/>
      <c r="Q21" s="49">
        <v>3</v>
      </c>
      <c r="R21" s="89">
        <f>ROUNDUP(Q21*0.75,2)</f>
        <v>2.25</v>
      </c>
    </row>
    <row r="22" spans="1:18" ht="23.1" customHeight="1" x14ac:dyDescent="0.15">
      <c r="A22" s="164"/>
      <c r="B22" s="67"/>
      <c r="C22" s="50"/>
      <c r="D22" s="51"/>
      <c r="E22" s="52"/>
      <c r="F22" s="53"/>
      <c r="G22" s="71"/>
      <c r="H22" s="75"/>
      <c r="I22" s="51"/>
      <c r="J22" s="53"/>
      <c r="K22" s="53"/>
      <c r="L22" s="53"/>
      <c r="M22" s="79"/>
      <c r="N22" s="67"/>
      <c r="O22" s="54"/>
      <c r="P22" s="51"/>
      <c r="Q22" s="55"/>
      <c r="R22" s="90"/>
    </row>
    <row r="23" spans="1:18" ht="23.1" customHeight="1" x14ac:dyDescent="0.15">
      <c r="A23" s="164"/>
      <c r="B23" s="66" t="s">
        <v>122</v>
      </c>
      <c r="C23" s="44" t="s">
        <v>123</v>
      </c>
      <c r="D23" s="45"/>
      <c r="E23" s="46">
        <v>30</v>
      </c>
      <c r="F23" s="47" t="s">
        <v>34</v>
      </c>
      <c r="G23" s="70"/>
      <c r="H23" s="74" t="s">
        <v>123</v>
      </c>
      <c r="I23" s="45"/>
      <c r="J23" s="47">
        <f>ROUNDUP(E23*0.75,2)</f>
        <v>22.5</v>
      </c>
      <c r="K23" s="47" t="s">
        <v>34</v>
      </c>
      <c r="L23" s="47"/>
      <c r="M23" s="78" t="e">
        <f>#REF!</f>
        <v>#REF!</v>
      </c>
      <c r="N23" s="66"/>
      <c r="O23" s="48"/>
      <c r="P23" s="45"/>
      <c r="Q23" s="49"/>
      <c r="R23" s="89"/>
    </row>
    <row r="24" spans="1:18" ht="23.1" customHeight="1" thickBot="1" x14ac:dyDescent="0.2">
      <c r="A24" s="165"/>
      <c r="B24" s="68"/>
      <c r="C24" s="57"/>
      <c r="D24" s="58"/>
      <c r="E24" s="59"/>
      <c r="F24" s="60"/>
      <c r="G24" s="72"/>
      <c r="H24" s="76"/>
      <c r="I24" s="58"/>
      <c r="J24" s="60"/>
      <c r="K24" s="60"/>
      <c r="L24" s="60"/>
      <c r="M24" s="80"/>
      <c r="N24" s="68"/>
      <c r="O24" s="61"/>
      <c r="P24" s="58"/>
      <c r="Q24" s="62"/>
      <c r="R24" s="91"/>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313</v>
      </c>
      <c r="B3" s="193"/>
      <c r="C3" s="193"/>
      <c r="D3" s="121"/>
      <c r="E3" s="194" t="s">
        <v>298</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312</v>
      </c>
      <c r="I5" s="181" t="s">
        <v>289</v>
      </c>
      <c r="J5" s="182"/>
      <c r="K5" s="183"/>
      <c r="L5" s="184" t="s">
        <v>305</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311</v>
      </c>
      <c r="C9" s="133" t="s">
        <v>156</v>
      </c>
      <c r="D9" s="132"/>
      <c r="E9" s="131"/>
      <c r="F9" s="45"/>
      <c r="G9" s="99"/>
      <c r="H9" s="129">
        <v>15</v>
      </c>
      <c r="I9" s="130" t="s">
        <v>311</v>
      </c>
      <c r="J9" s="99" t="s">
        <v>156</v>
      </c>
      <c r="K9" s="129">
        <v>10</v>
      </c>
      <c r="L9" s="130" t="s">
        <v>310</v>
      </c>
      <c r="M9" s="99" t="s">
        <v>104</v>
      </c>
      <c r="N9" s="129">
        <v>10</v>
      </c>
      <c r="O9" s="128"/>
    </row>
    <row r="10" spans="1:21" ht="24.95" customHeight="1" x14ac:dyDescent="0.15">
      <c r="A10" s="188"/>
      <c r="B10" s="99"/>
      <c r="C10" s="133" t="s">
        <v>104</v>
      </c>
      <c r="D10" s="132"/>
      <c r="E10" s="131"/>
      <c r="F10" s="45"/>
      <c r="G10" s="99"/>
      <c r="H10" s="129">
        <v>20</v>
      </c>
      <c r="I10" s="130"/>
      <c r="J10" s="99" t="s">
        <v>104</v>
      </c>
      <c r="K10" s="129">
        <v>20</v>
      </c>
      <c r="L10" s="136"/>
      <c r="M10" s="103"/>
      <c r="N10" s="135"/>
      <c r="O10" s="140"/>
    </row>
    <row r="11" spans="1:21" ht="24.95" customHeight="1" x14ac:dyDescent="0.15">
      <c r="A11" s="188"/>
      <c r="B11" s="99"/>
      <c r="C11" s="133" t="s">
        <v>28</v>
      </c>
      <c r="D11" s="132"/>
      <c r="E11" s="131" t="s">
        <v>29</v>
      </c>
      <c r="F11" s="45"/>
      <c r="G11" s="99"/>
      <c r="H11" s="150">
        <v>0.13</v>
      </c>
      <c r="I11" s="130"/>
      <c r="J11" s="99" t="s">
        <v>276</v>
      </c>
      <c r="K11" s="150">
        <v>0.13</v>
      </c>
      <c r="L11" s="130" t="s">
        <v>309</v>
      </c>
      <c r="M11" s="99" t="s">
        <v>131</v>
      </c>
      <c r="N11" s="129">
        <v>10</v>
      </c>
      <c r="O11" s="128"/>
    </row>
    <row r="12" spans="1:21" ht="24.95" customHeight="1" x14ac:dyDescent="0.15">
      <c r="A12" s="188"/>
      <c r="B12" s="99"/>
      <c r="C12" s="133"/>
      <c r="D12" s="132"/>
      <c r="E12" s="131"/>
      <c r="F12" s="45"/>
      <c r="G12" s="99" t="s">
        <v>72</v>
      </c>
      <c r="H12" s="129" t="s">
        <v>272</v>
      </c>
      <c r="I12" s="130"/>
      <c r="J12" s="99"/>
      <c r="K12" s="129"/>
      <c r="L12" s="130"/>
      <c r="M12" s="99" t="s">
        <v>42</v>
      </c>
      <c r="N12" s="129">
        <v>5</v>
      </c>
      <c r="O12" s="128"/>
    </row>
    <row r="13" spans="1:21" ht="24.95" customHeight="1" x14ac:dyDescent="0.15">
      <c r="A13" s="188"/>
      <c r="B13" s="99"/>
      <c r="C13" s="133"/>
      <c r="D13" s="132"/>
      <c r="E13" s="131"/>
      <c r="F13" s="45"/>
      <c r="G13" s="99" t="s">
        <v>43</v>
      </c>
      <c r="H13" s="129" t="s">
        <v>274</v>
      </c>
      <c r="I13" s="130"/>
      <c r="J13" s="99"/>
      <c r="K13" s="129"/>
      <c r="L13" s="136"/>
      <c r="M13" s="103"/>
      <c r="N13" s="135"/>
      <c r="O13" s="140"/>
    </row>
    <row r="14" spans="1:21" ht="24.95" customHeight="1" x14ac:dyDescent="0.15">
      <c r="A14" s="188"/>
      <c r="B14" s="99"/>
      <c r="C14" s="133"/>
      <c r="D14" s="132"/>
      <c r="E14" s="131"/>
      <c r="F14" s="45" t="s">
        <v>26</v>
      </c>
      <c r="G14" s="99" t="s">
        <v>25</v>
      </c>
      <c r="H14" s="129" t="s">
        <v>274</v>
      </c>
      <c r="I14" s="130"/>
      <c r="J14" s="99"/>
      <c r="K14" s="129"/>
      <c r="L14" s="130" t="s">
        <v>308</v>
      </c>
      <c r="M14" s="99" t="s">
        <v>135</v>
      </c>
      <c r="N14" s="129">
        <v>10</v>
      </c>
      <c r="O14" s="128"/>
    </row>
    <row r="15" spans="1:21" ht="24.95" customHeight="1" x14ac:dyDescent="0.15">
      <c r="A15" s="188"/>
      <c r="B15" s="103"/>
      <c r="C15" s="139"/>
      <c r="D15" s="138"/>
      <c r="E15" s="137"/>
      <c r="F15" s="51"/>
      <c r="G15" s="103"/>
      <c r="H15" s="135"/>
      <c r="I15" s="136"/>
      <c r="J15" s="103"/>
      <c r="K15" s="135"/>
      <c r="L15" s="130"/>
      <c r="M15" s="99"/>
      <c r="N15" s="129"/>
      <c r="O15" s="128"/>
    </row>
    <row r="16" spans="1:21" ht="24.95" customHeight="1" x14ac:dyDescent="0.15">
      <c r="A16" s="188"/>
      <c r="B16" s="99" t="s">
        <v>157</v>
      </c>
      <c r="C16" s="133" t="s">
        <v>131</v>
      </c>
      <c r="D16" s="132"/>
      <c r="E16" s="131"/>
      <c r="F16" s="45"/>
      <c r="G16" s="99"/>
      <c r="H16" s="129">
        <v>10</v>
      </c>
      <c r="I16" s="130" t="s">
        <v>157</v>
      </c>
      <c r="J16" s="99" t="s">
        <v>131</v>
      </c>
      <c r="K16" s="129">
        <v>10</v>
      </c>
      <c r="L16" s="130"/>
      <c r="M16" s="99"/>
      <c r="N16" s="129"/>
      <c r="O16" s="128"/>
    </row>
    <row r="17" spans="1:15" ht="24.95" customHeight="1" x14ac:dyDescent="0.15">
      <c r="A17" s="188"/>
      <c r="B17" s="99"/>
      <c r="C17" s="133" t="s">
        <v>42</v>
      </c>
      <c r="D17" s="132"/>
      <c r="E17" s="131"/>
      <c r="F17" s="45"/>
      <c r="G17" s="99"/>
      <c r="H17" s="129">
        <v>10</v>
      </c>
      <c r="I17" s="130"/>
      <c r="J17" s="99" t="s">
        <v>42</v>
      </c>
      <c r="K17" s="129">
        <v>5</v>
      </c>
      <c r="L17" s="130"/>
      <c r="M17" s="99"/>
      <c r="N17" s="129"/>
      <c r="O17" s="128"/>
    </row>
    <row r="18" spans="1:15" ht="24.95" customHeight="1" x14ac:dyDescent="0.15">
      <c r="A18" s="188"/>
      <c r="B18" s="103"/>
      <c r="C18" s="139"/>
      <c r="D18" s="138"/>
      <c r="E18" s="137"/>
      <c r="F18" s="51"/>
      <c r="G18" s="103"/>
      <c r="H18" s="135"/>
      <c r="I18" s="136"/>
      <c r="J18" s="103"/>
      <c r="K18" s="135"/>
      <c r="L18" s="130"/>
      <c r="M18" s="99"/>
      <c r="N18" s="129"/>
      <c r="O18" s="128"/>
    </row>
    <row r="19" spans="1:15" ht="24.95" customHeight="1" x14ac:dyDescent="0.15">
      <c r="A19" s="188"/>
      <c r="B19" s="99" t="s">
        <v>73</v>
      </c>
      <c r="C19" s="133" t="s">
        <v>135</v>
      </c>
      <c r="D19" s="132"/>
      <c r="E19" s="131"/>
      <c r="F19" s="101"/>
      <c r="G19" s="99"/>
      <c r="H19" s="129">
        <v>10</v>
      </c>
      <c r="I19" s="130" t="s">
        <v>73</v>
      </c>
      <c r="J19" s="99" t="s">
        <v>135</v>
      </c>
      <c r="K19" s="129">
        <v>10</v>
      </c>
      <c r="L19" s="130"/>
      <c r="M19" s="99"/>
      <c r="N19" s="129"/>
      <c r="O19" s="128"/>
    </row>
    <row r="20" spans="1:15" ht="24.95" customHeight="1" x14ac:dyDescent="0.15">
      <c r="A20" s="188"/>
      <c r="B20" s="99"/>
      <c r="C20" s="133" t="s">
        <v>91</v>
      </c>
      <c r="D20" s="132"/>
      <c r="E20" s="131"/>
      <c r="F20" s="45"/>
      <c r="G20" s="99"/>
      <c r="H20" s="129">
        <v>0.5</v>
      </c>
      <c r="I20" s="130"/>
      <c r="J20" s="99" t="s">
        <v>91</v>
      </c>
      <c r="K20" s="129">
        <v>0.5</v>
      </c>
      <c r="L20" s="130"/>
      <c r="M20" s="99"/>
      <c r="N20" s="129"/>
      <c r="O20" s="128"/>
    </row>
    <row r="21" spans="1:15" ht="24.95" customHeight="1" x14ac:dyDescent="0.15">
      <c r="A21" s="188"/>
      <c r="B21" s="99"/>
      <c r="C21" s="133"/>
      <c r="D21" s="132"/>
      <c r="E21" s="131"/>
      <c r="F21" s="45"/>
      <c r="G21" s="99" t="s">
        <v>72</v>
      </c>
      <c r="H21" s="129" t="s">
        <v>272</v>
      </c>
      <c r="I21" s="130"/>
      <c r="J21" s="99"/>
      <c r="K21" s="129"/>
      <c r="L21" s="130"/>
      <c r="M21" s="99"/>
      <c r="N21" s="129"/>
      <c r="O21" s="128"/>
    </row>
    <row r="22" spans="1:15" ht="24.95" customHeight="1" x14ac:dyDescent="0.15">
      <c r="A22" s="188"/>
      <c r="B22" s="99"/>
      <c r="C22" s="133"/>
      <c r="D22" s="132"/>
      <c r="E22" s="131"/>
      <c r="F22" s="45"/>
      <c r="G22" s="99" t="s">
        <v>75</v>
      </c>
      <c r="H22" s="129" t="s">
        <v>274</v>
      </c>
      <c r="I22" s="130"/>
      <c r="J22" s="99"/>
      <c r="K22" s="129"/>
      <c r="L22" s="130"/>
      <c r="M22" s="99"/>
      <c r="N22" s="129"/>
      <c r="O22" s="128"/>
    </row>
    <row r="23" spans="1:15" ht="15" thickBot="1" x14ac:dyDescent="0.2">
      <c r="A23" s="189"/>
      <c r="B23" s="96"/>
      <c r="C23" s="127"/>
      <c r="D23" s="126"/>
      <c r="E23" s="125"/>
      <c r="F23" s="58"/>
      <c r="G23" s="96"/>
      <c r="H23" s="123"/>
      <c r="I23" s="124"/>
      <c r="J23" s="96"/>
      <c r="K23" s="123"/>
      <c r="L23" s="124"/>
      <c r="M23" s="96"/>
      <c r="N23" s="123"/>
      <c r="O23" s="12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row r="63" spans="2:14" ht="14.25" x14ac:dyDescent="0.15">
      <c r="B63" s="93"/>
      <c r="C63" s="93"/>
      <c r="D63" s="93"/>
      <c r="G63" s="93"/>
      <c r="H63" s="92"/>
      <c r="I63" s="93"/>
      <c r="J63" s="93"/>
      <c r="K63" s="92"/>
      <c r="L63" s="93"/>
      <c r="M63" s="93"/>
      <c r="N63" s="92"/>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7"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300</v>
      </c>
      <c r="B1" s="5"/>
      <c r="C1" s="1"/>
      <c r="D1" s="1"/>
      <c r="E1" s="190"/>
      <c r="F1" s="191"/>
      <c r="G1" s="191"/>
      <c r="H1" s="191"/>
      <c r="I1" s="191"/>
      <c r="J1" s="191"/>
      <c r="K1" s="191"/>
      <c r="L1" s="191"/>
      <c r="M1" s="191"/>
      <c r="N1" s="191"/>
      <c r="O1"/>
      <c r="P1"/>
      <c r="Q1"/>
      <c r="R1"/>
      <c r="S1"/>
      <c r="T1"/>
      <c r="U1"/>
    </row>
    <row r="2" spans="1:21" s="3" customFormat="1" ht="36" customHeight="1" x14ac:dyDescent="0.15">
      <c r="A2" s="159" t="s">
        <v>0</v>
      </c>
      <c r="B2" s="160"/>
      <c r="C2" s="160"/>
      <c r="D2" s="160"/>
      <c r="E2" s="160"/>
      <c r="F2" s="160"/>
      <c r="G2" s="160"/>
      <c r="H2" s="160"/>
      <c r="I2" s="160"/>
      <c r="J2" s="160"/>
      <c r="K2" s="160"/>
      <c r="L2" s="160"/>
      <c r="M2" s="160"/>
      <c r="N2" s="160"/>
      <c r="O2" s="191"/>
      <c r="P2"/>
      <c r="Q2"/>
      <c r="R2"/>
      <c r="S2"/>
      <c r="T2"/>
      <c r="U2"/>
    </row>
    <row r="3" spans="1:21" ht="33.75" customHeight="1" thickBot="1" x14ac:dyDescent="0.3">
      <c r="A3" s="192" t="s">
        <v>317</v>
      </c>
      <c r="B3" s="193"/>
      <c r="C3" s="193"/>
      <c r="D3" s="121"/>
      <c r="E3" s="194" t="s">
        <v>306</v>
      </c>
      <c r="F3" s="195"/>
      <c r="G3" s="87"/>
      <c r="H3" s="87"/>
      <c r="I3" s="87"/>
      <c r="J3" s="87"/>
      <c r="K3" s="120"/>
      <c r="L3" s="87"/>
      <c r="M3" s="87"/>
    </row>
    <row r="4" spans="1:21" ht="18.75" customHeight="1" x14ac:dyDescent="0.15">
      <c r="A4" s="196"/>
      <c r="B4" s="197"/>
      <c r="C4" s="198"/>
      <c r="D4" s="204" t="s">
        <v>6</v>
      </c>
      <c r="E4" s="169" t="s">
        <v>297</v>
      </c>
      <c r="F4" s="172" t="s">
        <v>287</v>
      </c>
      <c r="G4" s="119" t="s">
        <v>296</v>
      </c>
      <c r="H4" s="149" t="s">
        <v>295</v>
      </c>
      <c r="I4" s="175" t="s">
        <v>294</v>
      </c>
      <c r="J4" s="176"/>
      <c r="K4" s="177"/>
      <c r="L4" s="178" t="s">
        <v>293</v>
      </c>
      <c r="M4" s="179"/>
      <c r="N4" s="180"/>
      <c r="O4" s="207" t="s">
        <v>6</v>
      </c>
    </row>
    <row r="5" spans="1:21" ht="18.75" customHeight="1" x14ac:dyDescent="0.15">
      <c r="A5" s="199"/>
      <c r="B5" s="200"/>
      <c r="C5" s="201"/>
      <c r="D5" s="205"/>
      <c r="E5" s="170"/>
      <c r="F5" s="173"/>
      <c r="G5" s="9" t="s">
        <v>292</v>
      </c>
      <c r="H5" s="148" t="s">
        <v>291</v>
      </c>
      <c r="I5" s="181" t="s">
        <v>289</v>
      </c>
      <c r="J5" s="182"/>
      <c r="K5" s="183"/>
      <c r="L5" s="184" t="s">
        <v>288</v>
      </c>
      <c r="M5" s="185"/>
      <c r="N5" s="186"/>
      <c r="O5" s="208"/>
    </row>
    <row r="6" spans="1:21" ht="18.75" customHeight="1" thickBot="1" x14ac:dyDescent="0.2">
      <c r="A6" s="116"/>
      <c r="B6" s="115" t="s">
        <v>1</v>
      </c>
      <c r="C6" s="147" t="s">
        <v>286</v>
      </c>
      <c r="D6" s="206"/>
      <c r="E6" s="171"/>
      <c r="F6" s="174"/>
      <c r="G6" s="114" t="s">
        <v>287</v>
      </c>
      <c r="H6" s="110" t="s">
        <v>285</v>
      </c>
      <c r="I6" s="112" t="s">
        <v>1</v>
      </c>
      <c r="J6" s="113" t="s">
        <v>286</v>
      </c>
      <c r="K6" s="110" t="s">
        <v>285</v>
      </c>
      <c r="L6" s="112" t="s">
        <v>1</v>
      </c>
      <c r="M6" s="111" t="s">
        <v>286</v>
      </c>
      <c r="N6" s="110" t="s">
        <v>285</v>
      </c>
      <c r="O6" s="209"/>
    </row>
    <row r="7" spans="1:21" ht="24.95" customHeight="1" x14ac:dyDescent="0.15">
      <c r="A7" s="187" t="s">
        <v>51</v>
      </c>
      <c r="B7" s="109" t="s">
        <v>283</v>
      </c>
      <c r="C7" s="146" t="s">
        <v>280</v>
      </c>
      <c r="D7" s="145"/>
      <c r="E7" s="144"/>
      <c r="F7" s="38"/>
      <c r="G7" s="109"/>
      <c r="H7" s="142" t="s">
        <v>284</v>
      </c>
      <c r="I7" s="143" t="s">
        <v>283</v>
      </c>
      <c r="J7" s="109" t="s">
        <v>280</v>
      </c>
      <c r="K7" s="142" t="s">
        <v>282</v>
      </c>
      <c r="L7" s="143" t="s">
        <v>281</v>
      </c>
      <c r="M7" s="109" t="s">
        <v>280</v>
      </c>
      <c r="N7" s="142">
        <v>30</v>
      </c>
      <c r="O7" s="141"/>
    </row>
    <row r="8" spans="1:21" ht="24.95" customHeight="1" x14ac:dyDescent="0.15">
      <c r="A8" s="188"/>
      <c r="B8" s="103"/>
      <c r="C8" s="139"/>
      <c r="D8" s="138"/>
      <c r="E8" s="137"/>
      <c r="F8" s="51"/>
      <c r="G8" s="103"/>
      <c r="H8" s="135"/>
      <c r="I8" s="136"/>
      <c r="J8" s="103"/>
      <c r="K8" s="135"/>
      <c r="L8" s="136"/>
      <c r="M8" s="103"/>
      <c r="N8" s="135"/>
      <c r="O8" s="140"/>
    </row>
    <row r="9" spans="1:21" ht="24.95" customHeight="1" x14ac:dyDescent="0.15">
      <c r="A9" s="188"/>
      <c r="B9" s="99" t="s">
        <v>316</v>
      </c>
      <c r="C9" s="133" t="s">
        <v>58</v>
      </c>
      <c r="D9" s="132"/>
      <c r="E9" s="131"/>
      <c r="F9" s="45"/>
      <c r="G9" s="99"/>
      <c r="H9" s="129">
        <v>15</v>
      </c>
      <c r="I9" s="130" t="s">
        <v>316</v>
      </c>
      <c r="J9" s="106" t="s">
        <v>166</v>
      </c>
      <c r="K9" s="129">
        <v>10</v>
      </c>
      <c r="L9" s="130" t="s">
        <v>315</v>
      </c>
      <c r="M9" s="99" t="s">
        <v>62</v>
      </c>
      <c r="N9" s="129">
        <v>10</v>
      </c>
      <c r="O9" s="128"/>
    </row>
    <row r="10" spans="1:21" ht="24.95" customHeight="1" x14ac:dyDescent="0.15">
      <c r="A10" s="188"/>
      <c r="B10" s="99"/>
      <c r="C10" s="133" t="s">
        <v>35</v>
      </c>
      <c r="D10" s="132"/>
      <c r="E10" s="131"/>
      <c r="F10" s="45"/>
      <c r="G10" s="99"/>
      <c r="H10" s="129">
        <v>10</v>
      </c>
      <c r="I10" s="130"/>
      <c r="J10" s="99" t="s">
        <v>35</v>
      </c>
      <c r="K10" s="129">
        <v>10</v>
      </c>
      <c r="L10" s="130"/>
      <c r="M10" s="99" t="s">
        <v>42</v>
      </c>
      <c r="N10" s="129">
        <v>5</v>
      </c>
      <c r="O10" s="128"/>
    </row>
    <row r="11" spans="1:21" ht="24.95" customHeight="1" x14ac:dyDescent="0.15">
      <c r="A11" s="188"/>
      <c r="B11" s="99"/>
      <c r="C11" s="133" t="s">
        <v>62</v>
      </c>
      <c r="D11" s="132"/>
      <c r="E11" s="131"/>
      <c r="F11" s="45"/>
      <c r="G11" s="99"/>
      <c r="H11" s="129">
        <v>20</v>
      </c>
      <c r="I11" s="130"/>
      <c r="J11" s="99" t="s">
        <v>62</v>
      </c>
      <c r="K11" s="129">
        <v>20</v>
      </c>
      <c r="L11" s="130"/>
      <c r="M11" s="99" t="s">
        <v>35</v>
      </c>
      <c r="N11" s="129">
        <v>5</v>
      </c>
      <c r="O11" s="128"/>
    </row>
    <row r="12" spans="1:21" ht="24.95" customHeight="1" x14ac:dyDescent="0.15">
      <c r="A12" s="188"/>
      <c r="B12" s="99"/>
      <c r="C12" s="133" t="s">
        <v>42</v>
      </c>
      <c r="D12" s="132"/>
      <c r="E12" s="131"/>
      <c r="F12" s="45"/>
      <c r="G12" s="99"/>
      <c r="H12" s="129">
        <v>5</v>
      </c>
      <c r="I12" s="130"/>
      <c r="J12" s="99" t="s">
        <v>42</v>
      </c>
      <c r="K12" s="129">
        <v>5</v>
      </c>
      <c r="L12" s="136"/>
      <c r="M12" s="103"/>
      <c r="N12" s="135"/>
      <c r="O12" s="140"/>
    </row>
    <row r="13" spans="1:21" ht="24.95" customHeight="1" x14ac:dyDescent="0.15">
      <c r="A13" s="188"/>
      <c r="B13" s="99"/>
      <c r="C13" s="133" t="s">
        <v>52</v>
      </c>
      <c r="D13" s="132"/>
      <c r="E13" s="131" t="s">
        <v>53</v>
      </c>
      <c r="F13" s="45"/>
      <c r="G13" s="99"/>
      <c r="H13" s="129">
        <v>20</v>
      </c>
      <c r="I13" s="130"/>
      <c r="J13" s="99" t="s">
        <v>52</v>
      </c>
      <c r="K13" s="129">
        <v>15</v>
      </c>
      <c r="L13" s="130" t="s">
        <v>308</v>
      </c>
      <c r="M13" s="99" t="s">
        <v>90</v>
      </c>
      <c r="N13" s="129">
        <v>10</v>
      </c>
      <c r="O13" s="128"/>
    </row>
    <row r="14" spans="1:21" ht="24.95" customHeight="1" x14ac:dyDescent="0.15">
      <c r="A14" s="188"/>
      <c r="B14" s="99"/>
      <c r="C14" s="133"/>
      <c r="D14" s="132"/>
      <c r="E14" s="131"/>
      <c r="F14" s="45"/>
      <c r="G14" s="99" t="s">
        <v>49</v>
      </c>
      <c r="H14" s="129" t="s">
        <v>272</v>
      </c>
      <c r="I14" s="130"/>
      <c r="J14" s="99"/>
      <c r="K14" s="129"/>
      <c r="L14" s="136"/>
      <c r="M14" s="103"/>
      <c r="N14" s="135"/>
      <c r="O14" s="140"/>
    </row>
    <row r="15" spans="1:21" ht="24.95" customHeight="1" x14ac:dyDescent="0.15">
      <c r="A15" s="188"/>
      <c r="B15" s="99"/>
      <c r="C15" s="133"/>
      <c r="D15" s="132"/>
      <c r="E15" s="131"/>
      <c r="F15" s="45"/>
      <c r="G15" s="99" t="s">
        <v>24</v>
      </c>
      <c r="H15" s="129" t="s">
        <v>274</v>
      </c>
      <c r="I15" s="130"/>
      <c r="J15" s="99"/>
      <c r="K15" s="129"/>
      <c r="L15" s="130" t="s">
        <v>66</v>
      </c>
      <c r="M15" s="99" t="s">
        <v>68</v>
      </c>
      <c r="N15" s="152">
        <v>0.1</v>
      </c>
      <c r="O15" s="128"/>
    </row>
    <row r="16" spans="1:21" ht="24.95" customHeight="1" x14ac:dyDescent="0.15">
      <c r="A16" s="188"/>
      <c r="B16" s="103"/>
      <c r="C16" s="139"/>
      <c r="D16" s="138"/>
      <c r="E16" s="137"/>
      <c r="F16" s="51"/>
      <c r="G16" s="103"/>
      <c r="H16" s="135"/>
      <c r="I16" s="136"/>
      <c r="J16" s="103"/>
      <c r="K16" s="135"/>
      <c r="L16" s="130"/>
      <c r="M16" s="99"/>
      <c r="N16" s="129"/>
      <c r="O16" s="128"/>
    </row>
    <row r="17" spans="1:15" ht="24.95" customHeight="1" x14ac:dyDescent="0.15">
      <c r="A17" s="188"/>
      <c r="B17" s="99" t="s">
        <v>314</v>
      </c>
      <c r="C17" s="133" t="s">
        <v>90</v>
      </c>
      <c r="D17" s="132"/>
      <c r="E17" s="131"/>
      <c r="F17" s="45"/>
      <c r="G17" s="99"/>
      <c r="H17" s="129">
        <v>20</v>
      </c>
      <c r="I17" s="130" t="s">
        <v>314</v>
      </c>
      <c r="J17" s="99" t="s">
        <v>90</v>
      </c>
      <c r="K17" s="129">
        <v>10</v>
      </c>
      <c r="L17" s="130"/>
      <c r="M17" s="99"/>
      <c r="N17" s="129"/>
      <c r="O17" s="128"/>
    </row>
    <row r="18" spans="1:15" ht="24.95" customHeight="1" x14ac:dyDescent="0.15">
      <c r="A18" s="188"/>
      <c r="B18" s="99"/>
      <c r="C18" s="133" t="s">
        <v>28</v>
      </c>
      <c r="D18" s="132"/>
      <c r="E18" s="131" t="s">
        <v>29</v>
      </c>
      <c r="F18" s="45"/>
      <c r="G18" s="99"/>
      <c r="H18" s="150">
        <v>0.13</v>
      </c>
      <c r="I18" s="130"/>
      <c r="J18" s="99" t="s">
        <v>276</v>
      </c>
      <c r="K18" s="150">
        <v>0.13</v>
      </c>
      <c r="L18" s="130"/>
      <c r="M18" s="99"/>
      <c r="N18" s="129"/>
      <c r="O18" s="128"/>
    </row>
    <row r="19" spans="1:15" ht="24.95" customHeight="1" x14ac:dyDescent="0.15">
      <c r="A19" s="188"/>
      <c r="B19" s="103"/>
      <c r="C19" s="139"/>
      <c r="D19" s="138"/>
      <c r="E19" s="137"/>
      <c r="F19" s="151"/>
      <c r="G19" s="103"/>
      <c r="H19" s="135"/>
      <c r="I19" s="136"/>
      <c r="J19" s="103"/>
      <c r="K19" s="135"/>
      <c r="L19" s="130"/>
      <c r="M19" s="99"/>
      <c r="N19" s="129"/>
      <c r="O19" s="128"/>
    </row>
    <row r="20" spans="1:15" ht="24.95" customHeight="1" x14ac:dyDescent="0.15">
      <c r="A20" s="188"/>
      <c r="B20" s="99" t="s">
        <v>66</v>
      </c>
      <c r="C20" s="133" t="s">
        <v>68</v>
      </c>
      <c r="D20" s="132"/>
      <c r="E20" s="131"/>
      <c r="F20" s="45"/>
      <c r="G20" s="99"/>
      <c r="H20" s="150">
        <v>0.13</v>
      </c>
      <c r="I20" s="130" t="s">
        <v>66</v>
      </c>
      <c r="J20" s="99" t="s">
        <v>68</v>
      </c>
      <c r="K20" s="150">
        <v>0.13</v>
      </c>
      <c r="L20" s="130"/>
      <c r="M20" s="99"/>
      <c r="N20" s="129"/>
      <c r="O20" s="128"/>
    </row>
    <row r="21" spans="1:15" ht="24.95" customHeight="1" thickBot="1" x14ac:dyDescent="0.2">
      <c r="A21" s="189"/>
      <c r="B21" s="96"/>
      <c r="C21" s="127"/>
      <c r="D21" s="126"/>
      <c r="E21" s="125"/>
      <c r="F21" s="58"/>
      <c r="G21" s="96"/>
      <c r="H21" s="123"/>
      <c r="I21" s="124"/>
      <c r="J21" s="96"/>
      <c r="K21" s="123"/>
      <c r="L21" s="124"/>
      <c r="M21" s="96"/>
      <c r="N21" s="123"/>
      <c r="O21" s="122"/>
    </row>
    <row r="22" spans="1:15" ht="24.95" customHeight="1" x14ac:dyDescent="0.15">
      <c r="B22" s="93"/>
      <c r="C22" s="93"/>
      <c r="D22" s="93"/>
      <c r="G22" s="93"/>
      <c r="H22" s="92"/>
      <c r="I22" s="93"/>
      <c r="J22" s="93"/>
      <c r="K22" s="92"/>
      <c r="L22" s="93"/>
      <c r="M22" s="93"/>
      <c r="N22" s="92"/>
    </row>
    <row r="23" spans="1:15" ht="14.25" x14ac:dyDescent="0.15">
      <c r="B23" s="93"/>
      <c r="C23" s="93"/>
      <c r="D23" s="93"/>
      <c r="G23" s="93"/>
      <c r="H23" s="92"/>
      <c r="I23" s="93"/>
      <c r="J23" s="93"/>
      <c r="K23" s="92"/>
      <c r="L23" s="93"/>
      <c r="M23" s="93"/>
      <c r="N23" s="92"/>
    </row>
    <row r="24" spans="1:15" ht="14.25" x14ac:dyDescent="0.15">
      <c r="B24" s="93"/>
      <c r="C24" s="93"/>
      <c r="D24" s="93"/>
      <c r="G24" s="93"/>
      <c r="H24" s="92"/>
      <c r="I24" s="93"/>
      <c r="J24" s="93"/>
      <c r="K24" s="92"/>
      <c r="L24" s="93"/>
      <c r="M24" s="93"/>
      <c r="N24" s="92"/>
    </row>
    <row r="25" spans="1:15" ht="14.25" x14ac:dyDescent="0.15">
      <c r="B25" s="93"/>
      <c r="C25" s="93"/>
      <c r="D25" s="93"/>
      <c r="G25" s="93"/>
      <c r="H25" s="92"/>
      <c r="I25" s="93"/>
      <c r="J25" s="93"/>
      <c r="K25" s="92"/>
      <c r="L25" s="93"/>
      <c r="M25" s="93"/>
      <c r="N25" s="92"/>
    </row>
    <row r="26" spans="1:15" ht="14.25" x14ac:dyDescent="0.15">
      <c r="B26" s="93"/>
      <c r="C26" s="93"/>
      <c r="D26" s="93"/>
      <c r="G26" s="93"/>
      <c r="H26" s="92"/>
      <c r="I26" s="93"/>
      <c r="J26" s="93"/>
      <c r="K26" s="92"/>
      <c r="L26" s="93"/>
      <c r="M26" s="93"/>
      <c r="N26" s="92"/>
    </row>
    <row r="27" spans="1:15" ht="14.25" x14ac:dyDescent="0.15">
      <c r="B27" s="93"/>
      <c r="C27" s="93"/>
      <c r="D27" s="93"/>
      <c r="G27" s="93"/>
      <c r="H27" s="92"/>
      <c r="I27" s="93"/>
      <c r="J27" s="93"/>
      <c r="K27" s="92"/>
      <c r="L27" s="93"/>
      <c r="M27" s="93"/>
      <c r="N27" s="92"/>
    </row>
    <row r="28" spans="1:15" ht="14.25" x14ac:dyDescent="0.15">
      <c r="B28" s="93"/>
      <c r="C28" s="93"/>
      <c r="D28" s="93"/>
      <c r="G28" s="93"/>
      <c r="H28" s="92"/>
      <c r="I28" s="93"/>
      <c r="J28" s="93"/>
      <c r="K28" s="92"/>
      <c r="L28" s="93"/>
      <c r="M28" s="93"/>
      <c r="N28" s="92"/>
    </row>
    <row r="29" spans="1:15" ht="14.25" x14ac:dyDescent="0.15">
      <c r="B29" s="93"/>
      <c r="C29" s="93"/>
      <c r="D29" s="93"/>
      <c r="G29" s="93"/>
      <c r="H29" s="92"/>
      <c r="I29" s="93"/>
      <c r="J29" s="93"/>
      <c r="K29" s="92"/>
      <c r="L29" s="93"/>
      <c r="M29" s="93"/>
      <c r="N29" s="92"/>
    </row>
    <row r="30" spans="1:15" ht="14.25" x14ac:dyDescent="0.15">
      <c r="B30" s="93"/>
      <c r="C30" s="93"/>
      <c r="D30" s="93"/>
      <c r="G30" s="93"/>
      <c r="H30" s="92"/>
      <c r="I30" s="93"/>
      <c r="J30" s="93"/>
      <c r="K30" s="92"/>
      <c r="L30" s="93"/>
      <c r="M30" s="93"/>
      <c r="N30" s="92"/>
    </row>
    <row r="31" spans="1:15" ht="14.25" x14ac:dyDescent="0.15">
      <c r="B31" s="93"/>
      <c r="C31" s="93"/>
      <c r="D31" s="93"/>
      <c r="G31" s="93"/>
      <c r="H31" s="92"/>
      <c r="I31" s="93"/>
      <c r="J31" s="93"/>
      <c r="K31" s="92"/>
      <c r="L31" s="93"/>
      <c r="M31" s="93"/>
      <c r="N31" s="92"/>
    </row>
    <row r="32" spans="1:15" ht="14.25" x14ac:dyDescent="0.15">
      <c r="B32" s="93"/>
      <c r="C32" s="93"/>
      <c r="D32" s="93"/>
      <c r="G32" s="93"/>
      <c r="H32" s="92"/>
      <c r="I32" s="93"/>
      <c r="J32" s="93"/>
      <c r="K32" s="92"/>
      <c r="L32" s="93"/>
      <c r="M32" s="93"/>
      <c r="N32" s="92"/>
    </row>
    <row r="33" spans="2:14" ht="14.25" x14ac:dyDescent="0.15">
      <c r="B33" s="93"/>
      <c r="C33" s="93"/>
      <c r="D33" s="93"/>
      <c r="G33" s="93"/>
      <c r="H33" s="92"/>
      <c r="I33" s="93"/>
      <c r="J33" s="93"/>
      <c r="K33" s="92"/>
      <c r="L33" s="93"/>
      <c r="M33" s="93"/>
      <c r="N33" s="92"/>
    </row>
    <row r="34" spans="2:14" ht="14.25" x14ac:dyDescent="0.15">
      <c r="B34" s="93"/>
      <c r="C34" s="93"/>
      <c r="D34" s="93"/>
      <c r="G34" s="93"/>
      <c r="H34" s="92"/>
      <c r="I34" s="93"/>
      <c r="J34" s="93"/>
      <c r="K34" s="92"/>
      <c r="L34" s="93"/>
      <c r="M34" s="93"/>
      <c r="N34" s="92"/>
    </row>
    <row r="35" spans="2:14" ht="14.25" x14ac:dyDescent="0.15">
      <c r="B35" s="93"/>
      <c r="C35" s="93"/>
      <c r="D35" s="93"/>
      <c r="G35" s="93"/>
      <c r="H35" s="92"/>
      <c r="I35" s="93"/>
      <c r="J35" s="93"/>
      <c r="K35" s="92"/>
      <c r="L35" s="93"/>
      <c r="M35" s="93"/>
      <c r="N35" s="92"/>
    </row>
    <row r="36" spans="2:14" ht="14.25" x14ac:dyDescent="0.15">
      <c r="B36" s="93"/>
      <c r="C36" s="93"/>
      <c r="D36" s="93"/>
      <c r="G36" s="93"/>
      <c r="H36" s="92"/>
      <c r="I36" s="93"/>
      <c r="J36" s="93"/>
      <c r="K36" s="92"/>
      <c r="L36" s="93"/>
      <c r="M36" s="93"/>
      <c r="N36" s="92"/>
    </row>
    <row r="37" spans="2:14" ht="14.25" x14ac:dyDescent="0.15">
      <c r="B37" s="93"/>
      <c r="C37" s="93"/>
      <c r="D37" s="93"/>
      <c r="G37" s="93"/>
      <c r="H37" s="92"/>
      <c r="I37" s="93"/>
      <c r="J37" s="93"/>
      <c r="K37" s="92"/>
      <c r="L37" s="93"/>
      <c r="M37" s="93"/>
      <c r="N37" s="92"/>
    </row>
    <row r="38" spans="2:14" ht="14.25" x14ac:dyDescent="0.15">
      <c r="B38" s="93"/>
      <c r="C38" s="93"/>
      <c r="D38" s="93"/>
      <c r="G38" s="93"/>
      <c r="H38" s="92"/>
      <c r="I38" s="93"/>
      <c r="J38" s="93"/>
      <c r="K38" s="92"/>
      <c r="L38" s="93"/>
      <c r="M38" s="93"/>
      <c r="N38" s="92"/>
    </row>
    <row r="39" spans="2:14" ht="14.25" x14ac:dyDescent="0.15">
      <c r="B39" s="93"/>
      <c r="C39" s="93"/>
      <c r="D39" s="93"/>
      <c r="G39" s="93"/>
      <c r="H39" s="92"/>
      <c r="I39" s="93"/>
      <c r="J39" s="93"/>
      <c r="K39" s="92"/>
      <c r="L39" s="93"/>
      <c r="M39" s="93"/>
      <c r="N39" s="92"/>
    </row>
    <row r="40" spans="2:14" ht="14.25" x14ac:dyDescent="0.15">
      <c r="B40" s="93"/>
      <c r="C40" s="93"/>
      <c r="D40" s="93"/>
      <c r="G40" s="93"/>
      <c r="H40" s="92"/>
      <c r="I40" s="93"/>
      <c r="J40" s="93"/>
      <c r="K40" s="92"/>
      <c r="L40" s="93"/>
      <c r="M40" s="93"/>
      <c r="N40" s="92"/>
    </row>
    <row r="41" spans="2:14" ht="14.25" x14ac:dyDescent="0.15">
      <c r="B41" s="93"/>
      <c r="C41" s="93"/>
      <c r="D41" s="93"/>
      <c r="G41" s="93"/>
      <c r="H41" s="92"/>
      <c r="I41" s="93"/>
      <c r="J41" s="93"/>
      <c r="K41" s="92"/>
      <c r="L41" s="93"/>
      <c r="M41" s="93"/>
      <c r="N41" s="92"/>
    </row>
    <row r="42" spans="2:14" ht="14.25" x14ac:dyDescent="0.15">
      <c r="B42" s="93"/>
      <c r="C42" s="93"/>
      <c r="D42" s="93"/>
      <c r="G42" s="93"/>
      <c r="H42" s="92"/>
      <c r="I42" s="93"/>
      <c r="J42" s="93"/>
      <c r="K42" s="92"/>
      <c r="L42" s="93"/>
      <c r="M42" s="93"/>
      <c r="N42" s="92"/>
    </row>
    <row r="43" spans="2:14" ht="14.25" x14ac:dyDescent="0.15">
      <c r="B43" s="93"/>
      <c r="C43" s="93"/>
      <c r="D43" s="93"/>
      <c r="G43" s="93"/>
      <c r="H43" s="92"/>
      <c r="I43" s="93"/>
      <c r="J43" s="93"/>
      <c r="K43" s="92"/>
      <c r="L43" s="93"/>
      <c r="M43" s="93"/>
      <c r="N43" s="92"/>
    </row>
    <row r="44" spans="2:14" ht="14.25" x14ac:dyDescent="0.15">
      <c r="B44" s="93"/>
      <c r="C44" s="93"/>
      <c r="D44" s="93"/>
      <c r="G44" s="93"/>
      <c r="H44" s="92"/>
      <c r="I44" s="93"/>
      <c r="J44" s="93"/>
      <c r="K44" s="92"/>
      <c r="L44" s="93"/>
      <c r="M44" s="93"/>
      <c r="N44" s="92"/>
    </row>
    <row r="45" spans="2:14" ht="14.25" x14ac:dyDescent="0.15">
      <c r="B45" s="93"/>
      <c r="C45" s="93"/>
      <c r="D45" s="93"/>
      <c r="G45" s="93"/>
      <c r="H45" s="92"/>
      <c r="I45" s="93"/>
      <c r="J45" s="93"/>
      <c r="K45" s="92"/>
      <c r="L45" s="93"/>
      <c r="M45" s="93"/>
      <c r="N45" s="92"/>
    </row>
    <row r="46" spans="2:14" ht="14.25" x14ac:dyDescent="0.15">
      <c r="B46" s="93"/>
      <c r="C46" s="93"/>
      <c r="D46" s="93"/>
      <c r="G46" s="93"/>
      <c r="H46" s="92"/>
      <c r="I46" s="93"/>
      <c r="J46" s="93"/>
      <c r="K46" s="92"/>
      <c r="L46" s="93"/>
      <c r="M46" s="93"/>
      <c r="N46" s="92"/>
    </row>
    <row r="47" spans="2:14" ht="14.25" x14ac:dyDescent="0.15">
      <c r="B47" s="93"/>
      <c r="C47" s="93"/>
      <c r="D47" s="93"/>
      <c r="G47" s="93"/>
      <c r="H47" s="92"/>
      <c r="I47" s="93"/>
      <c r="J47" s="93"/>
      <c r="K47" s="92"/>
      <c r="L47" s="93"/>
      <c r="M47" s="93"/>
      <c r="N47" s="92"/>
    </row>
    <row r="48" spans="2:14" ht="14.25" x14ac:dyDescent="0.15">
      <c r="B48" s="93"/>
      <c r="C48" s="93"/>
      <c r="D48" s="93"/>
      <c r="G48" s="93"/>
      <c r="H48" s="92"/>
      <c r="I48" s="93"/>
      <c r="J48" s="93"/>
      <c r="K48" s="92"/>
      <c r="L48" s="93"/>
      <c r="M48" s="93"/>
      <c r="N48" s="92"/>
    </row>
    <row r="49" spans="2:14" ht="14.25" x14ac:dyDescent="0.15">
      <c r="B49" s="93"/>
      <c r="C49" s="93"/>
      <c r="D49" s="93"/>
      <c r="G49" s="93"/>
      <c r="H49" s="92"/>
      <c r="I49" s="93"/>
      <c r="J49" s="93"/>
      <c r="K49" s="92"/>
      <c r="L49" s="93"/>
      <c r="M49" s="93"/>
      <c r="N49" s="92"/>
    </row>
    <row r="50" spans="2:14" ht="14.25" x14ac:dyDescent="0.15">
      <c r="B50" s="93"/>
      <c r="C50" s="93"/>
      <c r="D50" s="93"/>
      <c r="G50" s="93"/>
      <c r="H50" s="92"/>
      <c r="I50" s="93"/>
      <c r="J50" s="93"/>
      <c r="K50" s="92"/>
      <c r="L50" s="93"/>
      <c r="M50" s="93"/>
      <c r="N50" s="92"/>
    </row>
    <row r="51" spans="2:14" ht="14.25" x14ac:dyDescent="0.15">
      <c r="B51" s="93"/>
      <c r="C51" s="93"/>
      <c r="D51" s="93"/>
      <c r="G51" s="93"/>
      <c r="H51" s="92"/>
      <c r="I51" s="93"/>
      <c r="J51" s="93"/>
      <c r="K51" s="92"/>
      <c r="L51" s="93"/>
      <c r="M51" s="93"/>
      <c r="N51" s="92"/>
    </row>
    <row r="52" spans="2:14" ht="14.25" x14ac:dyDescent="0.15">
      <c r="B52" s="93"/>
      <c r="C52" s="93"/>
      <c r="D52" s="93"/>
      <c r="G52" s="93"/>
      <c r="H52" s="92"/>
      <c r="I52" s="93"/>
      <c r="J52" s="93"/>
      <c r="K52" s="92"/>
      <c r="L52" s="93"/>
      <c r="M52" s="93"/>
      <c r="N52" s="92"/>
    </row>
    <row r="53" spans="2:14" ht="14.25" x14ac:dyDescent="0.15">
      <c r="B53" s="93"/>
      <c r="C53" s="93"/>
      <c r="D53" s="93"/>
      <c r="G53" s="93"/>
      <c r="H53" s="92"/>
      <c r="I53" s="93"/>
      <c r="J53" s="93"/>
      <c r="K53" s="92"/>
      <c r="L53" s="93"/>
      <c r="M53" s="93"/>
      <c r="N53" s="92"/>
    </row>
    <row r="54" spans="2:14" ht="14.25" x14ac:dyDescent="0.15">
      <c r="B54" s="93"/>
      <c r="C54" s="93"/>
      <c r="D54" s="93"/>
      <c r="G54" s="93"/>
      <c r="H54" s="92"/>
      <c r="I54" s="93"/>
      <c r="J54" s="93"/>
      <c r="K54" s="92"/>
      <c r="L54" s="93"/>
      <c r="M54" s="93"/>
      <c r="N54" s="92"/>
    </row>
    <row r="55" spans="2:14" ht="14.25" x14ac:dyDescent="0.15">
      <c r="B55" s="93"/>
      <c r="C55" s="93"/>
      <c r="D55" s="93"/>
      <c r="G55" s="93"/>
      <c r="H55" s="92"/>
      <c r="I55" s="93"/>
      <c r="J55" s="93"/>
      <c r="K55" s="92"/>
      <c r="L55" s="93"/>
      <c r="M55" s="93"/>
      <c r="N55" s="92"/>
    </row>
    <row r="56" spans="2:14" ht="14.25" x14ac:dyDescent="0.15">
      <c r="B56" s="93"/>
      <c r="C56" s="93"/>
      <c r="D56" s="93"/>
      <c r="G56" s="93"/>
      <c r="H56" s="92"/>
      <c r="I56" s="93"/>
      <c r="J56" s="93"/>
      <c r="K56" s="92"/>
      <c r="L56" s="93"/>
      <c r="M56" s="93"/>
      <c r="N56" s="92"/>
    </row>
    <row r="57" spans="2:14" ht="14.25" x14ac:dyDescent="0.15">
      <c r="B57" s="93"/>
      <c r="C57" s="93"/>
      <c r="D57" s="93"/>
      <c r="G57" s="93"/>
      <c r="H57" s="92"/>
      <c r="I57" s="93"/>
      <c r="J57" s="93"/>
      <c r="K57" s="92"/>
      <c r="L57" s="93"/>
      <c r="M57" s="93"/>
      <c r="N57" s="92"/>
    </row>
    <row r="58" spans="2:14" ht="14.25" x14ac:dyDescent="0.15">
      <c r="B58" s="93"/>
      <c r="C58" s="93"/>
      <c r="D58" s="93"/>
      <c r="G58" s="93"/>
      <c r="H58" s="92"/>
      <c r="I58" s="93"/>
      <c r="J58" s="93"/>
      <c r="K58" s="92"/>
      <c r="L58" s="93"/>
      <c r="M58" s="93"/>
      <c r="N58" s="92"/>
    </row>
    <row r="59" spans="2:14" ht="14.25" x14ac:dyDescent="0.15">
      <c r="B59" s="93"/>
      <c r="C59" s="93"/>
      <c r="D59" s="93"/>
      <c r="G59" s="93"/>
      <c r="H59" s="92"/>
      <c r="I59" s="93"/>
      <c r="J59" s="93"/>
      <c r="K59" s="92"/>
      <c r="L59" s="93"/>
      <c r="M59" s="93"/>
      <c r="N59" s="92"/>
    </row>
    <row r="60" spans="2:14" ht="14.25" x14ac:dyDescent="0.15">
      <c r="B60" s="93"/>
      <c r="C60" s="93"/>
      <c r="D60" s="93"/>
      <c r="G60" s="93"/>
      <c r="H60" s="92"/>
      <c r="I60" s="93"/>
      <c r="J60" s="93"/>
      <c r="K60" s="92"/>
      <c r="L60" s="93"/>
      <c r="M60" s="93"/>
      <c r="N60" s="92"/>
    </row>
    <row r="61" spans="2:14" ht="14.25" x14ac:dyDescent="0.15">
      <c r="B61" s="93"/>
      <c r="C61" s="93"/>
      <c r="D61" s="93"/>
      <c r="G61" s="93"/>
      <c r="H61" s="92"/>
      <c r="I61" s="93"/>
      <c r="J61" s="93"/>
      <c r="K61" s="92"/>
      <c r="L61" s="93"/>
      <c r="M61" s="93"/>
      <c r="N61" s="92"/>
    </row>
    <row r="62" spans="2:14" ht="14.25" x14ac:dyDescent="0.15">
      <c r="B62" s="93"/>
      <c r="C62" s="93"/>
      <c r="D62" s="93"/>
      <c r="G62" s="93"/>
      <c r="H62" s="92"/>
      <c r="I62" s="93"/>
      <c r="J62" s="93"/>
      <c r="K62" s="92"/>
      <c r="L62" s="93"/>
      <c r="M62" s="93"/>
      <c r="N62" s="92"/>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2</vt:i4>
      </vt:variant>
    </vt:vector>
  </HeadingPairs>
  <TitlesOfParts>
    <vt:vector size="40" baseType="lpstr">
      <vt:lpstr>キッズ月間(昼)</vt:lpstr>
      <vt:lpstr>キッズ離乳食月間</vt:lpstr>
      <vt:lpstr>5月1日（金）キッズ</vt:lpstr>
      <vt:lpstr>5月1日 離乳食</vt:lpstr>
      <vt:lpstr>5月7日（木）キッズ</vt:lpstr>
      <vt:lpstr>5月7日離乳食</vt:lpstr>
      <vt:lpstr>5月8日（金）キッズ</vt:lpstr>
      <vt:lpstr>5月8日離乳食</vt:lpstr>
      <vt:lpstr>5月11日 離乳食</vt:lpstr>
      <vt:lpstr>5月11日（月）キッズ</vt:lpstr>
      <vt:lpstr>5月12日（火）キッズ</vt:lpstr>
      <vt:lpstr>5月12日離乳食</vt:lpstr>
      <vt:lpstr>5月13日（水）キッズ</vt:lpstr>
      <vt:lpstr>5月13日離乳食</vt:lpstr>
      <vt:lpstr>5月14日（木）キッズ</vt:lpstr>
      <vt:lpstr>5月14日離乳食</vt:lpstr>
      <vt:lpstr>5月15日（金）キッズ</vt:lpstr>
      <vt:lpstr>5月15日離乳食</vt:lpstr>
      <vt:lpstr>5月18日（月）キッズ</vt:lpstr>
      <vt:lpstr>5月18日離乳食</vt:lpstr>
      <vt:lpstr>5月19日（火）キッズ</vt:lpstr>
      <vt:lpstr>5月19日離乳食</vt:lpstr>
      <vt:lpstr>5月20日（水）キッズ</vt:lpstr>
      <vt:lpstr>5月20日離乳食</vt:lpstr>
      <vt:lpstr>5月21日（木）キッズ</vt:lpstr>
      <vt:lpstr>5月21日 離乳食</vt:lpstr>
      <vt:lpstr>5月22日（金）キッズ</vt:lpstr>
      <vt:lpstr>5月22日離乳食</vt:lpstr>
      <vt:lpstr>5月25日（月）キッズ</vt:lpstr>
      <vt:lpstr>5月25日離乳食</vt:lpstr>
      <vt:lpstr>5月26日（火）キッズ</vt:lpstr>
      <vt:lpstr>5月26日離乳食</vt:lpstr>
      <vt:lpstr>5月27日（水）キッズ</vt:lpstr>
      <vt:lpstr>5月27日離乳食</vt:lpstr>
      <vt:lpstr>5月28日（木）キッズ</vt:lpstr>
      <vt:lpstr>5月28日離乳食</vt:lpstr>
      <vt:lpstr>5月29日（金）キッズ</vt:lpstr>
      <vt:lpstr>5月29日離乳食</vt:lpstr>
      <vt:lpstr>'キッズ月間(昼)'!Print_Area</vt:lpstr>
      <vt:lpstr>キッズ離乳食月間!Print_Area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2020-03-18T07:35:09Z</cp:lastPrinted>
  <dcterms:created xsi:type="dcterms:W3CDTF">2019-03-20T06:11:51Z</dcterms:created>
  <dcterms:modified xsi:type="dcterms:W3CDTF">2020-04-15T04:23:59Z</dcterms:modified>
</cp:coreProperties>
</file>