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mc:AlternateContent xmlns:mc="http://schemas.openxmlformats.org/markup-compatibility/2006">
    <mc:Choice Requires="x15">
      <x15ac:absPath xmlns:x15ac="http://schemas.microsoft.com/office/spreadsheetml/2010/11/ac" url="C:\Users\skuld\Desktop\保育園\給食\"/>
    </mc:Choice>
  </mc:AlternateContent>
  <bookViews>
    <workbookView xWindow="0" yWindow="0" windowWidth="15360" windowHeight="7770" tabRatio="923"/>
  </bookViews>
  <sheets>
    <sheet name="キッズ4月" sheetId="64" r:id="rId1"/>
    <sheet name="離乳食4月" sheetId="65" r:id="rId2"/>
    <sheet name="4月1日（水）キッズ" sheetId="2" r:id="rId3"/>
    <sheet name="4月1日離乳食" sheetId="43" r:id="rId4"/>
    <sheet name="4月2日（木）キッズ" sheetId="3" r:id="rId5"/>
    <sheet name="4月2日離乳食" sheetId="44" r:id="rId6"/>
    <sheet name="4月3日（金）キッズ" sheetId="32" r:id="rId7"/>
    <sheet name="4月3日離乳食" sheetId="45" r:id="rId8"/>
    <sheet name="4月6日（月）キッズ" sheetId="7" r:id="rId9"/>
    <sheet name="4月6日離乳食" sheetId="46" r:id="rId10"/>
    <sheet name="4月7日（火）キッズ" sheetId="8" r:id="rId11"/>
    <sheet name="4月7日離乳食" sheetId="47" r:id="rId12"/>
    <sheet name="4月8日（水）キッズ" sheetId="9" r:id="rId13"/>
    <sheet name="4月8日離乳食" sheetId="48" r:id="rId14"/>
    <sheet name="4月9日（木）キッズ" sheetId="10" r:id="rId15"/>
    <sheet name="4月9日離乳食" sheetId="49" r:id="rId16"/>
    <sheet name="4月10日（金）キッズ" sheetId="11" r:id="rId17"/>
    <sheet name="4月10日離乳食" sheetId="50" r:id="rId18"/>
    <sheet name="4月13日（月）キッズ" sheetId="14" r:id="rId19"/>
    <sheet name="4月13日離乳食" sheetId="51" r:id="rId20"/>
    <sheet name="4月14日（火）キッズ" sheetId="15" r:id="rId21"/>
    <sheet name="4月14日離乳食" sheetId="52" r:id="rId22"/>
    <sheet name="4月15日（水）キッズ" sheetId="16" r:id="rId23"/>
    <sheet name="4月15日離乳食" sheetId="53" r:id="rId24"/>
    <sheet name="4月16日（木）キッズ" sheetId="17" r:id="rId25"/>
    <sheet name="4月16日離乳食" sheetId="54" r:id="rId26"/>
    <sheet name="4月17日（金）キッズ" sheetId="33" r:id="rId27"/>
    <sheet name="4月17日離乳食" sheetId="55" r:id="rId28"/>
    <sheet name="4月20日（月）キッズ" sheetId="21" r:id="rId29"/>
    <sheet name="4月20日離乳食" sheetId="56" r:id="rId30"/>
    <sheet name="4月21日（火）キッズ" sheetId="22" r:id="rId31"/>
    <sheet name="4月21日離乳食" sheetId="57" r:id="rId32"/>
    <sheet name="4月22日（水）キッズ" sheetId="23" r:id="rId33"/>
    <sheet name="4月22日離乳食" sheetId="58" r:id="rId34"/>
    <sheet name="4月23日（木）キッズ" sheetId="24" r:id="rId35"/>
    <sheet name="4月23日離乳食" sheetId="59" r:id="rId36"/>
    <sheet name="4月24日（金） キッズ" sheetId="38" r:id="rId37"/>
    <sheet name="4月24日離乳食" sheetId="60" r:id="rId38"/>
    <sheet name="4月27日（月）キッズ" sheetId="28" r:id="rId39"/>
    <sheet name="4月27日離乳食" sheetId="61" r:id="rId40"/>
    <sheet name="4月28日（火）キッズ" sheetId="29" r:id="rId41"/>
    <sheet name="4月28日離乳食" sheetId="62" r:id="rId42"/>
    <sheet name="4月30日（木）キッズ" sheetId="31" r:id="rId43"/>
    <sheet name="4月30日離乳食" sheetId="63" r:id="rId44"/>
  </sheets>
  <definedNames>
    <definedName name="_xlnm.Print_Area" localSheetId="0">キッズ4月!$A$1:$AA$91</definedName>
    <definedName name="_xlnm.Print_Area" localSheetId="1">離乳食4月!$A$1:$P$66</definedName>
    <definedName name="_xlnm.Print_Area">#REF!</definedName>
  </definedNames>
  <calcPr calcId="152511"/>
</workbook>
</file>

<file path=xl/calcChain.xml><?xml version="1.0" encoding="utf-8"?>
<calcChain xmlns="http://schemas.openxmlformats.org/spreadsheetml/2006/main">
  <c r="L69" i="64" l="1"/>
  <c r="J69" i="64"/>
  <c r="F69" i="64"/>
  <c r="E69" i="64"/>
  <c r="D69" i="64"/>
  <c r="L68" i="64"/>
  <c r="J68" i="64"/>
  <c r="F68" i="64"/>
  <c r="E68" i="64"/>
  <c r="D68" i="64"/>
  <c r="J65" i="64"/>
  <c r="J64" i="64"/>
  <c r="J63" i="64"/>
  <c r="Y62" i="64"/>
  <c r="J62" i="64"/>
  <c r="Y61" i="64"/>
  <c r="J61" i="64"/>
  <c r="Y60" i="64"/>
  <c r="J60" i="64"/>
  <c r="Y59" i="64"/>
  <c r="J59" i="64"/>
  <c r="Y58" i="64"/>
  <c r="J58" i="64"/>
  <c r="J57" i="64"/>
  <c r="J56" i="64"/>
  <c r="Y55" i="64"/>
  <c r="J55" i="64"/>
  <c r="Y54" i="64"/>
  <c r="J54" i="64"/>
  <c r="Y53" i="64"/>
  <c r="J53" i="64"/>
  <c r="Y52" i="64"/>
  <c r="J52" i="64"/>
  <c r="Y51" i="64"/>
  <c r="J51" i="64"/>
  <c r="Y50" i="64"/>
  <c r="Y49" i="64"/>
  <c r="Y48" i="64"/>
  <c r="J48" i="64"/>
  <c r="Y47" i="64"/>
  <c r="J47" i="64"/>
  <c r="Y46" i="64"/>
  <c r="J46" i="64"/>
  <c r="J45" i="64"/>
  <c r="J44" i="64"/>
  <c r="Y43" i="64"/>
  <c r="J43" i="64"/>
  <c r="Y42" i="64"/>
  <c r="J42" i="64"/>
  <c r="Y41" i="64"/>
  <c r="J41" i="64"/>
  <c r="Y40" i="64"/>
  <c r="J40" i="64"/>
  <c r="Y39" i="64"/>
  <c r="J39" i="64"/>
  <c r="Y38" i="64"/>
  <c r="J38" i="64"/>
  <c r="Y37" i="64"/>
  <c r="J37" i="64"/>
  <c r="Y36" i="64"/>
  <c r="J36" i="64"/>
  <c r="Y35" i="64"/>
  <c r="J35" i="64"/>
  <c r="Y34" i="64"/>
  <c r="J34" i="64"/>
  <c r="Y33" i="64"/>
  <c r="J33" i="64"/>
  <c r="Y32" i="64"/>
  <c r="J32" i="64"/>
  <c r="Y31" i="64"/>
  <c r="J31" i="64"/>
  <c r="Y30" i="64"/>
  <c r="J30" i="64"/>
  <c r="Y29" i="64"/>
  <c r="J29" i="64"/>
  <c r="Y28" i="64"/>
  <c r="J28" i="64"/>
  <c r="Y27" i="64"/>
  <c r="J27" i="64"/>
  <c r="Y26" i="64"/>
  <c r="J26" i="64"/>
  <c r="Y25" i="64"/>
  <c r="J25" i="64"/>
  <c r="Y24" i="64"/>
  <c r="J24" i="64"/>
  <c r="Y23" i="64"/>
  <c r="Y22" i="64"/>
  <c r="Y21" i="64"/>
  <c r="J21" i="64"/>
  <c r="Y20" i="64"/>
  <c r="J20" i="64"/>
  <c r="Y19" i="64"/>
  <c r="J19" i="64"/>
  <c r="J18" i="64"/>
  <c r="J17" i="64"/>
  <c r="Y16" i="64"/>
  <c r="J16" i="64"/>
  <c r="Y15" i="64"/>
  <c r="J15" i="64"/>
  <c r="Y14" i="64"/>
  <c r="J14" i="64"/>
  <c r="Y13" i="64"/>
  <c r="J13" i="64"/>
  <c r="Y12" i="64"/>
  <c r="J12" i="64"/>
  <c r="Y11" i="64"/>
  <c r="J11" i="64"/>
  <c r="Y10" i="64"/>
  <c r="J10" i="64"/>
  <c r="Y9" i="64"/>
  <c r="J9" i="64"/>
  <c r="Y8" i="64"/>
  <c r="J8" i="64"/>
  <c r="Y7" i="64"/>
  <c r="J7" i="64"/>
  <c r="J28" i="38" l="1"/>
  <c r="M28" i="38"/>
  <c r="J26" i="38"/>
  <c r="M26" i="38" s="1"/>
  <c r="J25" i="38"/>
  <c r="M25" i="38" s="1"/>
  <c r="R24" i="38"/>
  <c r="J24" i="38"/>
  <c r="M24" i="38" s="1"/>
  <c r="R23" i="38"/>
  <c r="J23" i="38"/>
  <c r="M23" i="38" s="1"/>
  <c r="R21" i="38"/>
  <c r="R20" i="38"/>
  <c r="R19" i="38"/>
  <c r="R18" i="38"/>
  <c r="R17" i="38"/>
  <c r="R16" i="38"/>
  <c r="R15" i="38"/>
  <c r="M15" i="38"/>
  <c r="J15" i="38"/>
  <c r="R14" i="38"/>
  <c r="J14" i="38"/>
  <c r="M14" i="38" s="1"/>
  <c r="R13" i="38"/>
  <c r="J13" i="38"/>
  <c r="M13" i="38" s="1"/>
  <c r="R12" i="38"/>
  <c r="J12" i="38"/>
  <c r="M12" i="38"/>
  <c r="R8" i="38"/>
  <c r="R7" i="38"/>
  <c r="J7" i="38"/>
  <c r="M7" i="38" s="1"/>
  <c r="R21" i="33"/>
  <c r="J21" i="33"/>
  <c r="M21" i="33"/>
  <c r="R20" i="33"/>
  <c r="J20" i="33"/>
  <c r="M20" i="33" s="1"/>
  <c r="R17" i="33"/>
  <c r="J17" i="33"/>
  <c r="M17" i="33" s="1"/>
  <c r="R16" i="33"/>
  <c r="J16" i="33"/>
  <c r="M16" i="33"/>
  <c r="R15" i="33"/>
  <c r="M15" i="33"/>
  <c r="J15" i="33"/>
  <c r="R13" i="33"/>
  <c r="R12" i="33"/>
  <c r="R11" i="33"/>
  <c r="R10" i="33"/>
  <c r="J10" i="33"/>
  <c r="M10" i="33"/>
  <c r="R9" i="33"/>
  <c r="J9" i="33"/>
  <c r="M9" i="33"/>
  <c r="R8" i="33"/>
  <c r="J8" i="33"/>
  <c r="M8" i="33" s="1"/>
  <c r="R7" i="33"/>
  <c r="J7" i="33"/>
  <c r="M7" i="33" s="1"/>
  <c r="R5" i="33"/>
  <c r="R21" i="32"/>
  <c r="J21" i="32"/>
  <c r="M21" i="32" s="1"/>
  <c r="R20" i="32"/>
  <c r="J20" i="32"/>
  <c r="M20" i="32"/>
  <c r="R17" i="32"/>
  <c r="M17" i="32"/>
  <c r="J17" i="32"/>
  <c r="R16" i="32"/>
  <c r="M16" i="32"/>
  <c r="J16" i="32"/>
  <c r="R15" i="32"/>
  <c r="J15" i="32"/>
  <c r="M15" i="32"/>
  <c r="R13" i="32"/>
  <c r="R12" i="32"/>
  <c r="R11" i="32"/>
  <c r="R10" i="32"/>
  <c r="J10" i="32"/>
  <c r="M10" i="32" s="1"/>
  <c r="R9" i="32"/>
  <c r="J9" i="32"/>
  <c r="M9" i="32" s="1"/>
  <c r="R8" i="32"/>
  <c r="J8" i="32"/>
  <c r="M8" i="32"/>
  <c r="R7" i="32"/>
  <c r="M7" i="32"/>
  <c r="J7" i="32"/>
  <c r="R5" i="32"/>
  <c r="J23" i="31"/>
  <c r="M23" i="31" s="1"/>
  <c r="R21" i="31"/>
  <c r="R20" i="31"/>
  <c r="R19" i="31"/>
  <c r="J20" i="31"/>
  <c r="M20" i="31" s="1"/>
  <c r="M19" i="31"/>
  <c r="J19" i="31"/>
  <c r="R17" i="31"/>
  <c r="J12" i="31"/>
  <c r="M12" i="31" s="1"/>
  <c r="R16" i="31"/>
  <c r="R15" i="31"/>
  <c r="R14" i="31"/>
  <c r="R13" i="31"/>
  <c r="R12" i="31"/>
  <c r="R11" i="31"/>
  <c r="R10" i="31"/>
  <c r="J11" i="31"/>
  <c r="M11" i="31" s="1"/>
  <c r="J10" i="31"/>
  <c r="M10" i="31" s="1"/>
  <c r="R8" i="31"/>
  <c r="R7" i="31"/>
  <c r="R6" i="31"/>
  <c r="J7" i="31"/>
  <c r="M7" i="31" s="1"/>
  <c r="J6" i="31"/>
  <c r="M6" i="31" s="1"/>
  <c r="J5" i="31"/>
  <c r="M5" i="31" s="1"/>
  <c r="R5" i="31"/>
  <c r="J21" i="29"/>
  <c r="M21" i="29" s="1"/>
  <c r="R19" i="29"/>
  <c r="R18" i="29"/>
  <c r="J19" i="29"/>
  <c r="M19" i="29" s="1"/>
  <c r="J18" i="29"/>
  <c r="R16" i="29"/>
  <c r="R15" i="29"/>
  <c r="R14" i="29"/>
  <c r="R13" i="29"/>
  <c r="R12" i="29"/>
  <c r="J16" i="29"/>
  <c r="J15" i="29"/>
  <c r="J14" i="29"/>
  <c r="M14" i="29" s="1"/>
  <c r="J13" i="29"/>
  <c r="J12" i="29"/>
  <c r="J8" i="29"/>
  <c r="R10" i="29"/>
  <c r="R9" i="29"/>
  <c r="R8" i="29"/>
  <c r="R7" i="29"/>
  <c r="J7" i="29"/>
  <c r="M7" i="29" s="1"/>
  <c r="R5" i="29"/>
  <c r="J16" i="28"/>
  <c r="M16" i="28" s="1"/>
  <c r="R14" i="28"/>
  <c r="R13" i="28"/>
  <c r="R12" i="28"/>
  <c r="M14" i="28"/>
  <c r="J14" i="28"/>
  <c r="J13" i="28"/>
  <c r="M13" i="28" s="1"/>
  <c r="J12" i="28"/>
  <c r="M12" i="28" s="1"/>
  <c r="R10" i="28"/>
  <c r="R9" i="28"/>
  <c r="R8" i="28"/>
  <c r="R7" i="28"/>
  <c r="J10" i="28"/>
  <c r="M10" i="28" s="1"/>
  <c r="M9" i="28"/>
  <c r="J9" i="28"/>
  <c r="J8" i="28"/>
  <c r="M8" i="28" s="1"/>
  <c r="J7" i="28"/>
  <c r="M7" i="28" s="1"/>
  <c r="M6" i="28"/>
  <c r="J6" i="28"/>
  <c r="R6" i="28"/>
  <c r="J5" i="28"/>
  <c r="M5" i="28" s="1"/>
  <c r="R5" i="28"/>
  <c r="R21" i="24"/>
  <c r="R20" i="24"/>
  <c r="J21" i="24"/>
  <c r="M21" i="24" s="1"/>
  <c r="J20" i="24"/>
  <c r="M20" i="24"/>
  <c r="R18" i="24"/>
  <c r="R17" i="24"/>
  <c r="R16" i="24"/>
  <c r="J18" i="24"/>
  <c r="M18" i="24" s="1"/>
  <c r="J17" i="24"/>
  <c r="M17" i="24" s="1"/>
  <c r="M16" i="24"/>
  <c r="J16" i="24"/>
  <c r="R14" i="24"/>
  <c r="R13" i="24"/>
  <c r="R12" i="24"/>
  <c r="R11" i="24"/>
  <c r="R10" i="24"/>
  <c r="J12" i="24"/>
  <c r="M12" i="24" s="1"/>
  <c r="M11" i="24"/>
  <c r="J11" i="24"/>
  <c r="J10" i="24"/>
  <c r="M10" i="24" s="1"/>
  <c r="R9" i="24"/>
  <c r="M9" i="24"/>
  <c r="J9" i="24"/>
  <c r="R7" i="24"/>
  <c r="R6" i="24"/>
  <c r="J6" i="24"/>
  <c r="M6" i="24" s="1"/>
  <c r="J5" i="24"/>
  <c r="M5" i="24" s="1"/>
  <c r="R5" i="24"/>
  <c r="R18" i="23"/>
  <c r="R17" i="23"/>
  <c r="J17" i="23"/>
  <c r="M17" i="23" s="1"/>
  <c r="R15" i="23"/>
  <c r="R14" i="23"/>
  <c r="R13" i="23"/>
  <c r="R12" i="23"/>
  <c r="R11" i="23"/>
  <c r="M13" i="23"/>
  <c r="J13" i="23"/>
  <c r="J12" i="23"/>
  <c r="M12" i="23" s="1"/>
  <c r="J11" i="23"/>
  <c r="M11" i="23"/>
  <c r="J9" i="23"/>
  <c r="M9" i="23" s="1"/>
  <c r="M8" i="23"/>
  <c r="J8" i="23"/>
  <c r="R9" i="23"/>
  <c r="R8" i="23"/>
  <c r="J7" i="23"/>
  <c r="M7" i="23" s="1"/>
  <c r="J6" i="23"/>
  <c r="M6" i="23"/>
  <c r="R7" i="23"/>
  <c r="R6" i="23"/>
  <c r="J5" i="23"/>
  <c r="M5" i="23" s="1"/>
  <c r="R5" i="23"/>
  <c r="R20" i="22"/>
  <c r="R19" i="22"/>
  <c r="R18" i="22"/>
  <c r="R17" i="22"/>
  <c r="M18" i="22"/>
  <c r="J18" i="22"/>
  <c r="R16" i="22"/>
  <c r="J17" i="22"/>
  <c r="M17" i="22" s="1"/>
  <c r="M16" i="22"/>
  <c r="J16" i="22"/>
  <c r="R14" i="22"/>
  <c r="R13" i="22"/>
  <c r="R12" i="22"/>
  <c r="R11" i="22"/>
  <c r="J12" i="22"/>
  <c r="M12" i="22" s="1"/>
  <c r="J11" i="22"/>
  <c r="M11" i="22"/>
  <c r="R9" i="22"/>
  <c r="R8" i="22"/>
  <c r="R7" i="22"/>
  <c r="R6" i="22"/>
  <c r="J8" i="22"/>
  <c r="M8" i="22" s="1"/>
  <c r="M7" i="22"/>
  <c r="J7" i="22"/>
  <c r="J6" i="22"/>
  <c r="M6" i="22" s="1"/>
  <c r="R5" i="22"/>
  <c r="M5" i="22"/>
  <c r="J5" i="22"/>
  <c r="J22" i="21"/>
  <c r="M22" i="21" s="1"/>
  <c r="R20" i="21"/>
  <c r="R19" i="21"/>
  <c r="J20" i="21"/>
  <c r="M20" i="21" s="1"/>
  <c r="J19" i="21"/>
  <c r="M19" i="21" s="1"/>
  <c r="R17" i="21"/>
  <c r="R16" i="21"/>
  <c r="R15" i="21"/>
  <c r="R14" i="21"/>
  <c r="J16" i="21"/>
  <c r="M16" i="21" s="1"/>
  <c r="J15" i="21"/>
  <c r="M15" i="21" s="1"/>
  <c r="J14" i="21"/>
  <c r="M14" i="21" s="1"/>
  <c r="J8" i="21"/>
  <c r="M8" i="21" s="1"/>
  <c r="R12" i="21"/>
  <c r="R11" i="21"/>
  <c r="R10" i="21"/>
  <c r="R9" i="21"/>
  <c r="R8" i="21"/>
  <c r="R7" i="21"/>
  <c r="J7" i="21"/>
  <c r="M7" i="21" s="1"/>
  <c r="R5" i="21"/>
  <c r="J23" i="17"/>
  <c r="M23" i="17" s="1"/>
  <c r="R21" i="17"/>
  <c r="R20" i="17"/>
  <c r="R19" i="17"/>
  <c r="M20" i="17"/>
  <c r="J20" i="17"/>
  <c r="J19" i="17"/>
  <c r="M19" i="17" s="1"/>
  <c r="R17" i="17"/>
  <c r="M12" i="17"/>
  <c r="J12" i="17"/>
  <c r="R16" i="17"/>
  <c r="R15" i="17"/>
  <c r="R14" i="17"/>
  <c r="R13" i="17"/>
  <c r="R12" i="17"/>
  <c r="R11" i="17"/>
  <c r="R10" i="17"/>
  <c r="J11" i="17"/>
  <c r="M11" i="17" s="1"/>
  <c r="J10" i="17"/>
  <c r="M10" i="17" s="1"/>
  <c r="R8" i="17"/>
  <c r="R7" i="17"/>
  <c r="R6" i="17"/>
  <c r="J7" i="17"/>
  <c r="M7" i="17" s="1"/>
  <c r="M6" i="17"/>
  <c r="J6" i="17"/>
  <c r="J5" i="17"/>
  <c r="M5" i="17" s="1"/>
  <c r="R5" i="17"/>
  <c r="M25" i="16"/>
  <c r="J25" i="16"/>
  <c r="R23" i="16"/>
  <c r="R22" i="16"/>
  <c r="J23" i="16"/>
  <c r="M23" i="16" s="1"/>
  <c r="J22" i="16"/>
  <c r="M22" i="16" s="1"/>
  <c r="R20" i="16"/>
  <c r="R19" i="16"/>
  <c r="R18" i="16"/>
  <c r="R17" i="16"/>
  <c r="J17" i="16"/>
  <c r="M17" i="16" s="1"/>
  <c r="J16" i="16"/>
  <c r="M16" i="16" s="1"/>
  <c r="R16" i="16"/>
  <c r="R15" i="16"/>
  <c r="J15" i="16"/>
  <c r="M15" i="16" s="1"/>
  <c r="R13" i="16"/>
  <c r="R12" i="16"/>
  <c r="R11" i="16"/>
  <c r="R10" i="16"/>
  <c r="R9" i="16"/>
  <c r="R8" i="16"/>
  <c r="R7" i="16"/>
  <c r="J9" i="16"/>
  <c r="M9" i="16" s="1"/>
  <c r="J8" i="16"/>
  <c r="M8" i="16" s="1"/>
  <c r="J7" i="16"/>
  <c r="M7" i="16" s="1"/>
  <c r="R5" i="16"/>
  <c r="J21" i="15"/>
  <c r="M21" i="15" s="1"/>
  <c r="R19" i="15"/>
  <c r="R18" i="15"/>
  <c r="J19" i="15"/>
  <c r="M19" i="15" s="1"/>
  <c r="M18" i="15"/>
  <c r="J18" i="15"/>
  <c r="R16" i="15"/>
  <c r="R15" i="15"/>
  <c r="R14" i="15"/>
  <c r="R13" i="15"/>
  <c r="R12" i="15"/>
  <c r="J16" i="15"/>
  <c r="M16" i="15" s="1"/>
  <c r="M15" i="15"/>
  <c r="J15" i="15"/>
  <c r="M14" i="15"/>
  <c r="J14" i="15"/>
  <c r="J13" i="15"/>
  <c r="M13" i="15" s="1"/>
  <c r="J12" i="15"/>
  <c r="M12" i="15" s="1"/>
  <c r="M8" i="15"/>
  <c r="J8" i="15"/>
  <c r="R10" i="15"/>
  <c r="R9" i="15"/>
  <c r="R8" i="15"/>
  <c r="R7" i="15"/>
  <c r="M7" i="15"/>
  <c r="J7" i="15"/>
  <c r="R5" i="15"/>
  <c r="J16" i="14"/>
  <c r="M16" i="14" s="1"/>
  <c r="R14" i="14"/>
  <c r="R13" i="14"/>
  <c r="R12" i="14"/>
  <c r="J14" i="14"/>
  <c r="M14" i="14"/>
  <c r="J13" i="14"/>
  <c r="M13" i="14" s="1"/>
  <c r="M12" i="14"/>
  <c r="J12" i="14"/>
  <c r="R10" i="14"/>
  <c r="R9" i="14"/>
  <c r="R8" i="14"/>
  <c r="R7" i="14"/>
  <c r="J10" i="14"/>
  <c r="M10" i="14" s="1"/>
  <c r="J9" i="14"/>
  <c r="M9" i="14"/>
  <c r="J8" i="14"/>
  <c r="M8" i="14" s="1"/>
  <c r="M7" i="14"/>
  <c r="J7" i="14"/>
  <c r="J6" i="14"/>
  <c r="M6" i="14" s="1"/>
  <c r="R6" i="14"/>
  <c r="M5" i="14"/>
  <c r="J5" i="14"/>
  <c r="R5" i="14"/>
  <c r="J29" i="11"/>
  <c r="M29" i="11" s="1"/>
  <c r="R26" i="11"/>
  <c r="R25" i="11"/>
  <c r="J27" i="11"/>
  <c r="M27" i="11" s="1"/>
  <c r="M26" i="11"/>
  <c r="J26" i="11"/>
  <c r="J25" i="11"/>
  <c r="M25" i="11" s="1"/>
  <c r="J17" i="11"/>
  <c r="M17" i="11" s="1"/>
  <c r="R23" i="11"/>
  <c r="R22" i="11"/>
  <c r="R21" i="11"/>
  <c r="J16" i="11"/>
  <c r="M16" i="11" s="1"/>
  <c r="R20" i="11"/>
  <c r="R19" i="11"/>
  <c r="R18" i="11"/>
  <c r="R17" i="11"/>
  <c r="R16" i="11"/>
  <c r="R15" i="11"/>
  <c r="R14" i="11"/>
  <c r="J15" i="11"/>
  <c r="M15" i="11" s="1"/>
  <c r="J14" i="11"/>
  <c r="M14" i="11" s="1"/>
  <c r="J9" i="11"/>
  <c r="M9" i="11" s="1"/>
  <c r="J8" i="11"/>
  <c r="M8" i="11" s="1"/>
  <c r="R12" i="11"/>
  <c r="R11" i="11"/>
  <c r="R10" i="11"/>
  <c r="R9" i="11"/>
  <c r="J7" i="11"/>
  <c r="M7" i="11" s="1"/>
  <c r="R8" i="11"/>
  <c r="R7" i="11"/>
  <c r="R21" i="10"/>
  <c r="R20" i="10"/>
  <c r="J21" i="10"/>
  <c r="M21" i="10" s="1"/>
  <c r="J20" i="10"/>
  <c r="M20" i="10" s="1"/>
  <c r="R18" i="10"/>
  <c r="R17" i="10"/>
  <c r="R16" i="10"/>
  <c r="J18" i="10"/>
  <c r="M18" i="10" s="1"/>
  <c r="J17" i="10"/>
  <c r="M17" i="10" s="1"/>
  <c r="M16" i="10"/>
  <c r="J16" i="10"/>
  <c r="R14" i="10"/>
  <c r="R13" i="10"/>
  <c r="R12" i="10"/>
  <c r="R11" i="10"/>
  <c r="R10" i="10"/>
  <c r="J12" i="10"/>
  <c r="M12" i="10" s="1"/>
  <c r="M11" i="10"/>
  <c r="J11" i="10"/>
  <c r="M10" i="10"/>
  <c r="J10" i="10"/>
  <c r="R9" i="10"/>
  <c r="M9" i="10"/>
  <c r="J9" i="10"/>
  <c r="R7" i="10"/>
  <c r="R6" i="10"/>
  <c r="J6" i="10"/>
  <c r="M6" i="10" s="1"/>
  <c r="J5" i="10"/>
  <c r="M5" i="10" s="1"/>
  <c r="R5" i="10"/>
  <c r="R18" i="9"/>
  <c r="R17" i="9"/>
  <c r="J17" i="9"/>
  <c r="M17" i="9"/>
  <c r="R15" i="9"/>
  <c r="R14" i="9"/>
  <c r="R13" i="9"/>
  <c r="R12" i="9"/>
  <c r="R11" i="9"/>
  <c r="J13" i="9"/>
  <c r="M13" i="9" s="1"/>
  <c r="J12" i="9"/>
  <c r="M12" i="9"/>
  <c r="J11" i="9"/>
  <c r="M11" i="9" s="1"/>
  <c r="M9" i="9"/>
  <c r="J9" i="9"/>
  <c r="J8" i="9"/>
  <c r="M8" i="9" s="1"/>
  <c r="R9" i="9"/>
  <c r="R8" i="9"/>
  <c r="J7" i="9"/>
  <c r="M7" i="9" s="1"/>
  <c r="J6" i="9"/>
  <c r="M6" i="9" s="1"/>
  <c r="R7" i="9"/>
  <c r="R6" i="9"/>
  <c r="M5" i="9"/>
  <c r="J5" i="9"/>
  <c r="R5" i="9"/>
  <c r="R20" i="8"/>
  <c r="R19" i="8"/>
  <c r="R18" i="8"/>
  <c r="R17" i="8"/>
  <c r="J18" i="8"/>
  <c r="M18" i="8" s="1"/>
  <c r="R16" i="8"/>
  <c r="M17" i="8"/>
  <c r="J17" i="8"/>
  <c r="J16" i="8"/>
  <c r="M16" i="8" s="1"/>
  <c r="R14" i="8"/>
  <c r="R13" i="8"/>
  <c r="R12" i="8"/>
  <c r="R11" i="8"/>
  <c r="J12" i="8"/>
  <c r="M12" i="8" s="1"/>
  <c r="M11" i="8"/>
  <c r="J11" i="8"/>
  <c r="R9" i="8"/>
  <c r="R8" i="8"/>
  <c r="R7" i="8"/>
  <c r="R6" i="8"/>
  <c r="M8" i="8"/>
  <c r="J8" i="8"/>
  <c r="J7" i="8"/>
  <c r="M7" i="8" s="1"/>
  <c r="J6" i="8"/>
  <c r="M6" i="8" s="1"/>
  <c r="R5" i="8"/>
  <c r="J5" i="8"/>
  <c r="M5" i="8" s="1"/>
  <c r="M22" i="7"/>
  <c r="J22" i="7"/>
  <c r="R20" i="7"/>
  <c r="R19" i="7"/>
  <c r="J20" i="7"/>
  <c r="M20" i="7" s="1"/>
  <c r="J19" i="7"/>
  <c r="M19" i="7" s="1"/>
  <c r="R17" i="7"/>
  <c r="R16" i="7"/>
  <c r="R15" i="7"/>
  <c r="R14" i="7"/>
  <c r="J16" i="7"/>
  <c r="M16" i="7"/>
  <c r="M15" i="7"/>
  <c r="J15" i="7"/>
  <c r="J14" i="7"/>
  <c r="M14" i="7" s="1"/>
  <c r="J8" i="7"/>
  <c r="M8" i="7" s="1"/>
  <c r="R12" i="7"/>
  <c r="R11" i="7"/>
  <c r="R10" i="7"/>
  <c r="R9" i="7"/>
  <c r="R8" i="7"/>
  <c r="R7" i="7"/>
  <c r="J7" i="7"/>
  <c r="M7" i="7"/>
  <c r="R5" i="7"/>
  <c r="J23" i="3"/>
  <c r="M23" i="3" s="1"/>
  <c r="R21" i="3"/>
  <c r="R20" i="3"/>
  <c r="R19" i="3"/>
  <c r="J20" i="3"/>
  <c r="M20" i="3" s="1"/>
  <c r="J19" i="3"/>
  <c r="M19" i="3" s="1"/>
  <c r="R17" i="3"/>
  <c r="J12" i="3"/>
  <c r="M12" i="3" s="1"/>
  <c r="R16" i="3"/>
  <c r="R15" i="3"/>
  <c r="R14" i="3"/>
  <c r="R13" i="3"/>
  <c r="R12" i="3"/>
  <c r="R11" i="3"/>
  <c r="R10" i="3"/>
  <c r="M11" i="3"/>
  <c r="J11" i="3"/>
  <c r="M10" i="3"/>
  <c r="J10" i="3"/>
  <c r="R8" i="3"/>
  <c r="R7" i="3"/>
  <c r="R6" i="3"/>
  <c r="M7" i="3"/>
  <c r="J7" i="3"/>
  <c r="J6" i="3"/>
  <c r="M6" i="3" s="1"/>
  <c r="J5" i="3"/>
  <c r="M5" i="3" s="1"/>
  <c r="R5" i="3"/>
  <c r="M25" i="2"/>
  <c r="J25" i="2"/>
  <c r="R23" i="2"/>
  <c r="R22" i="2"/>
  <c r="J23" i="2"/>
  <c r="M23" i="2"/>
  <c r="J22" i="2"/>
  <c r="M22" i="2"/>
  <c r="R20" i="2"/>
  <c r="R19" i="2"/>
  <c r="R18" i="2"/>
  <c r="R17" i="2"/>
  <c r="J17" i="2"/>
  <c r="M17" i="2"/>
  <c r="M16" i="2"/>
  <c r="J16" i="2"/>
  <c r="R16" i="2"/>
  <c r="R15" i="2"/>
  <c r="J15" i="2"/>
  <c r="M15" i="2"/>
  <c r="R13" i="2"/>
  <c r="R12" i="2"/>
  <c r="R11" i="2"/>
  <c r="R10" i="2"/>
  <c r="R9" i="2"/>
  <c r="R8" i="2"/>
  <c r="R7" i="2"/>
  <c r="M9" i="2"/>
  <c r="J9" i="2"/>
  <c r="J8" i="2"/>
  <c r="M8" i="2"/>
  <c r="M7" i="2"/>
  <c r="J7" i="2"/>
  <c r="R5" i="2"/>
  <c r="M13" i="29" l="1"/>
  <c r="M16" i="29"/>
  <c r="M12" i="29"/>
  <c r="M15" i="29"/>
  <c r="M8" i="29"/>
  <c r="M18" i="29"/>
</calcChain>
</file>

<file path=xl/sharedStrings.xml><?xml version="1.0" encoding="utf-8"?>
<sst xmlns="http://schemas.openxmlformats.org/spreadsheetml/2006/main" count="4366" uniqueCount="532">
  <si>
    <t>予　　定　　献　　立　　表　</t>
    <rPh sb="0" eb="1">
      <t>ヨ</t>
    </rPh>
    <rPh sb="3" eb="4">
      <t>サダム</t>
    </rPh>
    <rPh sb="6" eb="7">
      <t>ケン</t>
    </rPh>
    <rPh sb="9" eb="10">
      <t>リツ</t>
    </rPh>
    <rPh sb="12" eb="13">
      <t>ヒョウ</t>
    </rPh>
    <phoneticPr fontId="3"/>
  </si>
  <si>
    <t>献立名</t>
    <rPh sb="0" eb="2">
      <t>コンダテ</t>
    </rPh>
    <rPh sb="2" eb="3">
      <t>メイ</t>
    </rPh>
    <phoneticPr fontId="3"/>
  </si>
  <si>
    <t>材料名</t>
    <rPh sb="0" eb="3">
      <t>ザイリョウメイ</t>
    </rPh>
    <phoneticPr fontId="3"/>
  </si>
  <si>
    <t>1-2歳児</t>
    <rPh sb="3" eb="5">
      <t>サイジ</t>
    </rPh>
    <phoneticPr fontId="3"/>
  </si>
  <si>
    <t>単位</t>
    <rPh sb="0" eb="2">
      <t>タンイ</t>
    </rPh>
    <phoneticPr fontId="3"/>
  </si>
  <si>
    <t>産地</t>
    <rPh sb="0" eb="2">
      <t>サンチ</t>
    </rPh>
    <phoneticPr fontId="3"/>
  </si>
  <si>
    <t>3-5歳児</t>
    <rPh sb="3" eb="4">
      <t>サイ</t>
    </rPh>
    <rPh sb="4" eb="5">
      <t>ジ</t>
    </rPh>
    <phoneticPr fontId="3"/>
  </si>
  <si>
    <t>廃棄込量</t>
    <rPh sb="0" eb="2">
      <t>ハイキ</t>
    </rPh>
    <rPh sb="2" eb="3">
      <t>コミ</t>
    </rPh>
    <rPh sb="3" eb="4">
      <t>リョウ</t>
    </rPh>
    <phoneticPr fontId="3"/>
  </si>
  <si>
    <t>作り方</t>
    <rPh sb="0" eb="1">
      <t>ツク</t>
    </rPh>
    <rPh sb="2" eb="3">
      <t>カタ</t>
    </rPh>
    <phoneticPr fontId="3"/>
  </si>
  <si>
    <t>お手持ち調味料</t>
    <rPh sb="1" eb="3">
      <t>テモ</t>
    </rPh>
    <rPh sb="4" eb="7">
      <t>チョウミリョウ</t>
    </rPh>
    <phoneticPr fontId="3"/>
  </si>
  <si>
    <t>１-2歳児分量
(g)</t>
    <rPh sb="3" eb="4">
      <t>サイ</t>
    </rPh>
    <rPh sb="4" eb="5">
      <t>ジ</t>
    </rPh>
    <rPh sb="5" eb="7">
      <t>ブンリョウ</t>
    </rPh>
    <phoneticPr fontId="3"/>
  </si>
  <si>
    <t>3-5歳児分量
(g)</t>
    <rPh sb="3" eb="5">
      <t>サイジ</t>
    </rPh>
    <rPh sb="5" eb="7">
      <t>ブンリョウ</t>
    </rPh>
    <phoneticPr fontId="3"/>
  </si>
  <si>
    <t>キッズ</t>
    <phoneticPr fontId="3"/>
  </si>
  <si>
    <t>3月31日(火)配達/4月1日(水)食</t>
    <phoneticPr fontId="3"/>
  </si>
  <si>
    <t>ご飯</t>
  </si>
  <si>
    <t>ひじき入り厚焼き玉子</t>
  </si>
  <si>
    <t>①玉ねぎはみじん切りにし、ひじきは戻します。_x000D_</t>
  </si>
  <si>
    <t>②①を炒め冷まし、砂糖・塩・酒・正油・出し汁・溶き玉子を加え、半熟状になるまで炒めます。_x000D_</t>
  </si>
  <si>
    <t>③油を塗った天板等に流し入れ、150～160℃で15～20分程度焼いて下さい。_x000D_</t>
  </si>
  <si>
    <t>※フライパンで厚焼玉子にしてもよいでしょう。_x000D_</t>
  </si>
  <si>
    <t>※加熱調理する際は中心部75℃で1分以上加熱したことを確認して下さい。</t>
  </si>
  <si>
    <t>玉ねぎ</t>
  </si>
  <si>
    <t>g</t>
  </si>
  <si>
    <t>ひじきＰ</t>
  </si>
  <si>
    <t>・</t>
  </si>
  <si>
    <t>Ｐ</t>
  </si>
  <si>
    <t>玉子</t>
  </si>
  <si>
    <t>卵</t>
  </si>
  <si>
    <t>ヶ</t>
  </si>
  <si>
    <t>油</t>
  </si>
  <si>
    <t>上白糖</t>
  </si>
  <si>
    <t>精製塩</t>
  </si>
  <si>
    <t>酒</t>
  </si>
  <si>
    <t>醤油</t>
  </si>
  <si>
    <t>小麦</t>
  </si>
  <si>
    <t>出し汁</t>
  </si>
  <si>
    <t>豚肉とかぼちゃの煮物</t>
  </si>
  <si>
    <t>①野菜・肉は食べやすい大きさに切り、肉は酒をふります。_x000D_</t>
  </si>
  <si>
    <t>②油で肉を炒めて、野菜・調味料を加えて煮て下さい。_x000D_</t>
  </si>
  <si>
    <t>国産豚もも小間</t>
  </si>
  <si>
    <t>かぼちゃ</t>
  </si>
  <si>
    <t>人参</t>
  </si>
  <si>
    <t>みりん風調味料</t>
  </si>
  <si>
    <t>みそ汁</t>
  </si>
  <si>
    <t>小松菜</t>
  </si>
  <si>
    <t>冷凍カット油揚げ</t>
  </si>
  <si>
    <t>味噌</t>
  </si>
  <si>
    <t>フルーツ（バナナ）</t>
  </si>
  <si>
    <t>※原料のまま流水できれいに洗って下さい。</t>
  </si>
  <si>
    <t>バナナ</t>
  </si>
  <si>
    <t>本</t>
  </si>
  <si>
    <t>昼</t>
  </si>
  <si>
    <t>牛乳</t>
  </si>
  <si>
    <t>乳</t>
  </si>
  <si>
    <t>cc</t>
  </si>
  <si>
    <t>枚</t>
  </si>
  <si>
    <t>バター</t>
  </si>
  <si>
    <t>切</t>
  </si>
  <si>
    <t>こしょう</t>
  </si>
  <si>
    <t>マヨネーズ</t>
  </si>
  <si>
    <t>卵・小麦</t>
  </si>
  <si>
    <t>国産鶏もも小間(加熱用)</t>
  </si>
  <si>
    <t>もやし</t>
  </si>
  <si>
    <t>ごま油</t>
  </si>
  <si>
    <t>いり胡麻　白</t>
  </si>
  <si>
    <t>充てん豆腐</t>
  </si>
  <si>
    <t>丁</t>
  </si>
  <si>
    <t>長ねぎ</t>
  </si>
  <si>
    <t>ヨーグルト</t>
  </si>
  <si>
    <t>①砂糖・水を火にかけてシロップを作り冷まします。_x000D_</t>
  </si>
  <si>
    <t>②①とヨーグルトを合わせてください。_x000D_</t>
  </si>
  <si>
    <t>※甘さは砂糖で調節して下さい。_x000D_</t>
  </si>
  <si>
    <t>ﾌﾟﾚｰﾝﾖｰｸﾞﾙﾄ</t>
  </si>
  <si>
    <t>水</t>
  </si>
  <si>
    <t>4月1日(水)配達/4月2日(木)食</t>
    <phoneticPr fontId="3"/>
  </si>
  <si>
    <t>チキンライス</t>
  </si>
  <si>
    <t>①野菜はみじん切りします。_x000D_</t>
  </si>
  <si>
    <t>※加熱調理する際は中心部75℃で1分以上加熱したことを確認して下さい。_x000D_</t>
  </si>
  <si>
    <t>冷凍グリンピースＰ</t>
  </si>
  <si>
    <t>ケチャップ</t>
  </si>
  <si>
    <t>ツナポテトコロッケ</t>
  </si>
  <si>
    <t>①芋は茹でるか蒸して粗くつぶして冷まします。ツナは汁気をきります。_x000D_</t>
  </si>
  <si>
    <t>③茹でて食べやすい大きさに切ったトマトを添えて、お好みでコロッケにソースをかけてお召し上がり下さい。_x000D_</t>
  </si>
  <si>
    <t>じゃが芋</t>
  </si>
  <si>
    <t>ツナフレーク缶</t>
  </si>
  <si>
    <t>小麦粉</t>
  </si>
  <si>
    <t>パン粉</t>
  </si>
  <si>
    <t>トマト</t>
  </si>
  <si>
    <t>ウスターソース</t>
  </si>
  <si>
    <t>スープ</t>
  </si>
  <si>
    <t>大根</t>
  </si>
  <si>
    <t>コンソメ</t>
  </si>
  <si>
    <t>乳・小麦</t>
  </si>
  <si>
    <t>フルーツ（りんご）</t>
  </si>
  <si>
    <t>りんご</t>
  </si>
  <si>
    <t>スパゲッティ</t>
  </si>
  <si>
    <t>キャベツ</t>
  </si>
  <si>
    <t>①食べやすい大きさに切った野菜は茹で冷まします。_x000D_</t>
  </si>
  <si>
    <t>②調味料は煮立て冷まし、①を和えて下さい。_x000D_</t>
  </si>
  <si>
    <t>きゅうり</t>
  </si>
  <si>
    <t>4月2日(木)配達/4月3日(金)食</t>
    <phoneticPr fontId="3"/>
  </si>
  <si>
    <t>ハンバーグ</t>
  </si>
  <si>
    <t>①みじん切りした玉ねぎは炒めて、塩・こしょうし冷まします。_x000D_</t>
  </si>
  <si>
    <t>②肉・①・豆乳にひたしたパン粉を粘りが出るまで練り混ぜて、人数分の小判型にまとめます。_x000D_</t>
  </si>
  <si>
    <t>③熱した油で、②を両面焼き中まで火を通します。_x000D_</t>
  </si>
  <si>
    <t>④肉汁の残ったフライパンにケチャップ・ソースを加えて煮立たせ、ハンバーグにかけます。_x000D_</t>
  </si>
  <si>
    <t>⑤食べやすい大きさに切って茹でたキャベツを添えて下さい。_x000D_</t>
  </si>
  <si>
    <t>国産豚挽肉</t>
  </si>
  <si>
    <t>有機豆乳無調整</t>
  </si>
  <si>
    <t>マカロニサラダ</t>
  </si>
  <si>
    <t>①マカロニはやわらかくなるまで8～10分茹で冷まします。_x000D_</t>
  </si>
  <si>
    <t>②食べやすい大きさに切った野菜は茹で冷まします。_x000D_</t>
  </si>
  <si>
    <t>③調味料を煮立て冷まし、①・②と和えて下さい。_x000D_</t>
  </si>
  <si>
    <t>マカロニミックス160ｇＰ</t>
  </si>
  <si>
    <t>焼ふ</t>
  </si>
  <si>
    <t>骨抜き助宗タラ３０</t>
  </si>
  <si>
    <t>片栗粉</t>
  </si>
  <si>
    <t>すり胡麻　白</t>
  </si>
  <si>
    <t>白菜</t>
  </si>
  <si>
    <t>※にんにくの量は施設で調節してください。_x000D_</t>
  </si>
  <si>
    <t>カットトマトパック</t>
  </si>
  <si>
    <t>にんにく</t>
  </si>
  <si>
    <t>鶏ささみ　(加熱用)</t>
  </si>
  <si>
    <t>水菜</t>
  </si>
  <si>
    <t>酢</t>
  </si>
  <si>
    <t>冷凍カーネルコーンＰ</t>
  </si>
  <si>
    <t>カットワカメ</t>
  </si>
  <si>
    <t>フルーツ（オレンジ）</t>
  </si>
  <si>
    <t>ネーブル</t>
  </si>
  <si>
    <t>※水の量は調節して下さい。_x000D_</t>
  </si>
  <si>
    <t>骨抜き白糸タラ３０</t>
  </si>
  <si>
    <t>パセリ</t>
  </si>
  <si>
    <t>4月3日(金)配達/4月6日(月)食</t>
    <phoneticPr fontId="3"/>
  </si>
  <si>
    <t>助宗タラのコロコロ揚げ</t>
  </si>
  <si>
    <t>※食数が多い場合は芋をイチョウ切りにしてもよいでしょう。_x000D_</t>
  </si>
  <si>
    <t>②170度ぐらに熱した油で①を揚げます。_x000D_</t>
  </si>
  <si>
    <t>③調味料を煮立てて②にからめて下さい。_x000D_</t>
  </si>
  <si>
    <t>さつま芋</t>
  </si>
  <si>
    <t>ほうれん草の玉子炒め</t>
  </si>
  <si>
    <t>①人参は細切りします。_x000D_</t>
  </si>
  <si>
    <t>冷凍カットほうれん草(ＩＱＦ)Ｐ</t>
  </si>
  <si>
    <t>花ふ</t>
  </si>
  <si>
    <t>国産鶏もも切身４０(加熱用)</t>
  </si>
  <si>
    <t>4月6日(月)配達/4月7日(火)食</t>
    <phoneticPr fontId="3"/>
  </si>
  <si>
    <t>スパゲティナポリタン</t>
  </si>
  <si>
    <t>①麺は8～9分ゆでてバターをからめます。_x000D_</t>
  </si>
  <si>
    <t>③茹でて刻んだパセリを散らして下さい。_x000D_</t>
  </si>
  <si>
    <t>キャベツとツナのサラダ</t>
  </si>
  <si>
    <t>①野菜は食べやすい大きさに切って茹で冷まします。ツナは汁けをきります。_x000D_</t>
  </si>
  <si>
    <t>みるくスープ</t>
  </si>
  <si>
    <t>①人参は食べやすい大きさに切り、バターで炒めます。_x000D_</t>
  </si>
  <si>
    <t>※とろみをみて水溶き片栗粉の量は調節してください。_x000D_</t>
  </si>
  <si>
    <t>4月7日(火)配達/4月8日(水)食</t>
    <phoneticPr fontId="3"/>
  </si>
  <si>
    <t>ハヤシライス</t>
  </si>
  <si>
    <t>①玉ねぎは薄切りにします。肉は食べやすい大きさに切って酒をふります。_x000D_</t>
  </si>
  <si>
    <t>②熱した油で①を炒め、トマトパック・水・砂糖を加えて煮ます。_x000D_</t>
  </si>
  <si>
    <t>③アクを取り、ルーを入れて煮ます。_x000D_</t>
  </si>
  <si>
    <t>④ご飯に③を盛り、茹でたグリンピースを散らして下さい。_x000D_</t>
  </si>
  <si>
    <t>とろけるハヤシ</t>
  </si>
  <si>
    <t>お豆腐サラダ</t>
  </si>
  <si>
    <t>①豆腐は食べやすい大きさに切り茹で冷まします。_x000D_</t>
  </si>
  <si>
    <t>③①・②を盛り付けて、煮立て冷ました調味料をかけて下さい。_x000D_</t>
  </si>
  <si>
    <t>木綿豆腐</t>
  </si>
  <si>
    <t>具だくさん汁</t>
  </si>
  <si>
    <t>4月8日(水)配達/4月9日(木)食</t>
    <phoneticPr fontId="3"/>
  </si>
  <si>
    <t>納豆ごはん</t>
  </si>
  <si>
    <t>①煮立て冷ましただし汁・正油をあわせて納豆と混ぜます。_x000D_</t>
  </si>
  <si>
    <t>②あおさ粉をふってご飯にかける又は別に提供して下さい。_x000D_</t>
  </si>
  <si>
    <t>納豆</t>
  </si>
  <si>
    <t>あおさ粉</t>
  </si>
  <si>
    <t>中国・国内製造</t>
  </si>
  <si>
    <t>鶏肉じゃが</t>
  </si>
  <si>
    <t>①野菜は角切りし、芋は水にさらします。肉は食べやすい大きさに切り、酒をふります。_x000D_</t>
  </si>
  <si>
    <t>②熱した油で①を炒め、調味料で煮て下さい。_x000D_</t>
  </si>
  <si>
    <t>白菜とわかめのごま和え</t>
  </si>
  <si>
    <t>①野菜は食べやすい大きさに切り、茹で冷まします。ワカメは戻して茹で冷まします。_x000D_</t>
  </si>
  <si>
    <t>②調味料は煮立て冷まし、①・ごまを和えて下さい。_x000D_</t>
  </si>
  <si>
    <t>なめこ</t>
  </si>
  <si>
    <t>4月9日(木)配達/4月10日(金)食</t>
    <phoneticPr fontId="3"/>
  </si>
  <si>
    <t>●ブタさんライス</t>
  </si>
  <si>
    <t>①洗った米にケチャップ・水（調味料と合わせて通常の水加減）を加えて軽く混ぜ、炊飯します。_x000D_</t>
  </si>
  <si>
    <t>②人参は一人2個付けになるようイチョウ切りにして出し汁・砂糖・塩・正油で煮ます。_x000D_</t>
  </si>
  <si>
    <t>③レーズンは茹で、竹輪は一人2個付けになるように輪切りにして茹でます。_x000D_</t>
  </si>
  <si>
    <t>④炊き上がったご飯を丸く盛りつけます。人参を耳、レーズンを目、ちくわを鼻に見立て盛り付けて下さい。_x000D_</t>
  </si>
  <si>
    <t>※写真を参考に盛り付けて下さい。_x000D_</t>
  </si>
  <si>
    <t>レーズンＰ</t>
  </si>
  <si>
    <t>※2</t>
  </si>
  <si>
    <t>冷凍並竹輪</t>
  </si>
  <si>
    <t>小麦※92</t>
    <phoneticPr fontId="17"/>
  </si>
  <si>
    <t>鶏唐揚げのマヨソース</t>
  </si>
  <si>
    <t>④唐揚げに③のソースをかけ、茹でて食べやすい大きさに切ったトマトを添えて下さい。_x000D_</t>
  </si>
  <si>
    <t>※強く煮立てないようご注意下さい。_x000D_</t>
  </si>
  <si>
    <t>4月10日(金)配達/4月13日(月)食</t>
    <phoneticPr fontId="3"/>
  </si>
  <si>
    <t>カレーライス</t>
  </si>
  <si>
    <t>①材料を食べやすい大きさに切り、肉は酒をふり、芋は水にさらします。_x000D_</t>
  </si>
  <si>
    <t>②熱した油で肉・野菜を炒めて、水・牛乳を加えて煮ます。_x000D_</t>
  </si>
  <si>
    <t>③材料が柔らかくなったらルーを加えて煮込み、砂糖・ケチャップで味を調えて下さい。_x000D_</t>
  </si>
  <si>
    <t>とろけるカレー　甘口</t>
  </si>
  <si>
    <t>大根のごまマヨサラダ</t>
  </si>
  <si>
    <t>4月13日(月)配達/4月14日(火)食</t>
    <phoneticPr fontId="3"/>
  </si>
  <si>
    <t>白糸タラのてり焼き</t>
  </si>
  <si>
    <t>①魚は水気をよくふき取り小麦粉をまぶします。_x000D_</t>
  </si>
  <si>
    <t>②熱した油で①を両面焼き、調味料を加えて全体に絡めます。_x000D_</t>
  </si>
  <si>
    <t>③千切りにして茹でた野菜を添えて下さい。_x000D_</t>
  </si>
  <si>
    <t>豆腐のそぼろあんかけ</t>
  </si>
  <si>
    <t>①豆腐は食べやすい大きさに切り茹でます。野菜は食べやすい大きさに切ります。_x000D_</t>
  </si>
  <si>
    <t>②だし汁で肉・玉ねぎ・人参をほぐしながら煮て、アクをとります。_x000D_</t>
  </si>
  <si>
    <t>③調味料を加えて煮、野菜がやわらかくなったら水菜を加え、水溶き片栗粉でとろみをつけます。_x000D_</t>
  </si>
  <si>
    <t>④豆腐に③のあんをかけて下さい。_x000D_</t>
  </si>
  <si>
    <t>国産鶏モモ挽肉(加熱用)</t>
  </si>
  <si>
    <t>4月14日(火)配達/4月15日(水)食</t>
    <phoneticPr fontId="3"/>
  </si>
  <si>
    <t>4月15日(水)配達/4月16日(木)食</t>
    <phoneticPr fontId="3"/>
  </si>
  <si>
    <t>4月16日(木)配達/4月17日(金)食</t>
    <phoneticPr fontId="3"/>
  </si>
  <si>
    <t>4月17日(金)配達/4月20日(月)食</t>
    <phoneticPr fontId="3"/>
  </si>
  <si>
    <t>4月20日(月)配達/4月21日(火)食</t>
    <phoneticPr fontId="3"/>
  </si>
  <si>
    <t>4月21日(火)配達/4月22日(水)食</t>
    <phoneticPr fontId="3"/>
  </si>
  <si>
    <t>4月22日(水)配達/4月23日(木)食</t>
    <phoneticPr fontId="3"/>
  </si>
  <si>
    <t>4月23日(木)配達/4月24日(金)食</t>
    <phoneticPr fontId="3"/>
  </si>
  <si>
    <t>●グリンピースご飯</t>
  </si>
  <si>
    <t>※食育の一環として、幼児さんにグリンピースの皮むきをしてもらうとよいでしょう。_x000D_</t>
  </si>
  <si>
    <t>生グリンピース（さやつき）</t>
  </si>
  <si>
    <t>4月24日(金)配達/4月27日(月)食</t>
    <phoneticPr fontId="3"/>
  </si>
  <si>
    <t>4月27日(月)配達/4月28日(火)食</t>
    <phoneticPr fontId="3"/>
  </si>
  <si>
    <t>4月28日(火)配達/4月30日(木)食</t>
    <phoneticPr fontId="3"/>
  </si>
  <si>
    <t>②①に塩・こしょうを混ぜ合わせて小判型にまとめ、小麦粉・水溶き小麦粉・パン粉の順にまぶして、</t>
    <phoneticPr fontId="17"/>
  </si>
  <si>
    <t>160～170℃の油で揚げます。</t>
  </si>
  <si>
    <t>芋は水にさらし、水けをふき取ります。</t>
  </si>
  <si>
    <t>②熱したごま油で野菜を炒め、塩・コショウで調味し、溶きほぐした玉子を回し入れて火を通し、</t>
    <phoneticPr fontId="17"/>
  </si>
  <si>
    <t>仕上げに正油を加えて混ぜて下さい。</t>
  </si>
  <si>
    <t>②材料は食べやすい大きさに切って油で炒め合わせ、めんを加えてケチャップ・ウスターソース・</t>
    <phoneticPr fontId="17"/>
  </si>
  <si>
    <t>砂糖で調味します。</t>
  </si>
  <si>
    <t>②水・コンソメを加えて煮、やわらかくなったら牛乳・コーンを加えてさらに煮、塩で味を調え、</t>
    <phoneticPr fontId="17"/>
  </si>
  <si>
    <t>お好みで水溶き片栗粉でとろみをつけてください。</t>
  </si>
  <si>
    <t>①肉は食べやすい大きさに切って、すりおろしたにんにく・砂糖・みりん・醤油・酒をもみこみ</t>
    <phoneticPr fontId="17"/>
  </si>
  <si>
    <t>10分以上漬け込みます。</t>
  </si>
  <si>
    <t>③玉ねぎはみじん切りにして茹で、水気を絞って煮立て冷ましたマヨネーズ・砂糖・</t>
    <phoneticPr fontId="17"/>
  </si>
  <si>
    <t>塩と混ぜ合わせてソースを作ります。</t>
  </si>
  <si>
    <t>※芋をやわらかくなるまで電子レンジで加熱又は茹で冷まし、他の材料を煮込んだ後に加えると、</t>
    <phoneticPr fontId="17"/>
  </si>
  <si>
    <t>荷崩れを防ぐことができます。</t>
  </si>
  <si>
    <t>②肉・野菜の順にバターで炒め合わせて、塩・ケチャップ・茹でたグリンピースを加えて、</t>
    <phoneticPr fontId="17"/>
  </si>
  <si>
    <t>炊き上がったご飯に混ぜて下さい。</t>
  </si>
  <si>
    <t>②材料は食べやすい大きさに切って油で炒め合わせ、めんを加えてケチャップ・</t>
    <phoneticPr fontId="17"/>
  </si>
  <si>
    <t>ウスターソース・砂糖で調味します。</t>
  </si>
  <si>
    <t>②水・コンソメを加えて煮、やわらかくなったら牛乳・コーンを加えてさらに煮、</t>
    <phoneticPr fontId="17"/>
  </si>
  <si>
    <t>塩で味を調え、お好みで水溶き片栗粉でとろみをつけてください。</t>
  </si>
  <si>
    <t>②①に塩・こしょうを混ぜ合わせて小判型にまとめ、小麦粉・水溶き小麦粉・パン粉の順に</t>
    <phoneticPr fontId="17"/>
  </si>
  <si>
    <t>まぶして、160～170℃の油で揚げます。</t>
  </si>
  <si>
    <t xml:space="preserve">②小麦粉・片栗粉を混ぜ合わせて、肉にまぶして揚げます。
</t>
    <rPh sb="5" eb="8">
      <t>カタクリコ</t>
    </rPh>
    <phoneticPr fontId="17"/>
  </si>
  <si>
    <t>①洗った米に塩・水（通常の水加減）を加えて軽くまぜ、上に鞘から出したグリンピースをのせ、炊飯して下さい。_x000D_</t>
  </si>
  <si>
    <t>①肉は食べやすい大きさに切って、すりおろしたにんにく・砂糖・みりん・醤油・酒をもみこみ10分以上漬け込みます。_x000D_</t>
  </si>
  <si>
    <t>②小麦粉・片栗粉を混ぜ合わせて、肉にまぶして揚げます。_x000D_</t>
  </si>
  <si>
    <t>③玉ねぎはみじん切りにして茹で、水気を絞って煮立て冷ましたマヨネーズ・砂糖・塩と混ぜ合わせてソースを作ります。_x000D_</t>
  </si>
  <si>
    <t>※鞘から出して塩茹でしたグリンピースを炊き上がったご飯に混ぜ込んでも良いでしょう</t>
    <phoneticPr fontId="18"/>
  </si>
  <si>
    <t>（茹で汁を使用してご飯を炊くと、より豆の風味を楽しむことができます）。</t>
  </si>
  <si>
    <t>☆イベントメニュー☆</t>
    <phoneticPr fontId="17"/>
  </si>
  <si>
    <t>☆イベントメニュー☆</t>
    <phoneticPr fontId="18"/>
  </si>
  <si>
    <t>①水けをよく拭き取った魚・さつま芋はサイコロ状又はスティック状に切り、魚は片栗粉をまぶします。</t>
    <phoneticPr fontId="17"/>
  </si>
  <si>
    <t>＜盛り付けイメージ＞</t>
    <rPh sb="1" eb="2">
      <t>モ</t>
    </rPh>
    <rPh sb="3" eb="4">
      <t>ツ</t>
    </rPh>
    <phoneticPr fontId="17"/>
  </si>
  <si>
    <t>＜盛り付けイメージ＞</t>
    <rPh sb="1" eb="2">
      <t>モ</t>
    </rPh>
    <rPh sb="3" eb="4">
      <t>ツ</t>
    </rPh>
    <phoneticPr fontId="18"/>
  </si>
  <si>
    <t>特定アレルゲン表示　　　　　　　　　　　　　　　　　　　　　　　　　　　　　　　　　　　　　　　　　　　　　　　　　　　　　　　　　　　　　　　　　　　　　　　　　　　　　　　　　　　　　　　　　　　　　　　　　　　　　　　　　　　　　　　　　　　　　　　　　　　　　　　　　　　　　　　　　　　　　　　　　　　　　　　　　　　　　　　</t>
    <rPh sb="0" eb="2">
      <t>トクテイ</t>
    </rPh>
    <rPh sb="7" eb="9">
      <t>ヒョウジ</t>
    </rPh>
    <phoneticPr fontId="3"/>
  </si>
  <si>
    <t>離乳食</t>
    <rPh sb="0" eb="3">
      <t>リニュウショク</t>
    </rPh>
    <phoneticPr fontId="3"/>
  </si>
  <si>
    <t>特定アレルギー表示</t>
    <phoneticPr fontId="3"/>
  </si>
  <si>
    <t>材料</t>
    <rPh sb="0" eb="2">
      <t>ザイリョウ</t>
    </rPh>
    <phoneticPr fontId="3"/>
  </si>
  <si>
    <t>調味料</t>
    <rPh sb="0" eb="3">
      <t>チョウミリョウ</t>
    </rPh>
    <phoneticPr fontId="3"/>
  </si>
  <si>
    <t>月齢</t>
    <rPh sb="0" eb="1">
      <t>ゲツ</t>
    </rPh>
    <rPh sb="1" eb="2">
      <t>レイ</t>
    </rPh>
    <phoneticPr fontId="3"/>
  </si>
  <si>
    <t>9～11ヶ月</t>
    <rPh sb="5" eb="6">
      <t>ゲツ</t>
    </rPh>
    <phoneticPr fontId="3"/>
  </si>
  <si>
    <t>7～8ヶ月</t>
    <rPh sb="4" eb="5">
      <t>ゲツ</t>
    </rPh>
    <phoneticPr fontId="3"/>
  </si>
  <si>
    <t>5～6ヶ月</t>
    <rPh sb="4" eb="5">
      <t>ゲツ</t>
    </rPh>
    <phoneticPr fontId="3"/>
  </si>
  <si>
    <t>大きさ</t>
    <rPh sb="0" eb="1">
      <t>オオ</t>
    </rPh>
    <phoneticPr fontId="3"/>
  </si>
  <si>
    <t>5ｍｍ～1ｃｍ</t>
    <phoneticPr fontId="3"/>
  </si>
  <si>
    <t>5ｍｍ～1ｃｍ</t>
    <phoneticPr fontId="3"/>
  </si>
  <si>
    <t>みじん切り、つぶし</t>
    <rPh sb="3" eb="4">
      <t>ギ</t>
    </rPh>
    <phoneticPr fontId="3"/>
  </si>
  <si>
    <t>すりつぶし</t>
    <phoneticPr fontId="3"/>
  </si>
  <si>
    <t>すりつぶし</t>
    <phoneticPr fontId="3"/>
  </si>
  <si>
    <t>材料名</t>
    <rPh sb="0" eb="2">
      <t>ザイリョウ</t>
    </rPh>
    <rPh sb="2" eb="3">
      <t>メイ</t>
    </rPh>
    <phoneticPr fontId="3"/>
  </si>
  <si>
    <t>分量</t>
    <rPh sb="0" eb="2">
      <t>ブンリョウ</t>
    </rPh>
    <phoneticPr fontId="3"/>
  </si>
  <si>
    <t>かゆ</t>
  </si>
  <si>
    <t>おかゆ</t>
  </si>
  <si>
    <t>80～90</t>
  </si>
  <si>
    <t>50～80</t>
  </si>
  <si>
    <t>かゆペースト</t>
  </si>
  <si>
    <t>豚肉とかぼちゃの玉子とじ煮</t>
  </si>
  <si>
    <t>鶏肉とかぼちゃの玉子とじ煮</t>
  </si>
  <si>
    <t>玉ねぎ・小松菜ペースト</t>
  </si>
  <si>
    <t>かぼちゃ・人参ペースト</t>
  </si>
  <si>
    <t>卵黄</t>
  </si>
  <si>
    <t>適量</t>
  </si>
  <si>
    <t>少々</t>
  </si>
  <si>
    <t>バナナペースト</t>
  </si>
  <si>
    <t>4月1日(水)配達/4月2日(木)食</t>
    <phoneticPr fontId="3"/>
  </si>
  <si>
    <t>特定アレルギー表示</t>
    <phoneticPr fontId="3"/>
  </si>
  <si>
    <t>鶏肉とじゃが芋のトマト煮</t>
  </si>
  <si>
    <t>玉ねぎ・じゃが芋・トマトペースト</t>
  </si>
  <si>
    <t>大根・人参ペースト</t>
  </si>
  <si>
    <t>りんごペースト</t>
  </si>
  <si>
    <t>4月2日(木)配達/4月3日(金)食</t>
    <phoneticPr fontId="3"/>
  </si>
  <si>
    <t>特定アレルギー表示</t>
    <phoneticPr fontId="3"/>
  </si>
  <si>
    <t>5ｍｍ～1ｃｍ</t>
    <phoneticPr fontId="3"/>
  </si>
  <si>
    <t>すりつぶし</t>
    <phoneticPr fontId="3"/>
  </si>
  <si>
    <t>豚肉とキャベツのやわらか煮</t>
  </si>
  <si>
    <t>鶏肉とキャベツのやわらか煮</t>
  </si>
  <si>
    <t>玉ねぎペースト</t>
  </si>
  <si>
    <t>キャベツ・人参ペースト</t>
  </si>
  <si>
    <t>人参ときゅうりのサラダ</t>
  </si>
  <si>
    <t>4月3日(金)配達/4月6日(月)食</t>
    <phoneticPr fontId="3"/>
  </si>
  <si>
    <t>助宗タラとさつま芋のやわらか煮</t>
  </si>
  <si>
    <t>助宗タラ・さつま芋ペースト</t>
  </si>
  <si>
    <t>ほうれん草・人参ペースト</t>
  </si>
  <si>
    <t>ほうれん草の玉子とじ煮</t>
  </si>
  <si>
    <t>4月6日(月)配達/4月7日(火)食</t>
    <phoneticPr fontId="3"/>
  </si>
  <si>
    <t>特定アレルギー表示</t>
    <phoneticPr fontId="3"/>
  </si>
  <si>
    <t>鶏肉と玉ねぎのやわらか煮</t>
  </si>
  <si>
    <t>玉ねぎ・キャベツペースト</t>
  </si>
  <si>
    <t>人参ペースト</t>
  </si>
  <si>
    <t>キャベツのサラダ</t>
  </si>
  <si>
    <t>豚肉のトマト煮</t>
  </si>
  <si>
    <t>鶏肉のトマト煮</t>
  </si>
  <si>
    <t>玉ねぎのトマト煮ペースト</t>
  </si>
  <si>
    <t>豆腐・人参ペースト</t>
  </si>
  <si>
    <t>白菜とわかめのサラダ</t>
  </si>
  <si>
    <t>白菜ペースト</t>
  </si>
  <si>
    <t>じゃが芋・玉ねぎ・人参ペースト</t>
  </si>
  <si>
    <t>鶏肉とじゃが芋のやわらか煮</t>
  </si>
  <si>
    <t>5ｍｍ～1ｃｍ</t>
    <phoneticPr fontId="3"/>
  </si>
  <si>
    <t>特定アレルギー表示</t>
    <phoneticPr fontId="3"/>
  </si>
  <si>
    <t>4月8日(水)配達/4月9日(木)食</t>
    <phoneticPr fontId="3"/>
  </si>
  <si>
    <t>小松菜ペースト</t>
  </si>
  <si>
    <t>玉ねぎ・トマトペースト</t>
  </si>
  <si>
    <t>人参かゆペースト</t>
  </si>
  <si>
    <t>人参かゆ</t>
  </si>
  <si>
    <t>すりつぶし</t>
    <phoneticPr fontId="3"/>
  </si>
  <si>
    <t>5ｍｍ～1ｃｍ</t>
    <phoneticPr fontId="3"/>
  </si>
  <si>
    <t>特定アレルギー表示</t>
    <phoneticPr fontId="3"/>
  </si>
  <si>
    <t>4月9日(木)配達/4月10日(金)食</t>
    <phoneticPr fontId="3"/>
  </si>
  <si>
    <t>大根ときゅうりのサラダ</t>
  </si>
  <si>
    <t>大根ペースト</t>
  </si>
  <si>
    <t>玉ねぎ・人参・じゃが芋ペースト</t>
  </si>
  <si>
    <t>鶏肉とじゃが芋のミルク煮</t>
  </si>
  <si>
    <t>豚肉とじゃが芋のミルク煮</t>
  </si>
  <si>
    <t>豆腐のそぼろ煮</t>
  </si>
  <si>
    <t>豆腐の野菜煮ペースト</t>
  </si>
  <si>
    <t>白糸タラ・キャベツペースト</t>
  </si>
  <si>
    <t>白糸タラとキャベツのやわらか煮</t>
  </si>
  <si>
    <t>4月13日(月)配達/4月14日(火)食</t>
    <phoneticPr fontId="3"/>
  </si>
  <si>
    <t>4月14日(火)配達/4月15日(水)食</t>
    <phoneticPr fontId="3"/>
  </si>
  <si>
    <t>4月15日(水)配達/4月16日(木)食</t>
    <phoneticPr fontId="3"/>
  </si>
  <si>
    <t>特定アレルギー表示</t>
    <phoneticPr fontId="3"/>
  </si>
  <si>
    <t>4月16日(木)配達/4月17日(金)食</t>
    <phoneticPr fontId="3"/>
  </si>
  <si>
    <t>すりつぶし</t>
    <phoneticPr fontId="3"/>
  </si>
  <si>
    <t xml:space="preserve">特定アレルギー表示
</t>
    <phoneticPr fontId="3"/>
  </si>
  <si>
    <t>4月20日(月)配達/4月21日(火)食</t>
    <phoneticPr fontId="3"/>
  </si>
  <si>
    <t>4月22日(水)配達/4月23日(木)食</t>
    <phoneticPr fontId="3"/>
  </si>
  <si>
    <t>人参</t>
    <rPh sb="0" eb="2">
      <t>ニンジン</t>
    </rPh>
    <phoneticPr fontId="3"/>
  </si>
  <si>
    <t>小松菜・人参ペースト</t>
    <rPh sb="4" eb="6">
      <t>ニンジン</t>
    </rPh>
    <phoneticPr fontId="3"/>
  </si>
  <si>
    <t>グリンピースかゆペースト</t>
  </si>
  <si>
    <t>グリンピースかゆ</t>
  </si>
  <si>
    <t>4月23日(木)配達/4月24日(金)食</t>
    <phoneticPr fontId="3"/>
  </si>
  <si>
    <t>4月27日(月)配達/4月28日(火)食</t>
    <phoneticPr fontId="3"/>
  </si>
  <si>
    <t>特定アレルギー表示</t>
    <phoneticPr fontId="3"/>
  </si>
  <si>
    <t>4月28日(火)配達/4月30日(木)食</t>
    <phoneticPr fontId="3"/>
  </si>
  <si>
    <t>キッズ</t>
    <phoneticPr fontId="3"/>
  </si>
  <si>
    <t>昼食</t>
    <rPh sb="0" eb="2">
      <t>チュウショク</t>
    </rPh>
    <phoneticPr fontId="3"/>
  </si>
  <si>
    <t>３色食品群</t>
    <rPh sb="1" eb="2">
      <t>ショク</t>
    </rPh>
    <rPh sb="2" eb="5">
      <t>ショクヒングン</t>
    </rPh>
    <phoneticPr fontId="3"/>
  </si>
  <si>
    <t>3～5歳児</t>
    <rPh sb="3" eb="4">
      <t>サイ</t>
    </rPh>
    <rPh sb="4" eb="5">
      <t>ジ</t>
    </rPh>
    <phoneticPr fontId="3"/>
  </si>
  <si>
    <t>1～2歳児</t>
    <rPh sb="3" eb="4">
      <t>サイ</t>
    </rPh>
    <rPh sb="4" eb="5">
      <t>ジ</t>
    </rPh>
    <phoneticPr fontId="3"/>
  </si>
  <si>
    <t>熱や力になるもの</t>
    <rPh sb="0" eb="1">
      <t>ネツ</t>
    </rPh>
    <rPh sb="2" eb="3">
      <t>チカラ</t>
    </rPh>
    <phoneticPr fontId="3"/>
  </si>
  <si>
    <t>血や肉や骨に           なるもの</t>
    <rPh sb="0" eb="1">
      <t>チ</t>
    </rPh>
    <rPh sb="2" eb="3">
      <t>ニク</t>
    </rPh>
    <rPh sb="4" eb="5">
      <t>ホネ</t>
    </rPh>
    <phoneticPr fontId="3"/>
  </si>
  <si>
    <t>体の調子を
整えるもの</t>
    <rPh sb="0" eb="1">
      <t>カラダ</t>
    </rPh>
    <rPh sb="2" eb="4">
      <t>チョウシ</t>
    </rPh>
    <rPh sb="6" eb="7">
      <t>トトノ</t>
    </rPh>
    <phoneticPr fontId="3"/>
  </si>
  <si>
    <t>エネルギー
たんぱく質
脂質
炭水化物
塩分</t>
    <phoneticPr fontId="3"/>
  </si>
  <si>
    <r>
      <t xml:space="preserve">アレルギー
</t>
    </r>
    <r>
      <rPr>
        <sz val="5"/>
        <rFont val="ＭＳ Ｐ明朝"/>
        <family val="1"/>
        <charset val="128"/>
      </rPr>
      <t>（乳・卵・小麦・落花生・そば・えび・かに）</t>
    </r>
    <rPh sb="7" eb="8">
      <t>ニュウ</t>
    </rPh>
    <rPh sb="9" eb="10">
      <t>タマゴ</t>
    </rPh>
    <rPh sb="11" eb="13">
      <t>コムギ</t>
    </rPh>
    <rPh sb="14" eb="17">
      <t>ラッカセイ</t>
    </rPh>
    <phoneticPr fontId="3"/>
  </si>
  <si>
    <t>おやつ</t>
    <phoneticPr fontId="3"/>
  </si>
  <si>
    <t>体の調子を              整えるもの</t>
    <rPh sb="0" eb="1">
      <t>カラダ</t>
    </rPh>
    <rPh sb="2" eb="4">
      <t>チョウシ</t>
    </rPh>
    <rPh sb="19" eb="20">
      <t>トトノ</t>
    </rPh>
    <phoneticPr fontId="3"/>
  </si>
  <si>
    <t>エネルギー
たんぱく質
脂質
炭水化物
塩分</t>
    <phoneticPr fontId="3"/>
  </si>
  <si>
    <t>ご飯・砂糖・油・クッキー・せんべい</t>
    <phoneticPr fontId="33"/>
  </si>
  <si>
    <t>玉子・豚肉・油揚げ・牛乳</t>
    <rPh sb="10" eb="12">
      <t>ギュウニュウ</t>
    </rPh>
    <phoneticPr fontId="33"/>
  </si>
  <si>
    <t>かぼちゃ・バナナ・ひじき・玉ねぎ・小松菜・人参</t>
  </si>
  <si>
    <t>kcal</t>
    <phoneticPr fontId="3"/>
  </si>
  <si>
    <t>kcal</t>
    <phoneticPr fontId="3"/>
  </si>
  <si>
    <t>木</t>
  </si>
  <si>
    <t>ご飯・じゃが芋・バター・パン粉・小麦粉・油</t>
  </si>
  <si>
    <t>ツナフレーク缶・鶏肉・牛乳・豚肉</t>
    <rPh sb="11" eb="13">
      <t>ギュウニュウ</t>
    </rPh>
    <rPh sb="14" eb="16">
      <t>ブタニク</t>
    </rPh>
    <phoneticPr fontId="33"/>
  </si>
  <si>
    <t>グリンピース・トマト・りんご・玉ねぎ・人参・大根・青菜</t>
    <rPh sb="25" eb="27">
      <t>アオナ</t>
    </rPh>
    <phoneticPr fontId="33"/>
  </si>
  <si>
    <t>ｇ</t>
    <phoneticPr fontId="3"/>
  </si>
  <si>
    <t>ｇ</t>
    <phoneticPr fontId="3"/>
  </si>
  <si>
    <t>クッキー</t>
    <phoneticPr fontId="33"/>
  </si>
  <si>
    <t>ｇ</t>
    <phoneticPr fontId="3"/>
  </si>
  <si>
    <t>雑炊</t>
    <rPh sb="0" eb="2">
      <t>ゾウスイ</t>
    </rPh>
    <phoneticPr fontId="33"/>
  </si>
  <si>
    <t>せんべい</t>
    <phoneticPr fontId="33"/>
  </si>
  <si>
    <t>ご飯・じゃが芋・バター・パン粉・小麦粉・油・鈴カステラ・クラッカー</t>
    <rPh sb="22" eb="23">
      <t>スズ</t>
    </rPh>
    <phoneticPr fontId="33"/>
  </si>
  <si>
    <t>ツナフレーク缶・鶏肉・牛乳</t>
    <rPh sb="11" eb="13">
      <t>ギュウニュウ</t>
    </rPh>
    <phoneticPr fontId="33"/>
  </si>
  <si>
    <t>グリンピース・トマト・りんご・玉ねぎ・人参・大根</t>
  </si>
  <si>
    <t>kcal</t>
  </si>
  <si>
    <t>金</t>
  </si>
  <si>
    <t>ご飯・パン粉・マカロニミックス・マヨネーズ・砂糖・油・バームクーヘン・せんべい</t>
    <phoneticPr fontId="33"/>
  </si>
  <si>
    <t>豆乳・豚肉・牛乳</t>
    <rPh sb="6" eb="8">
      <t>ギュウニュウ</t>
    </rPh>
    <phoneticPr fontId="33"/>
  </si>
  <si>
    <t>キャベツ・きゅうり・もやし・玉ねぎ・人参・長ねぎ</t>
  </si>
  <si>
    <t>ｇ</t>
    <phoneticPr fontId="3"/>
  </si>
  <si>
    <t>鈴カステラ</t>
    <rPh sb="0" eb="1">
      <t>スズ</t>
    </rPh>
    <phoneticPr fontId="33"/>
  </si>
  <si>
    <t>バームクーヘン</t>
    <phoneticPr fontId="33"/>
  </si>
  <si>
    <t>クラッカー</t>
    <phoneticPr fontId="33"/>
  </si>
  <si>
    <t>せんべい</t>
    <phoneticPr fontId="33"/>
  </si>
  <si>
    <t>g</t>
    <phoneticPr fontId="3"/>
  </si>
  <si>
    <t>g</t>
    <phoneticPr fontId="3"/>
  </si>
  <si>
    <t>ご飯・パン粉・マカロニミックス・マヨネーズ・砂糖・油</t>
  </si>
  <si>
    <t>豆乳・豚肉・牛乳・ツナ缶</t>
    <rPh sb="6" eb="8">
      <t>ギュウニュウ</t>
    </rPh>
    <rPh sb="11" eb="12">
      <t>カン</t>
    </rPh>
    <phoneticPr fontId="33"/>
  </si>
  <si>
    <t>キャベツ・きゅうり・もやし・玉ねぎ・人参・長ねぎ・コーン・グリンピース</t>
    <phoneticPr fontId="33"/>
  </si>
  <si>
    <t>kcal</t>
    <phoneticPr fontId="3"/>
  </si>
  <si>
    <t>kcal</t>
    <phoneticPr fontId="3"/>
  </si>
  <si>
    <t>ツナのピラフ風</t>
    <rPh sb="6" eb="7">
      <t>フウ</t>
    </rPh>
    <phoneticPr fontId="33"/>
  </si>
  <si>
    <t>月</t>
  </si>
  <si>
    <t>ごま油・ご飯・さつま芋・花ふ・砂糖・片栗粉・油・ごま</t>
    <phoneticPr fontId="33"/>
  </si>
  <si>
    <t>スケソウタラ・玉子・鰹節・牛乳</t>
    <rPh sb="10" eb="12">
      <t>カツオブシ</t>
    </rPh>
    <rPh sb="13" eb="15">
      <t>ギュウニュウ</t>
    </rPh>
    <phoneticPr fontId="33"/>
  </si>
  <si>
    <t>オレンジ・ほうれん草・人参・長ねぎ</t>
    <phoneticPr fontId="33"/>
  </si>
  <si>
    <t>おかかのおにぎり</t>
    <phoneticPr fontId="33"/>
  </si>
  <si>
    <t>ごま油・ご飯・さつま芋・花ふ・砂糖・片栗粉・油・マカロニ</t>
    <phoneticPr fontId="33"/>
  </si>
  <si>
    <t>スケソウタラ・玉子・きな粉。牛乳</t>
    <rPh sb="12" eb="13">
      <t>コ</t>
    </rPh>
    <rPh sb="14" eb="16">
      <t>ギュウニュウ</t>
    </rPh>
    <phoneticPr fontId="33"/>
  </si>
  <si>
    <t>オレンジ・ほうれん草・人参・長ねぎ</t>
  </si>
  <si>
    <t>火</t>
  </si>
  <si>
    <t>スパゲッティ・バター・砂糖・片栗粉・油・食パン・イチゴジャム</t>
    <rPh sb="20" eb="21">
      <t>ショク</t>
    </rPh>
    <phoneticPr fontId="33"/>
  </si>
  <si>
    <t>ツナフレーク缶・牛乳・鶏肉</t>
  </si>
  <si>
    <t>キャベツ・コーン・パセリ・玉ねぎ・人参</t>
  </si>
  <si>
    <t>マカロニきなこ</t>
    <phoneticPr fontId="33"/>
  </si>
  <si>
    <t>ジャムサンド</t>
    <phoneticPr fontId="33"/>
  </si>
  <si>
    <t>ｇ</t>
    <phoneticPr fontId="3"/>
  </si>
  <si>
    <t>スパゲッティ・バター・砂糖・片栗粉・油。食パン・イチゴジャム</t>
    <rPh sb="20" eb="21">
      <t>ショク</t>
    </rPh>
    <phoneticPr fontId="33"/>
  </si>
  <si>
    <t>ごま油・ご飯・砂糖・油・ホットケーキミックス</t>
    <phoneticPr fontId="33"/>
  </si>
  <si>
    <t>ヨーグルト・豆腐・豚肉・牛乳</t>
    <rPh sb="12" eb="14">
      <t>ギュウニュウ</t>
    </rPh>
    <phoneticPr fontId="33"/>
  </si>
  <si>
    <t>カットトマトパック・きゅうり・グリンピース・玉ねぎ・人参</t>
  </si>
  <si>
    <t>ジャムサンド</t>
    <phoneticPr fontId="33"/>
  </si>
  <si>
    <t>緑茶蒸しパン</t>
    <rPh sb="0" eb="2">
      <t>リョクチャ</t>
    </rPh>
    <rPh sb="2" eb="3">
      <t>ム</t>
    </rPh>
    <phoneticPr fontId="33"/>
  </si>
  <si>
    <t>ごま油・ご飯・砂糖・油・ホットケーキミックス</t>
    <phoneticPr fontId="33"/>
  </si>
  <si>
    <t>ごま・ご飯・じゃが芋・砂糖・焼ふ・油・マカロニ</t>
    <phoneticPr fontId="33"/>
  </si>
  <si>
    <t>鶏肉・納豆・牛乳・きな粉</t>
    <rPh sb="6" eb="8">
      <t>ギュウニュウ</t>
    </rPh>
    <rPh sb="11" eb="12">
      <t>コ</t>
    </rPh>
    <phoneticPr fontId="33"/>
  </si>
  <si>
    <t>あおさ粉・なめこ・ワカメ・玉ねぎ・人参・白菜</t>
  </si>
  <si>
    <t>甘茶風ミルク蒸しパン</t>
    <rPh sb="0" eb="2">
      <t>アマチャ</t>
    </rPh>
    <rPh sb="2" eb="3">
      <t>フウ</t>
    </rPh>
    <rPh sb="6" eb="7">
      <t>ム</t>
    </rPh>
    <phoneticPr fontId="33"/>
  </si>
  <si>
    <t>ｇ</t>
    <phoneticPr fontId="3"/>
  </si>
  <si>
    <t>マカロニきなこ</t>
    <phoneticPr fontId="33"/>
  </si>
  <si>
    <t>&lt;花まつり&gt;</t>
    <rPh sb="1" eb="2">
      <t>ハナ</t>
    </rPh>
    <phoneticPr fontId="33"/>
  </si>
  <si>
    <t>ごま・ご飯・じゃが芋・砂糖・焼ふ・油</t>
    <phoneticPr fontId="33"/>
  </si>
  <si>
    <t>鶏肉・納豆・鰹節・牛乳</t>
    <rPh sb="6" eb="8">
      <t>カツオブシ</t>
    </rPh>
    <rPh sb="9" eb="11">
      <t>ギュウニュウ</t>
    </rPh>
    <phoneticPr fontId="33"/>
  </si>
  <si>
    <t>kcal</t>
    <phoneticPr fontId="3"/>
  </si>
  <si>
    <t>24
金</t>
    <rPh sb="3" eb="4">
      <t>キン</t>
    </rPh>
    <phoneticPr fontId="3"/>
  </si>
  <si>
    <t>イベント献立</t>
    <rPh sb="4" eb="6">
      <t>コンダテ</t>
    </rPh>
    <phoneticPr fontId="3"/>
  </si>
  <si>
    <t>グリンピースご飯</t>
    <phoneticPr fontId="3"/>
  </si>
  <si>
    <t>ご飯・マヨネーズ・砂糖・小麦粉・片栗粉・油・ビスケット・せんべい</t>
    <phoneticPr fontId="33"/>
  </si>
  <si>
    <t>鶏肉・油揚げ・牛乳</t>
    <rPh sb="7" eb="9">
      <t>ギュウニュウ</t>
    </rPh>
    <phoneticPr fontId="33"/>
  </si>
  <si>
    <t>グリンピース・トマト・にんにく・バナナ・もやし・玉ねぎ・小松菜・人参</t>
  </si>
  <si>
    <t>おかかのおにぎり</t>
    <phoneticPr fontId="33"/>
  </si>
  <si>
    <t>ビスケット</t>
    <phoneticPr fontId="33"/>
  </si>
  <si>
    <t>せんべい</t>
    <phoneticPr fontId="33"/>
  </si>
  <si>
    <t xml:space="preserve">10
金 </t>
    <rPh sb="3" eb="4">
      <t>キン</t>
    </rPh>
    <phoneticPr fontId="3"/>
  </si>
  <si>
    <t>ブタさんライス</t>
    <phoneticPr fontId="3"/>
  </si>
  <si>
    <t>ご飯・マヨネーズ・砂糖・小麦粉・片栗粉・油・パイ・せんべい</t>
    <phoneticPr fontId="33"/>
  </si>
  <si>
    <t>鶏肉・竹輪・油揚げ・冷凍並竹輪・牛乳</t>
    <rPh sb="16" eb="18">
      <t>ギュウニュウ</t>
    </rPh>
    <phoneticPr fontId="33"/>
  </si>
  <si>
    <t>トマト・にんにく・バナナ・もやし・レーズン・玉ねぎ・小松菜・人参</t>
  </si>
  <si>
    <t>卵・小麦_x000D_
※2・※92</t>
    <phoneticPr fontId="3"/>
  </si>
  <si>
    <t>パイ</t>
    <phoneticPr fontId="33"/>
  </si>
  <si>
    <t>ごま・ご飯・じゃが芋・マヨネーズ・砂糖・油・ホットケーキミックス</t>
    <phoneticPr fontId="33"/>
  </si>
  <si>
    <t>牛乳・豚肉・豆乳</t>
    <rPh sb="6" eb="8">
      <t>トウニュウ</t>
    </rPh>
    <phoneticPr fontId="33"/>
  </si>
  <si>
    <t>きゅうり・りんご・玉ねぎ・人参・大根</t>
  </si>
  <si>
    <t>乳・卵・小麦</t>
  </si>
  <si>
    <t>風船ドーナツ</t>
    <rPh sb="0" eb="2">
      <t>フウセン</t>
    </rPh>
    <phoneticPr fontId="33"/>
  </si>
  <si>
    <t>ごま・ご飯・じゃが芋・マヨネーズ・砂糖・油・ホットケーキミックス</t>
    <phoneticPr fontId="33"/>
  </si>
  <si>
    <t>kcal</t>
    <phoneticPr fontId="3"/>
  </si>
  <si>
    <t>ご飯・小麦粉・片栗粉・油・そうめん</t>
    <phoneticPr fontId="33"/>
  </si>
  <si>
    <t>シロイトタラ・玉子・鶏肉・豆腐・牛乳・豚肉</t>
    <rPh sb="16" eb="18">
      <t>ギュウニュウ</t>
    </rPh>
    <rPh sb="19" eb="21">
      <t>ブタニク</t>
    </rPh>
    <phoneticPr fontId="33"/>
  </si>
  <si>
    <t>オレンジ・キャベツ・ワカメ・玉ねぎ・人参・水菜・青のり</t>
    <rPh sb="24" eb="25">
      <t>アオ</t>
    </rPh>
    <phoneticPr fontId="33"/>
  </si>
  <si>
    <t>にゅう麺</t>
    <rPh sb="3" eb="4">
      <t>メン</t>
    </rPh>
    <phoneticPr fontId="33"/>
  </si>
  <si>
    <t>ご飯・小麦粉・片栗粉・油・そうめん</t>
    <phoneticPr fontId="33"/>
  </si>
  <si>
    <t>kcal</t>
    <phoneticPr fontId="3"/>
  </si>
  <si>
    <t>ｇ</t>
    <phoneticPr fontId="3"/>
  </si>
  <si>
    <t>ご飯・じゃが芋・バター・パン粉・小麦粉・油・ウエハース・せんべい</t>
    <phoneticPr fontId="33"/>
  </si>
  <si>
    <t>ウエハース</t>
    <phoneticPr fontId="33"/>
  </si>
  <si>
    <t>せんべい</t>
    <phoneticPr fontId="33"/>
  </si>
  <si>
    <t>ご飯・砂糖・油・ホットケーキミックス</t>
    <phoneticPr fontId="33"/>
  </si>
  <si>
    <t>玉子・豚肉・油揚げ・牛乳・鰹節・ごま・チーズ</t>
    <rPh sb="10" eb="12">
      <t>ギュウニュウ</t>
    </rPh>
    <rPh sb="13" eb="15">
      <t>カツオブシ</t>
    </rPh>
    <phoneticPr fontId="33"/>
  </si>
  <si>
    <t>チーズ入りカップケーキ</t>
    <rPh sb="3" eb="4">
      <t>イ</t>
    </rPh>
    <phoneticPr fontId="33"/>
  </si>
  <si>
    <t>※３色食品群は食品中に含まれる栄養素を見た目で分かりやすくする為の目安です。　香辛料や正油・みそなどの調味料は３色食品群に分類されない為、記載しておりません。</t>
    <rPh sb="2" eb="3">
      <t>ショク</t>
    </rPh>
    <rPh sb="3" eb="6">
      <t>ショクヒングン</t>
    </rPh>
    <rPh sb="7" eb="10">
      <t>ショクヒンチュウ</t>
    </rPh>
    <rPh sb="11" eb="12">
      <t>フク</t>
    </rPh>
    <rPh sb="15" eb="18">
      <t>エイヨウソ</t>
    </rPh>
    <rPh sb="19" eb="20">
      <t>ミ</t>
    </rPh>
    <rPh sb="21" eb="22">
      <t>メ</t>
    </rPh>
    <rPh sb="23" eb="24">
      <t>ワ</t>
    </rPh>
    <rPh sb="31" eb="32">
      <t>タメ</t>
    </rPh>
    <rPh sb="33" eb="35">
      <t>メヤス</t>
    </rPh>
    <rPh sb="39" eb="42">
      <t>コウシンリョウ</t>
    </rPh>
    <rPh sb="43" eb="44">
      <t>ショウ</t>
    </rPh>
    <rPh sb="44" eb="45">
      <t>ユ</t>
    </rPh>
    <rPh sb="51" eb="53">
      <t>チョウミ</t>
    </rPh>
    <rPh sb="53" eb="54">
      <t>リョウ</t>
    </rPh>
    <rPh sb="56" eb="57">
      <t>ショク</t>
    </rPh>
    <rPh sb="57" eb="60">
      <t>ショクヒングン</t>
    </rPh>
    <rPh sb="61" eb="63">
      <t>ブンルイ</t>
    </rPh>
    <rPh sb="67" eb="68">
      <t>タメ</t>
    </rPh>
    <rPh sb="69" eb="71">
      <t>キサイ</t>
    </rPh>
    <phoneticPr fontId="3"/>
  </si>
  <si>
    <t>※調味料のアレルギー表示は弊社でお届けしたものに限ります。また、コンタミ等のアレルギーの詳細は「予定献立表」でご確認下さい。</t>
    <rPh sb="36" eb="37">
      <t>ナド</t>
    </rPh>
    <rPh sb="44" eb="46">
      <t>ショウサイ</t>
    </rPh>
    <rPh sb="48" eb="50">
      <t>ヨテイ</t>
    </rPh>
    <rPh sb="50" eb="52">
      <t>コンダテ</t>
    </rPh>
    <rPh sb="52" eb="53">
      <t>ヒョウ</t>
    </rPh>
    <rPh sb="56" eb="59">
      <t>カクニンクダ</t>
    </rPh>
    <phoneticPr fontId="3"/>
  </si>
  <si>
    <t>※都合により、献立を変更する場合がございます。</t>
    <rPh sb="1" eb="3">
      <t>ツゴウ</t>
    </rPh>
    <rPh sb="7" eb="9">
      <t>コンダテ</t>
    </rPh>
    <rPh sb="10" eb="12">
      <t>ヘンコウ</t>
    </rPh>
    <rPh sb="14" eb="16">
      <t>バアイ</t>
    </rPh>
    <phoneticPr fontId="3"/>
  </si>
  <si>
    <t>年齢</t>
    <rPh sb="0" eb="2">
      <t>ネンレイ</t>
    </rPh>
    <phoneticPr fontId="3"/>
  </si>
  <si>
    <t>給与栄養目標量</t>
    <rPh sb="0" eb="2">
      <t>キュウヨ</t>
    </rPh>
    <rPh sb="2" eb="4">
      <t>エイヨウ</t>
    </rPh>
    <rPh sb="4" eb="6">
      <t>モクヒョウ</t>
    </rPh>
    <rPh sb="6" eb="7">
      <t>リョウ</t>
    </rPh>
    <phoneticPr fontId="3"/>
  </si>
  <si>
    <t>当月平均給与栄養量</t>
    <rPh sb="0" eb="2">
      <t>トウゲツ</t>
    </rPh>
    <rPh sb="2" eb="4">
      <t>ヘイキン</t>
    </rPh>
    <rPh sb="4" eb="6">
      <t>キュウヨ</t>
    </rPh>
    <rPh sb="6" eb="8">
      <t>エイヨウ</t>
    </rPh>
    <rPh sb="8" eb="9">
      <t>リョウ</t>
    </rPh>
    <phoneticPr fontId="3"/>
  </si>
  <si>
    <t>※2　この商品は「えび」を含む製品と同じ施設で製造しておりますが、混入を最小限に抑えるように十分に配慮して生産されております。</t>
  </si>
  <si>
    <t>ｴﾈﾙｷﾞｰ/たんぱく質/脂質/炭水化物/塩分</t>
    <rPh sb="11" eb="12">
      <t>シツ</t>
    </rPh>
    <rPh sb="13" eb="15">
      <t>シシツ</t>
    </rPh>
    <rPh sb="16" eb="20">
      <t>タンスイカブツ</t>
    </rPh>
    <rPh sb="21" eb="23">
      <t>エンブン</t>
    </rPh>
    <phoneticPr fontId="3"/>
  </si>
  <si>
    <t>エネルギーkcal</t>
    <phoneticPr fontId="3"/>
  </si>
  <si>
    <t>たんぱく質ｇ</t>
    <rPh sb="4" eb="5">
      <t>シツ</t>
    </rPh>
    <phoneticPr fontId="3"/>
  </si>
  <si>
    <t>脂質ｇ</t>
    <rPh sb="0" eb="2">
      <t>シシツ</t>
    </rPh>
    <phoneticPr fontId="3"/>
  </si>
  <si>
    <t>炭水化物ｇ</t>
    <rPh sb="0" eb="4">
      <t>タンスイカブツ</t>
    </rPh>
    <phoneticPr fontId="3"/>
  </si>
  <si>
    <t>塩分ｇ</t>
    <rPh sb="0" eb="2">
      <t>エンブン</t>
    </rPh>
    <phoneticPr fontId="3"/>
  </si>
  <si>
    <t>※18　本製品で使用している海苔は、えび・かにの生息域で採取しています。</t>
  </si>
  <si>
    <t>3～5</t>
    <phoneticPr fontId="3"/>
  </si>
  <si>
    <t>歳</t>
    <rPh sb="0" eb="1">
      <t>サイ</t>
    </rPh>
    <phoneticPr fontId="3"/>
  </si>
  <si>
    <t>390/16.1/10.8/57.0/1.1未満</t>
    <rPh sb="22" eb="24">
      <t>ミマン</t>
    </rPh>
    <phoneticPr fontId="3"/>
  </si>
  <si>
    <t>※60　本工場では小麦・乳を使用しております。</t>
  </si>
  <si>
    <t>1～2</t>
    <phoneticPr fontId="3"/>
  </si>
  <si>
    <t>285/11.8/7.9/41.7/0.8未満</t>
    <rPh sb="21" eb="23">
      <t>ミマン</t>
    </rPh>
    <phoneticPr fontId="3"/>
  </si>
  <si>
    <t>※92　本品工場では小麦、卵、乳、えび、いか、豚肉、ゼラチン、大豆を含む製品を製造しております</t>
  </si>
  <si>
    <t>曜日</t>
    <rPh sb="0" eb="2">
      <t>ヨウビ</t>
    </rPh>
    <phoneticPr fontId="3"/>
  </si>
  <si>
    <t>後期（9～11ヶ月）</t>
    <rPh sb="0" eb="1">
      <t>ウシ</t>
    </rPh>
    <rPh sb="1" eb="2">
      <t>キ</t>
    </rPh>
    <rPh sb="8" eb="9">
      <t>ゲツ</t>
    </rPh>
    <phoneticPr fontId="3"/>
  </si>
  <si>
    <t>中期（7～8ヶ月）</t>
    <rPh sb="0" eb="2">
      <t>チュウキ</t>
    </rPh>
    <rPh sb="7" eb="8">
      <t>ゲツ</t>
    </rPh>
    <phoneticPr fontId="3"/>
  </si>
  <si>
    <t>初期（5～6ヶ月）</t>
    <rPh sb="0" eb="2">
      <t>ショキ</t>
    </rPh>
    <rPh sb="7" eb="8">
      <t>ゲツ</t>
    </rPh>
    <phoneticPr fontId="3"/>
  </si>
  <si>
    <t>昼</t>
    <rPh sb="0" eb="1">
      <t>ヒル</t>
    </rPh>
    <phoneticPr fontId="3"/>
  </si>
  <si>
    <t>使用食材一覧</t>
    <rPh sb="0" eb="2">
      <t>シヨウ</t>
    </rPh>
    <rPh sb="2" eb="4">
      <t>ショクザイ</t>
    </rPh>
    <rPh sb="4" eb="6">
      <t>イチラン</t>
    </rPh>
    <phoneticPr fontId="3"/>
  </si>
  <si>
    <t>おかゆ・豚肉・玉ねぎ・かぼちゃ・人参・玉子・出し汁・砂糖・醤油・小松菜・味噌・バナナ</t>
  </si>
  <si>
    <t>おかゆ・鶏肉・玉ねぎ・かぼちゃ・人参・玉子・出し汁・砂糖・醤油・小松菜・味噌・バナナ</t>
  </si>
  <si>
    <t>おかゆ・玉ねぎ・小松菜・かぼちゃ・人参・バナナ</t>
  </si>
  <si>
    <t>おかゆ・鶏肉・じゃが芋・玉ねぎ・トマト・水・精製塩・大根・人参・りんご</t>
  </si>
  <si>
    <t>おかゆ・玉ねぎ・じゃが芋・トマト・大根・人参・りんご</t>
  </si>
  <si>
    <t>おかゆ・豚肉・キャベツ・玉ねぎ・出し汁・砂糖・醤油・きゅうり・人参・もやし・味噌</t>
  </si>
  <si>
    <t>おかゆ・鶏肉・キャベツ・玉ねぎ・出し汁・砂糖・醤油・きゅうり・人参</t>
  </si>
  <si>
    <t>おかゆ・玉ねぎ・キャベツ・人参</t>
  </si>
  <si>
    <t>おかゆ・スケソウタラ・さつま芋・出し汁・ほうれん草・人参・玉子・花ふ・味噌・オレンジ</t>
  </si>
  <si>
    <t>おかゆ・スケソウタラ・さつま芋・ほうれん草・人参・オレンジ</t>
  </si>
  <si>
    <t>みそ汁・フルーツ（オレンジ）</t>
    <phoneticPr fontId="3"/>
  </si>
  <si>
    <t>おかゆ・鶏肉・玉ねぎ・出し汁・砂糖・醤油・キャベツ・人参・牛乳・水</t>
  </si>
  <si>
    <t>おかゆ・豚肉・玉ねぎ・カットトマトパック・水・豆腐・人参・きゅうり・ヨーグルト・砂糖</t>
  </si>
  <si>
    <t>おかゆ・鶏肉・玉ねぎ・カットトマトパック・水・豆腐・人参・きゅうり・ヨーグルト・砂糖</t>
  </si>
  <si>
    <t>おかゆ・玉ねぎ・カットトマトパック・豆腐・人参・ヨーグルト</t>
  </si>
  <si>
    <t>おかゆ・鶏肉・じゃが芋・玉ねぎ・人参・出し汁・砂糖・醤油・白菜・ワカメ・焼ふ・味噌</t>
  </si>
  <si>
    <t>おかゆ・じゃが芋・玉ねぎ・人参・白菜</t>
  </si>
  <si>
    <t>おかゆ・グリンピース・鶏肉・玉ねぎ・トマト・水・精製塩・もやし・小松菜・人参・出し汁・味噌・バナナ</t>
  </si>
  <si>
    <t>おかゆ・グリンピース・鶏肉・玉ねぎ・トマト・水・精製塩・小松菜・人参・出し汁・味噌・バナナ</t>
  </si>
  <si>
    <t>おかゆ・グリンピース・玉ねぎ・トマト・小松菜・人参・バナナ</t>
    <rPh sb="23" eb="25">
      <t>ニンジン</t>
    </rPh>
    <phoneticPr fontId="3"/>
  </si>
  <si>
    <t>おかゆ・人参・鶏肉・玉ねぎ・トマト・水・精製塩・もやし・小松菜・出し汁・味噌・バナナ</t>
  </si>
  <si>
    <t>おかゆ・人参・鶏肉・玉ねぎ・トマト・水・精製塩・小松菜・出し汁・味噌・バナナ</t>
  </si>
  <si>
    <t>おかゆ・人参・玉ねぎ・トマト・小松菜・バナナ</t>
  </si>
  <si>
    <t>おかゆ・豚肉・玉ねぎ・じゃが芋・人参・牛乳・水・精製塩・大根・きゅうり・りんご</t>
  </si>
  <si>
    <t>おかゆ・鶏肉・玉ねぎ・じゃが芋・人参・牛乳・水・精製塩・大根・きゅうり・りんご</t>
  </si>
  <si>
    <t>おかゆ・玉ねぎ・人参・じゃが芋・大根・りんご</t>
  </si>
  <si>
    <t>おかゆ・シロイトタラ・キャベツ・出し汁・豆腐・鶏肉・玉ねぎ・人参・醤油・砂糖・片栗粉・玉子・ワカメ・味噌・オレンジ</t>
  </si>
  <si>
    <t>おかゆ・シロイトタラ・キャベツ・豆腐・玉ねぎ・人参・オレンジ</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</si>
</sst>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 ?/2"/>
    <numFmt numFmtId="177" formatCode="#\ ?/20"/>
    <numFmt numFmtId="178" formatCode="#\ ?/4"/>
    <numFmt numFmtId="179" formatCode="#\ ?/8"/>
    <numFmt numFmtId="180" formatCode="#\ ?/10"/>
    <numFmt numFmtId="181" formatCode="#\ ?/6"/>
    <numFmt numFmtId="182" formatCode="#\ ?/3"/>
    <numFmt numFmtId="183" formatCode="#\ ?/12"/>
    <numFmt numFmtId="184" formatCode="0.0_ "/>
    <numFmt numFmtId="185" formatCode="0_ "/>
  </numFmts>
  <fonts count="41" x14ac:knownFonts="1">
    <font>
      <sz val="11"/>
      <color theme="1"/>
      <name val="ＭＳ Ｐゴシック"/>
      <family val="3"/>
      <charset val="128"/>
      <scheme val="minor"/>
    </font>
    <font>
      <sz val="11"/>
      <name val="ＭＳ Ｐゴシック"/>
      <family val="3"/>
      <charset val="128"/>
    </font>
    <font>
      <b/>
      <sz val="28"/>
      <name val="ＭＳ Ｐゴシック"/>
      <family val="3"/>
      <charset val="128"/>
    </font>
    <font>
      <sz val="6"/>
      <name val="ＭＳ Ｐゴシック"/>
      <family val="3"/>
      <charset val="128"/>
    </font>
    <font>
      <b/>
      <sz val="12"/>
      <name val="ＭＳ Ｐゴシック"/>
      <family val="3"/>
      <charset val="128"/>
    </font>
    <font>
      <sz val="14"/>
      <name val="ＭＳ Ｐゴシック"/>
      <family val="3"/>
      <charset val="128"/>
    </font>
    <font>
      <b/>
      <sz val="11"/>
      <name val="ＭＳ Ｐゴシック"/>
      <family val="3"/>
      <charset val="128"/>
    </font>
    <font>
      <sz val="10.5"/>
      <name val="ＭＳ Ｐゴシック"/>
      <family val="3"/>
      <charset val="128"/>
    </font>
    <font>
      <sz val="9"/>
      <name val="ＭＳ Ｐゴシック"/>
      <family val="3"/>
      <charset val="128"/>
    </font>
    <font>
      <b/>
      <sz val="24"/>
      <name val="ＭＳ Ｐゴシック"/>
      <family val="3"/>
      <charset val="128"/>
    </font>
    <font>
      <b/>
      <sz val="22"/>
      <name val="ＭＳ Ｐゴシック"/>
      <family val="3"/>
      <charset val="128"/>
    </font>
    <font>
      <b/>
      <sz val="14"/>
      <name val="ＭＳ Ｐゴシック"/>
      <family val="3"/>
      <charset val="128"/>
    </font>
    <font>
      <b/>
      <sz val="9"/>
      <name val="ＭＳ Ｐゴシック"/>
      <family val="3"/>
      <charset val="128"/>
    </font>
    <font>
      <b/>
      <sz val="8"/>
      <name val="ＭＳ Ｐゴシック"/>
      <family val="3"/>
      <charset val="128"/>
    </font>
    <font>
      <sz val="11.5"/>
      <name val="ＭＳ Ｐゴシック"/>
      <family val="3"/>
      <charset val="128"/>
    </font>
    <font>
      <sz val="12"/>
      <name val="ＭＳ Ｐゴシック"/>
      <family val="3"/>
      <charset val="128"/>
    </font>
    <font>
      <sz val="16"/>
      <name val="ＭＳ Ｐゴシック"/>
      <family val="3"/>
      <charset val="128"/>
    </font>
    <font>
      <sz val="6"/>
      <name val="ＭＳ Ｐゴシック"/>
      <family val="3"/>
      <charset val="128"/>
    </font>
    <font>
      <sz val="6"/>
      <name val="ＭＳ Ｐゴシック"/>
      <family val="3"/>
      <charset val="128"/>
    </font>
    <font>
      <b/>
      <sz val="25"/>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6"/>
      <name val="ＭＳ Ｐゴシック"/>
      <family val="3"/>
      <charset val="128"/>
      <scheme val="minor"/>
    </font>
    <font>
      <b/>
      <sz val="10"/>
      <name val="ＭＳ Ｐゴシック"/>
      <family val="3"/>
      <charset val="128"/>
    </font>
    <font>
      <sz val="11"/>
      <name val="ＭＳ Ｐ明朝"/>
      <family val="1"/>
      <charset val="128"/>
    </font>
    <font>
      <b/>
      <sz val="11"/>
      <name val="ＭＳ Ｐ明朝"/>
      <family val="1"/>
      <charset val="128"/>
    </font>
    <font>
      <b/>
      <sz val="18"/>
      <name val="ＭＳ Ｐ明朝"/>
      <family val="1"/>
      <charset val="128"/>
    </font>
    <font>
      <b/>
      <sz val="36"/>
      <name val="ＭＳ Ｐ明朝"/>
      <family val="1"/>
      <charset val="128"/>
    </font>
    <font>
      <sz val="8"/>
      <name val="ＭＳ Ｐ明朝"/>
      <family val="1"/>
      <charset val="128"/>
    </font>
    <font>
      <sz val="6"/>
      <name val="ＭＳ Ｐ明朝"/>
      <family val="1"/>
      <charset val="128"/>
    </font>
    <font>
      <sz val="5"/>
      <name val="ＭＳ Ｐ明朝"/>
      <family val="1"/>
      <charset val="128"/>
    </font>
    <font>
      <sz val="10"/>
      <name val="ＭＳ Ｐ明朝"/>
      <family val="1"/>
      <charset val="128"/>
    </font>
    <font>
      <sz val="9"/>
      <name val="ＭＳ Ｐ明朝"/>
      <family val="1"/>
      <charset val="128"/>
    </font>
    <font>
      <sz val="6"/>
      <name val="ＭＳ Ｐゴシック"/>
      <family val="2"/>
      <charset val="128"/>
      <scheme val="minor"/>
    </font>
    <font>
      <sz val="10"/>
      <color rgb="FFFF0000"/>
      <name val="ＭＳ Ｐ明朝"/>
      <family val="1"/>
      <charset val="128"/>
    </font>
    <font>
      <sz val="11"/>
      <color rgb="FFFF0000"/>
      <name val="ＭＳ Ｐ明朝"/>
      <family val="1"/>
      <charset val="128"/>
    </font>
    <font>
      <b/>
      <sz val="12"/>
      <name val="ＭＳ Ｐ明朝"/>
      <family val="1"/>
      <charset val="128"/>
    </font>
    <font>
      <sz val="7"/>
      <name val="ＭＳ Ｐ明朝"/>
      <family val="1"/>
      <charset val="128"/>
    </font>
    <font>
      <sz val="7"/>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s>
  <fills count="15">
    <fill>
      <patternFill patternType="none"/>
    </fill>
    <fill>
      <patternFill patternType="gray125"/>
    </fill>
    <fill>
      <patternFill patternType="solid">
        <fgColor indexed="22"/>
        <bgColor indexed="64"/>
      </patternFill>
    </fill>
    <fill>
      <patternFill patternType="solid">
        <fgColor rgb="FFFFCCFF"/>
        <bgColor indexed="64"/>
      </patternFill>
    </fill>
    <fill>
      <patternFill patternType="solid">
        <fgColor indexed="43"/>
        <bgColor indexed="64"/>
      </patternFill>
    </fill>
    <fill>
      <patternFill patternType="solid">
        <fgColor indexed="29"/>
        <bgColor indexed="64"/>
      </patternFill>
    </fill>
    <fill>
      <patternFill patternType="solid">
        <fgColor indexed="42"/>
        <bgColor indexed="64"/>
      </patternFill>
    </fill>
    <fill>
      <patternFill patternType="solid">
        <fgColor rgb="FFFFFFCC"/>
        <bgColor indexed="64"/>
      </patternFill>
    </fill>
    <fill>
      <patternFill patternType="solid">
        <fgColor rgb="FFFFEAD5"/>
        <bgColor indexed="64"/>
      </patternFill>
    </fill>
    <fill>
      <patternFill patternType="solid">
        <fgColor rgb="FFFFE5FF"/>
        <bgColor indexed="64"/>
      </patternFill>
    </fill>
    <fill>
      <patternFill patternType="solid">
        <fgColor theme="0" tint="-0.249977111117893"/>
        <bgColor indexed="64"/>
      </patternFill>
    </fill>
    <fill>
      <patternFill patternType="solid">
        <fgColor rgb="FFD9ECFF"/>
        <bgColor indexed="64"/>
      </patternFill>
    </fill>
    <fill>
      <patternFill patternType="solid">
        <fgColor rgb="FFFFFF00"/>
        <bgColor indexed="64"/>
      </patternFill>
    </fill>
    <fill>
      <patternFill patternType="solid">
        <fgColor theme="0"/>
        <bgColor indexed="64"/>
      </patternFill>
    </fill>
    <fill>
      <patternFill patternType="solid">
        <fgColor theme="0" tint="-0.24994659260841701"/>
        <bgColor indexed="64"/>
      </patternFill>
    </fill>
  </fills>
  <borders count="71">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55"/>
      </bottom>
      <diagonal/>
    </border>
    <border>
      <left style="thin">
        <color indexed="64"/>
      </left>
      <right style="thin">
        <color indexed="64"/>
      </right>
      <top/>
      <bottom style="thin">
        <color indexed="23"/>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23"/>
      </top>
      <bottom style="thin">
        <color indexed="23"/>
      </bottom>
      <diagonal/>
    </border>
    <border>
      <left style="thin">
        <color indexed="64"/>
      </left>
      <right style="thin">
        <color indexed="64"/>
      </right>
      <top style="thin">
        <color indexed="55"/>
      </top>
      <bottom/>
      <diagonal/>
    </border>
    <border>
      <left style="thin">
        <color indexed="64"/>
      </left>
      <right style="thin">
        <color indexed="64"/>
      </right>
      <top style="thin">
        <color indexed="23"/>
      </top>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64"/>
      </top>
      <bottom style="thin">
        <color indexed="23"/>
      </bottom>
      <diagonal/>
    </border>
    <border>
      <left style="thin">
        <color indexed="64"/>
      </left>
      <right style="thin">
        <color indexed="64"/>
      </right>
      <top style="thin">
        <color indexed="55"/>
      </top>
      <bottom style="thin">
        <color indexed="64"/>
      </bottom>
      <diagonal/>
    </border>
    <border>
      <left style="thin">
        <color indexed="64"/>
      </left>
      <right style="thin">
        <color indexed="64"/>
      </right>
      <top style="thin">
        <color indexed="23"/>
      </top>
      <bottom style="thin">
        <color indexed="64"/>
      </bottom>
      <diagonal/>
    </border>
  </borders>
  <cellStyleXfs count="5">
    <xf numFmtId="0" fontId="0" fillId="0" borderId="0">
      <alignment vertical="center"/>
    </xf>
    <xf numFmtId="0" fontId="1" fillId="0" borderId="0">
      <alignment vertical="center"/>
    </xf>
    <xf numFmtId="0" fontId="1" fillId="0" borderId="0"/>
    <xf numFmtId="0" fontId="20" fillId="0" borderId="0">
      <alignment vertical="center"/>
    </xf>
    <xf numFmtId="0" fontId="1" fillId="0" borderId="0">
      <alignment vertical="center"/>
    </xf>
  </cellStyleXfs>
  <cellXfs count="437">
    <xf numFmtId="0" fontId="0" fillId="0" borderId="0" xfId="0">
      <alignment vertical="center"/>
    </xf>
    <xf numFmtId="0" fontId="2" fillId="0" borderId="0" xfId="1" applyFont="1" applyAlignment="1">
      <alignment vertical="center"/>
    </xf>
    <xf numFmtId="0" fontId="2" fillId="0" borderId="0" xfId="1" applyFont="1" applyAlignment="1">
      <alignment horizontal="center" vertical="center"/>
    </xf>
    <xf numFmtId="0" fontId="1" fillId="0" borderId="0" xfId="1" applyFont="1">
      <alignment vertical="center"/>
    </xf>
    <xf numFmtId="0" fontId="1" fillId="0" borderId="0" xfId="1" applyNumberFormat="1" applyFont="1">
      <alignment vertical="center"/>
    </xf>
    <xf numFmtId="0" fontId="2" fillId="0" borderId="0" xfId="1" applyFont="1" applyAlignment="1">
      <alignment vertical="center" shrinkToFit="1"/>
    </xf>
    <xf numFmtId="0" fontId="2" fillId="0" borderId="0" xfId="1" applyNumberFormat="1" applyFont="1" applyAlignment="1">
      <alignment horizontal="center" vertical="center" shrinkToFit="1"/>
    </xf>
    <xf numFmtId="0" fontId="2" fillId="0" borderId="0" xfId="1" applyFont="1" applyAlignment="1">
      <alignment horizontal="center" vertical="center" shrinkToFit="1"/>
    </xf>
    <xf numFmtId="0" fontId="5" fillId="0" borderId="0" xfId="1" applyFont="1" applyBorder="1" applyAlignment="1">
      <alignment horizontal="center" vertical="center" shrinkToFit="1"/>
    </xf>
    <xf numFmtId="0" fontId="6" fillId="0" borderId="2" xfId="1" applyFont="1" applyBorder="1" applyAlignment="1">
      <alignment horizontal="center" vertical="center"/>
    </xf>
    <xf numFmtId="0" fontId="7" fillId="0" borderId="0" xfId="2" applyNumberFormat="1" applyFont="1" applyFill="1" applyAlignment="1">
      <alignment shrinkToFit="1"/>
    </xf>
    <xf numFmtId="0" fontId="9" fillId="0" borderId="0" xfId="1" applyFont="1" applyBorder="1" applyAlignment="1">
      <alignment horizontal="center" vertical="center" shrinkToFit="1"/>
    </xf>
    <xf numFmtId="0" fontId="1" fillId="0" borderId="0" xfId="1" applyAlignment="1">
      <alignment horizontal="center" shrinkToFit="1"/>
    </xf>
    <xf numFmtId="0" fontId="8" fillId="0" borderId="0" xfId="1" applyNumberFormat="1" applyFont="1" applyBorder="1" applyAlignment="1">
      <alignment horizontal="center" shrinkToFit="1"/>
    </xf>
    <xf numFmtId="0" fontId="6" fillId="0" borderId="0" xfId="1" applyFont="1" applyBorder="1" applyAlignment="1">
      <alignment horizontal="center" vertical="center"/>
    </xf>
    <xf numFmtId="0" fontId="6" fillId="0" borderId="0" xfId="1" applyNumberFormat="1" applyFont="1" applyBorder="1" applyAlignment="1">
      <alignment horizontal="center" vertical="center"/>
    </xf>
    <xf numFmtId="0" fontId="11" fillId="0" borderId="3" xfId="1" applyFont="1" applyBorder="1" applyAlignment="1">
      <alignment horizontal="left" vertical="center"/>
    </xf>
    <xf numFmtId="0" fontId="11" fillId="0" borderId="4" xfId="1" applyFont="1" applyBorder="1" applyAlignment="1">
      <alignment horizontal="center" vertical="center" shrinkToFit="1"/>
    </xf>
    <xf numFmtId="0" fontId="11" fillId="0" borderId="5" xfId="1" applyFont="1" applyBorder="1" applyAlignment="1">
      <alignment horizontal="center" vertical="center" shrinkToFit="1"/>
    </xf>
    <xf numFmtId="0" fontId="12" fillId="0" borderId="6" xfId="1" applyNumberFormat="1" applyFont="1" applyBorder="1" applyAlignment="1">
      <alignment horizontal="center" vertical="center" wrapText="1"/>
    </xf>
    <xf numFmtId="0" fontId="11" fillId="0" borderId="6" xfId="1" applyFont="1" applyBorder="1" applyAlignment="1">
      <alignment horizontal="center" vertical="center" shrinkToFit="1"/>
    </xf>
    <xf numFmtId="0" fontId="11" fillId="0" borderId="6" xfId="1" applyNumberFormat="1" applyFont="1" applyBorder="1" applyAlignment="1">
      <alignment horizontal="center" vertical="center" shrinkToFit="1"/>
    </xf>
    <xf numFmtId="0" fontId="11" fillId="0" borderId="7" xfId="1" applyFont="1" applyBorder="1" applyAlignment="1">
      <alignment horizontal="center" vertical="center" shrinkToFit="1"/>
    </xf>
    <xf numFmtId="0" fontId="11" fillId="0" borderId="8" xfId="1" applyFont="1" applyBorder="1" applyAlignment="1">
      <alignment horizontal="center" vertical="center"/>
    </xf>
    <xf numFmtId="0" fontId="13" fillId="0" borderId="6" xfId="1" applyNumberFormat="1" applyFont="1" applyBorder="1" applyAlignment="1">
      <alignment horizontal="center" vertical="center" wrapText="1" shrinkToFit="1"/>
    </xf>
    <xf numFmtId="0" fontId="11" fillId="0" borderId="5" xfId="1" applyNumberFormat="1" applyFont="1" applyBorder="1" applyAlignment="1">
      <alignment horizontal="center" vertical="center" shrinkToFit="1"/>
    </xf>
    <xf numFmtId="0" fontId="11" fillId="0" borderId="7" xfId="1" applyNumberFormat="1" applyFont="1" applyBorder="1" applyAlignment="1">
      <alignment horizontal="center" vertical="center" shrinkToFit="1"/>
    </xf>
    <xf numFmtId="0" fontId="1" fillId="0" borderId="0" xfId="1" applyNumberFormat="1" applyFont="1" applyFill="1" applyBorder="1" applyAlignment="1">
      <alignment horizontal="center" vertical="center"/>
    </xf>
    <xf numFmtId="0" fontId="7" fillId="0" borderId="0" xfId="1" applyFont="1" applyAlignment="1">
      <alignment vertical="center" shrinkToFit="1"/>
    </xf>
    <xf numFmtId="0" fontId="15" fillId="0" borderId="0" xfId="1" applyFont="1" applyAlignment="1">
      <alignment vertical="top" shrinkToFit="1"/>
    </xf>
    <xf numFmtId="0" fontId="14" fillId="0" borderId="0" xfId="1" applyFont="1" applyAlignment="1">
      <alignment horizontal="left" vertical="center"/>
    </xf>
    <xf numFmtId="0" fontId="5" fillId="0" borderId="0" xfId="1" applyNumberFormat="1" applyFont="1" applyAlignment="1">
      <alignment horizontal="center" vertical="top" shrinkToFit="1"/>
    </xf>
    <xf numFmtId="0" fontId="14" fillId="0" borderId="0" xfId="1" applyFont="1" applyAlignment="1">
      <alignment horizontal="center" vertical="top" shrinkToFit="1"/>
    </xf>
    <xf numFmtId="0" fontId="14" fillId="0" borderId="0" xfId="1" applyFont="1" applyAlignment="1">
      <alignment vertical="top" shrinkToFit="1"/>
    </xf>
    <xf numFmtId="0" fontId="16" fillId="0" borderId="0" xfId="1" applyFont="1" applyAlignment="1">
      <alignment horizontal="center" vertical="top" shrinkToFit="1"/>
    </xf>
    <xf numFmtId="0" fontId="16" fillId="0" borderId="0" xfId="1" applyNumberFormat="1" applyFont="1" applyAlignment="1">
      <alignment horizontal="center" vertical="top" shrinkToFit="1"/>
    </xf>
    <xf numFmtId="0" fontId="11" fillId="0" borderId="6" xfId="1" applyNumberFormat="1" applyFont="1" applyFill="1" applyBorder="1" applyAlignment="1">
      <alignment horizontal="center" vertical="center" shrinkToFit="1"/>
    </xf>
    <xf numFmtId="0" fontId="11" fillId="0" borderId="6" xfId="1" applyFont="1" applyFill="1" applyBorder="1" applyAlignment="1">
      <alignment horizontal="center" vertical="center" shrinkToFit="1"/>
    </xf>
    <xf numFmtId="0" fontId="15" fillId="0" borderId="9" xfId="1" applyFont="1" applyBorder="1" applyAlignment="1">
      <alignment vertical="top" shrinkToFit="1"/>
    </xf>
    <xf numFmtId="0" fontId="7" fillId="0" borderId="9" xfId="1" applyFont="1" applyBorder="1" applyAlignment="1">
      <alignment vertical="center" shrinkToFit="1"/>
    </xf>
    <xf numFmtId="0" fontId="5" fillId="0" borderId="9" xfId="1" applyNumberFormat="1" applyFont="1" applyBorder="1" applyAlignment="1">
      <alignment horizontal="center" vertical="top" shrinkToFit="1"/>
    </xf>
    <xf numFmtId="0" fontId="14" fillId="0" borderId="9" xfId="1" applyFont="1" applyBorder="1" applyAlignment="1">
      <alignment horizontal="center" vertical="top" shrinkToFit="1"/>
    </xf>
    <xf numFmtId="0" fontId="14" fillId="0" borderId="9" xfId="1" applyFont="1" applyBorder="1" applyAlignment="1">
      <alignment vertical="top" shrinkToFit="1"/>
    </xf>
    <xf numFmtId="0" fontId="16" fillId="0" borderId="9" xfId="1" applyNumberFormat="1" applyFont="1" applyBorder="1" applyAlignment="1">
      <alignment horizontal="center" vertical="top" shrinkToFit="1"/>
    </xf>
    <xf numFmtId="0" fontId="15" fillId="0" borderId="10" xfId="1" applyFont="1" applyBorder="1" applyAlignment="1">
      <alignment vertical="top" shrinkToFit="1"/>
    </xf>
    <xf numFmtId="0" fontId="7" fillId="0" borderId="10" xfId="1" applyFont="1" applyBorder="1" applyAlignment="1">
      <alignment vertical="center" shrinkToFit="1"/>
    </xf>
    <xf numFmtId="0" fontId="5" fillId="0" borderId="10" xfId="1" applyNumberFormat="1" applyFont="1" applyBorder="1" applyAlignment="1">
      <alignment horizontal="center" vertical="top" shrinkToFit="1"/>
    </xf>
    <xf numFmtId="0" fontId="14" fillId="0" borderId="10" xfId="1" applyFont="1" applyBorder="1" applyAlignment="1">
      <alignment horizontal="center" vertical="top" shrinkToFit="1"/>
    </xf>
    <xf numFmtId="0" fontId="14" fillId="0" borderId="10" xfId="1" applyFont="1" applyBorder="1" applyAlignment="1">
      <alignment vertical="top" shrinkToFit="1"/>
    </xf>
    <xf numFmtId="0" fontId="16" fillId="0" borderId="10" xfId="1" applyNumberFormat="1" applyFont="1" applyBorder="1" applyAlignment="1">
      <alignment horizontal="center" vertical="top" shrinkToFit="1"/>
    </xf>
    <xf numFmtId="0" fontId="15" fillId="0" borderId="11" xfId="1" applyFont="1" applyBorder="1" applyAlignment="1">
      <alignment vertical="top" shrinkToFit="1"/>
    </xf>
    <xf numFmtId="0" fontId="7" fillId="0" borderId="11" xfId="1" applyFont="1" applyBorder="1" applyAlignment="1">
      <alignment vertical="center" shrinkToFit="1"/>
    </xf>
    <xf numFmtId="0" fontId="5" fillId="0" borderId="11" xfId="1" applyNumberFormat="1" applyFont="1" applyBorder="1" applyAlignment="1">
      <alignment horizontal="center" vertical="top" shrinkToFit="1"/>
    </xf>
    <xf numFmtId="0" fontId="14" fillId="0" borderId="11" xfId="1" applyFont="1" applyBorder="1" applyAlignment="1">
      <alignment horizontal="center" vertical="top" shrinkToFit="1"/>
    </xf>
    <xf numFmtId="0" fontId="14" fillId="0" borderId="11" xfId="1" applyFont="1" applyBorder="1" applyAlignment="1">
      <alignment vertical="top" shrinkToFit="1"/>
    </xf>
    <xf numFmtId="0" fontId="16" fillId="0" borderId="11" xfId="1" applyNumberFormat="1" applyFont="1" applyBorder="1" applyAlignment="1">
      <alignment horizontal="center" vertical="top" shrinkToFit="1"/>
    </xf>
    <xf numFmtId="177" fontId="5" fillId="0" borderId="11" xfId="1" applyNumberFormat="1" applyFont="1" applyBorder="1" applyAlignment="1">
      <alignment horizontal="center" vertical="top" shrinkToFit="1"/>
    </xf>
    <xf numFmtId="178" fontId="5" fillId="0" borderId="11" xfId="1" applyNumberFormat="1" applyFont="1" applyBorder="1" applyAlignment="1">
      <alignment horizontal="center" vertical="top" shrinkToFit="1"/>
    </xf>
    <xf numFmtId="0" fontId="15" fillId="0" borderId="12" xfId="1" applyFont="1" applyBorder="1" applyAlignment="1">
      <alignment vertical="top" shrinkToFit="1"/>
    </xf>
    <xf numFmtId="0" fontId="7" fillId="0" borderId="12" xfId="1" applyFont="1" applyBorder="1" applyAlignment="1">
      <alignment vertical="center" shrinkToFit="1"/>
    </xf>
    <xf numFmtId="0" fontId="5" fillId="0" borderId="12" xfId="1" applyNumberFormat="1" applyFont="1" applyBorder="1" applyAlignment="1">
      <alignment horizontal="center" vertical="top" shrinkToFit="1"/>
    </xf>
    <xf numFmtId="0" fontId="14" fillId="0" borderId="12" xfId="1" applyFont="1" applyBorder="1" applyAlignment="1">
      <alignment horizontal="center" vertical="top" shrinkToFit="1"/>
    </xf>
    <xf numFmtId="0" fontId="14" fillId="0" borderId="12" xfId="1" applyFont="1" applyBorder="1" applyAlignment="1">
      <alignment vertical="top" shrinkToFit="1"/>
    </xf>
    <xf numFmtId="0" fontId="16" fillId="0" borderId="12" xfId="1" applyNumberFormat="1" applyFont="1" applyBorder="1" applyAlignment="1">
      <alignment horizontal="center" vertical="top" shrinkToFit="1"/>
    </xf>
    <xf numFmtId="176" fontId="5" fillId="0" borderId="11" xfId="1" applyNumberFormat="1" applyFont="1" applyBorder="1" applyAlignment="1">
      <alignment horizontal="center" vertical="top" shrinkToFit="1"/>
    </xf>
    <xf numFmtId="180" fontId="5" fillId="0" borderId="11" xfId="1" applyNumberFormat="1" applyFont="1" applyBorder="1" applyAlignment="1">
      <alignment horizontal="center" vertical="top" shrinkToFit="1"/>
    </xf>
    <xf numFmtId="0" fontId="15" fillId="0" borderId="17" xfId="1" applyFont="1" applyBorder="1" applyAlignment="1">
      <alignment vertical="top" shrinkToFit="1"/>
    </xf>
    <xf numFmtId="0" fontId="15" fillId="0" borderId="18" xfId="1" applyFont="1" applyBorder="1" applyAlignment="1">
      <alignment vertical="top" shrinkToFit="1"/>
    </xf>
    <xf numFmtId="0" fontId="15" fillId="0" borderId="1" xfId="1" applyFont="1" applyBorder="1" applyAlignment="1">
      <alignment vertical="top" shrinkToFit="1"/>
    </xf>
    <xf numFmtId="0" fontId="15" fillId="0" borderId="19" xfId="1" applyFont="1" applyBorder="1" applyAlignment="1">
      <alignment vertical="top" shrinkToFit="1"/>
    </xf>
    <xf numFmtId="0" fontId="14" fillId="0" borderId="20" xfId="1" applyFont="1" applyBorder="1" applyAlignment="1">
      <alignment horizontal="center" vertical="top" shrinkToFit="1"/>
    </xf>
    <xf numFmtId="0" fontId="14" fillId="0" borderId="21" xfId="1" applyFont="1" applyBorder="1" applyAlignment="1">
      <alignment horizontal="center" vertical="top" shrinkToFit="1"/>
    </xf>
    <xf numFmtId="0" fontId="14" fillId="0" borderId="22" xfId="1" applyFont="1" applyBorder="1" applyAlignment="1">
      <alignment horizontal="center" vertical="top" shrinkToFit="1"/>
    </xf>
    <xf numFmtId="0" fontId="14" fillId="0" borderId="23" xfId="1" applyFont="1" applyBorder="1" applyAlignment="1">
      <alignment horizontal="center" vertical="top" shrinkToFit="1"/>
    </xf>
    <xf numFmtId="0" fontId="14" fillId="0" borderId="24" xfId="1" applyFont="1" applyBorder="1" applyAlignment="1">
      <alignment vertical="top" shrinkToFit="1"/>
    </xf>
    <xf numFmtId="0" fontId="14" fillId="0" borderId="25" xfId="1" applyFont="1" applyBorder="1" applyAlignment="1">
      <alignment vertical="top" shrinkToFit="1"/>
    </xf>
    <xf numFmtId="0" fontId="14" fillId="0" borderId="26" xfId="1" applyFont="1" applyBorder="1" applyAlignment="1">
      <alignment vertical="top" shrinkToFit="1"/>
    </xf>
    <xf numFmtId="0" fontId="14" fillId="0" borderId="27" xfId="1" applyFont="1" applyBorder="1" applyAlignment="1">
      <alignment vertical="top" shrinkToFit="1"/>
    </xf>
    <xf numFmtId="0" fontId="16" fillId="0" borderId="13" xfId="1" applyFont="1" applyBorder="1" applyAlignment="1">
      <alignment horizontal="center" vertical="top" shrinkToFit="1"/>
    </xf>
    <xf numFmtId="0" fontId="16" fillId="0" borderId="14" xfId="1" applyFont="1" applyBorder="1" applyAlignment="1">
      <alignment horizontal="center" vertical="top" shrinkToFit="1"/>
    </xf>
    <xf numFmtId="0" fontId="16" fillId="0" borderId="15" xfId="1" applyFont="1" applyBorder="1" applyAlignment="1">
      <alignment horizontal="center" vertical="top" shrinkToFit="1"/>
    </xf>
    <xf numFmtId="0" fontId="16" fillId="0" borderId="16" xfId="1" applyFont="1" applyBorder="1" applyAlignment="1">
      <alignment horizontal="center" vertical="top" shrinkToFit="1"/>
    </xf>
    <xf numFmtId="179" fontId="5" fillId="0" borderId="11" xfId="1" applyNumberFormat="1" applyFont="1" applyBorder="1" applyAlignment="1">
      <alignment horizontal="center" vertical="top" shrinkToFit="1"/>
    </xf>
    <xf numFmtId="176" fontId="5" fillId="0" borderId="9" xfId="1" applyNumberFormat="1" applyFont="1" applyBorder="1" applyAlignment="1">
      <alignment horizontal="center" vertical="top" shrinkToFit="1"/>
    </xf>
    <xf numFmtId="181" fontId="5" fillId="0" borderId="11" xfId="1" applyNumberFormat="1" applyFont="1" applyBorder="1" applyAlignment="1">
      <alignment horizontal="center" vertical="top" shrinkToFit="1"/>
    </xf>
    <xf numFmtId="0" fontId="15" fillId="0" borderId="1" xfId="1" applyFont="1" applyBorder="1" applyAlignment="1">
      <alignment vertical="top" wrapText="1" shrinkToFit="1"/>
    </xf>
    <xf numFmtId="0" fontId="4" fillId="0" borderId="1" xfId="1" applyFont="1" applyBorder="1" applyAlignment="1">
      <alignment vertical="top" shrinkToFit="1"/>
    </xf>
    <xf numFmtId="0" fontId="10" fillId="0" borderId="0" xfId="1" applyFont="1" applyBorder="1" applyAlignment="1">
      <alignment horizontal="left" shrinkToFit="1"/>
    </xf>
    <xf numFmtId="0" fontId="5" fillId="0" borderId="13" xfId="1" applyNumberFormat="1" applyFont="1" applyBorder="1" applyAlignment="1">
      <alignment horizontal="center" vertical="top" shrinkToFit="1"/>
    </xf>
    <xf numFmtId="0" fontId="5" fillId="0" borderId="15" xfId="1" applyNumberFormat="1" applyFont="1" applyBorder="1" applyAlignment="1">
      <alignment horizontal="center" vertical="top" shrinkToFit="1"/>
    </xf>
    <xf numFmtId="0" fontId="5" fillId="0" borderId="14" xfId="1" applyNumberFormat="1" applyFont="1" applyBorder="1" applyAlignment="1">
      <alignment horizontal="center" vertical="top" shrinkToFit="1"/>
    </xf>
    <xf numFmtId="0" fontId="5" fillId="0" borderId="16" xfId="1" applyNumberFormat="1" applyFont="1" applyBorder="1" applyAlignment="1">
      <alignment horizontal="center" vertical="top" shrinkToFit="1"/>
    </xf>
    <xf numFmtId="0" fontId="15" fillId="0" borderId="0" xfId="1" applyFont="1" applyAlignment="1">
      <alignment vertical="center" shrinkToFit="1"/>
    </xf>
    <xf numFmtId="0" fontId="15" fillId="0" borderId="0" xfId="1" applyFont="1" applyAlignment="1">
      <alignment horizontal="right" vertical="center" shrinkToFit="1"/>
    </xf>
    <xf numFmtId="0" fontId="0" fillId="0" borderId="33" xfId="0" applyBorder="1" applyAlignment="1">
      <alignment horizontal="left" shrinkToFit="1"/>
    </xf>
    <xf numFmtId="0" fontId="20" fillId="0" borderId="0" xfId="3" applyBorder="1" applyAlignment="1">
      <alignment vertical="center"/>
    </xf>
    <xf numFmtId="0" fontId="6" fillId="0" borderId="36" xfId="1" applyFont="1" applyBorder="1" applyAlignment="1">
      <alignment horizontal="center" vertical="center"/>
    </xf>
    <xf numFmtId="0" fontId="6" fillId="0" borderId="37" xfId="1" applyFont="1" applyBorder="1" applyAlignment="1">
      <alignment horizontal="center" vertical="center"/>
    </xf>
    <xf numFmtId="0" fontId="6" fillId="0" borderId="43" xfId="1" applyFont="1" applyBorder="1" applyAlignment="1">
      <alignment horizontal="center" vertical="center"/>
    </xf>
    <xf numFmtId="0" fontId="6" fillId="0" borderId="48" xfId="1" applyFont="1" applyBorder="1">
      <alignment vertical="center"/>
    </xf>
    <xf numFmtId="0" fontId="6" fillId="0" borderId="23" xfId="1" applyFont="1" applyBorder="1" applyAlignment="1">
      <alignment horizontal="center" vertical="center"/>
    </xf>
    <xf numFmtId="0" fontId="6" fillId="0" borderId="12" xfId="1" applyFont="1" applyBorder="1" applyAlignment="1">
      <alignment horizontal="center" vertical="center"/>
    </xf>
    <xf numFmtId="0" fontId="6" fillId="0" borderId="50" xfId="1" applyFont="1" applyBorder="1" applyAlignment="1">
      <alignment horizontal="center" vertical="center"/>
    </xf>
    <xf numFmtId="0" fontId="6" fillId="0" borderId="51" xfId="1" applyFont="1" applyBorder="1" applyAlignment="1">
      <alignment horizontal="center" vertical="center"/>
    </xf>
    <xf numFmtId="0" fontId="6" fillId="0" borderId="49" xfId="1" applyFont="1" applyBorder="1" applyAlignment="1">
      <alignment horizontal="center" vertical="center"/>
    </xf>
    <xf numFmtId="0" fontId="6" fillId="0" borderId="33" xfId="1" applyFont="1" applyBorder="1" applyAlignment="1">
      <alignment horizontal="center" vertical="center"/>
    </xf>
    <xf numFmtId="0" fontId="6" fillId="0" borderId="52" xfId="1" applyFont="1" applyBorder="1" applyAlignment="1">
      <alignment horizontal="center" vertical="center"/>
    </xf>
    <xf numFmtId="0" fontId="15" fillId="0" borderId="9" xfId="1" applyFont="1" applyBorder="1" applyAlignment="1">
      <alignment vertical="center" shrinkToFit="1"/>
    </xf>
    <xf numFmtId="0" fontId="7" fillId="0" borderId="20" xfId="1" applyFont="1" applyBorder="1" applyAlignment="1">
      <alignment vertical="center" shrinkToFit="1"/>
    </xf>
    <xf numFmtId="0" fontId="15" fillId="0" borderId="13" xfId="1" applyFont="1" applyBorder="1" applyAlignment="1">
      <alignment horizontal="right" vertical="center"/>
    </xf>
    <xf numFmtId="0" fontId="15" fillId="0" borderId="24" xfId="1" applyFont="1" applyBorder="1" applyAlignment="1">
      <alignment vertical="center" shrinkToFit="1"/>
    </xf>
    <xf numFmtId="0" fontId="15" fillId="0" borderId="17" xfId="1" applyFont="1" applyBorder="1" applyAlignment="1">
      <alignment vertical="center" shrinkToFit="1"/>
    </xf>
    <xf numFmtId="0" fontId="0" fillId="0" borderId="38" xfId="0" applyBorder="1">
      <alignment vertical="center"/>
    </xf>
    <xf numFmtId="0" fontId="15" fillId="0" borderId="10" xfId="1" applyFont="1" applyBorder="1" applyAlignment="1">
      <alignment vertical="center" shrinkToFit="1"/>
    </xf>
    <xf numFmtId="0" fontId="7" fillId="0" borderId="21" xfId="1" applyFont="1" applyBorder="1" applyAlignment="1">
      <alignment vertical="center" shrinkToFit="1"/>
    </xf>
    <xf numFmtId="0" fontId="15" fillId="0" borderId="14" xfId="1" applyFont="1" applyBorder="1" applyAlignment="1">
      <alignment horizontal="right" vertical="center"/>
    </xf>
    <xf numFmtId="0" fontId="15" fillId="0" borderId="25" xfId="1" applyFont="1" applyBorder="1" applyAlignment="1">
      <alignment vertical="center" shrinkToFit="1"/>
    </xf>
    <xf numFmtId="0" fontId="15" fillId="0" borderId="18" xfId="1" applyFont="1" applyBorder="1" applyAlignment="1">
      <alignment vertical="center" shrinkToFit="1"/>
    </xf>
    <xf numFmtId="0" fontId="0" fillId="0" borderId="46" xfId="0" applyBorder="1">
      <alignment vertical="center"/>
    </xf>
    <xf numFmtId="0" fontId="15" fillId="0" borderId="11" xfId="1" applyFont="1" applyBorder="1" applyAlignment="1">
      <alignment vertical="center" shrinkToFit="1"/>
    </xf>
    <xf numFmtId="0" fontId="7" fillId="0" borderId="22" xfId="1" applyFont="1" applyBorder="1" applyAlignment="1">
      <alignment vertical="center" shrinkToFit="1"/>
    </xf>
    <xf numFmtId="0" fontId="15" fillId="0" borderId="15" xfId="1" applyFont="1" applyBorder="1" applyAlignment="1">
      <alignment horizontal="right" vertical="center"/>
    </xf>
    <xf numFmtId="0" fontId="15" fillId="0" borderId="26" xfId="1" applyFont="1" applyBorder="1" applyAlignment="1">
      <alignment vertical="center" shrinkToFit="1"/>
    </xf>
    <xf numFmtId="0" fontId="15" fillId="2" borderId="11" xfId="1" applyFont="1" applyFill="1" applyBorder="1" applyAlignment="1">
      <alignment vertical="center" shrinkToFit="1"/>
    </xf>
    <xf numFmtId="0" fontId="15" fillId="0" borderId="1" xfId="1" applyFont="1" applyBorder="1" applyAlignment="1">
      <alignment vertical="center" shrinkToFit="1"/>
    </xf>
    <xf numFmtId="0" fontId="0" fillId="0" borderId="47" xfId="0" applyBorder="1">
      <alignment vertical="center"/>
    </xf>
    <xf numFmtId="179" fontId="15" fillId="0" borderId="15" xfId="1" applyNumberFormat="1" applyFont="1" applyBorder="1" applyAlignment="1">
      <alignment horizontal="right" vertical="center"/>
    </xf>
    <xf numFmtId="0" fontId="7" fillId="0" borderId="22" xfId="1" applyFont="1" applyBorder="1" applyAlignment="1">
      <alignment horizontal="right" vertical="center"/>
    </xf>
    <xf numFmtId="181" fontId="15" fillId="0" borderId="15" xfId="1" applyNumberFormat="1" applyFont="1" applyBorder="1" applyAlignment="1">
      <alignment horizontal="right" vertical="center"/>
    </xf>
    <xf numFmtId="0" fontId="15" fillId="0" borderId="12" xfId="1" applyFont="1" applyBorder="1" applyAlignment="1">
      <alignment vertical="center" shrinkToFit="1"/>
    </xf>
    <xf numFmtId="0" fontId="7" fillId="0" borderId="23" xfId="1" applyFont="1" applyBorder="1" applyAlignment="1">
      <alignment vertical="center" shrinkToFit="1"/>
    </xf>
    <xf numFmtId="0" fontId="15" fillId="0" borderId="16" xfId="1" applyFont="1" applyBorder="1" applyAlignment="1">
      <alignment horizontal="right" vertical="center"/>
    </xf>
    <xf numFmtId="0" fontId="15" fillId="0" borderId="27" xfId="1" applyFont="1" applyBorder="1" applyAlignment="1">
      <alignment vertical="center" shrinkToFit="1"/>
    </xf>
    <xf numFmtId="0" fontId="15" fillId="0" borderId="23" xfId="1" applyFont="1" applyBorder="1" applyAlignment="1">
      <alignment vertical="center" shrinkToFit="1"/>
    </xf>
    <xf numFmtId="0" fontId="15" fillId="0" borderId="19" xfId="1" applyFont="1" applyBorder="1" applyAlignment="1">
      <alignment vertical="center" shrinkToFit="1"/>
    </xf>
    <xf numFmtId="0" fontId="0" fillId="0" borderId="53" xfId="0" applyBorder="1">
      <alignment vertical="center"/>
    </xf>
    <xf numFmtId="0" fontId="15" fillId="0" borderId="0" xfId="1" applyFont="1" applyAlignment="1">
      <alignment horizontal="right" vertical="center"/>
    </xf>
    <xf numFmtId="183" fontId="15" fillId="0" borderId="15" xfId="1" applyNumberFormat="1" applyFont="1" applyBorder="1" applyAlignment="1">
      <alignment horizontal="right" vertical="center"/>
    </xf>
    <xf numFmtId="0" fontId="7" fillId="0" borderId="21" xfId="1" applyFont="1" applyBorder="1" applyAlignment="1">
      <alignment horizontal="right" vertical="center"/>
    </xf>
    <xf numFmtId="180" fontId="15" fillId="0" borderId="15" xfId="1" applyNumberFormat="1" applyFont="1" applyBorder="1" applyAlignment="1">
      <alignment horizontal="right" vertical="center"/>
    </xf>
    <xf numFmtId="182" fontId="15" fillId="0" borderId="15" xfId="1" applyNumberFormat="1" applyFont="1" applyBorder="1" applyAlignment="1">
      <alignment horizontal="right" vertical="center"/>
    </xf>
    <xf numFmtId="177" fontId="15" fillId="0" borderId="15" xfId="1" applyNumberFormat="1" applyFont="1" applyBorder="1" applyAlignment="1">
      <alignment horizontal="right" vertical="center"/>
    </xf>
    <xf numFmtId="0" fontId="15" fillId="0" borderId="20" xfId="1" applyFont="1" applyBorder="1" applyAlignment="1">
      <alignment vertical="center" shrinkToFit="1"/>
    </xf>
    <xf numFmtId="0" fontId="15" fillId="0" borderId="21" xfId="1" applyFont="1" applyBorder="1" applyAlignment="1">
      <alignment vertical="center" shrinkToFit="1"/>
    </xf>
    <xf numFmtId="0" fontId="15" fillId="0" borderId="22" xfId="1" applyFont="1" applyBorder="1" applyAlignment="1">
      <alignment vertical="center" shrinkToFit="1"/>
    </xf>
    <xf numFmtId="0" fontId="6" fillId="0" borderId="54" xfId="1" applyFont="1" applyBorder="1" applyAlignment="1">
      <alignment horizontal="center" vertical="center"/>
    </xf>
    <xf numFmtId="0" fontId="6" fillId="0" borderId="31" xfId="1" applyFont="1" applyBorder="1" applyAlignment="1">
      <alignment horizontal="center" vertical="center"/>
    </xf>
    <xf numFmtId="0" fontId="15" fillId="0" borderId="20" xfId="1" applyFont="1" applyBorder="1" applyAlignment="1">
      <alignment horizontal="right" vertical="center"/>
    </xf>
    <xf numFmtId="0" fontId="15" fillId="0" borderId="21" xfId="1" applyFont="1" applyBorder="1" applyAlignment="1">
      <alignment horizontal="right" vertical="center"/>
    </xf>
    <xf numFmtId="0" fontId="15" fillId="0" borderId="22" xfId="1" applyFont="1" applyBorder="1" applyAlignment="1">
      <alignment horizontal="right" vertical="center"/>
    </xf>
    <xf numFmtId="180" fontId="15" fillId="0" borderId="22" xfId="1" applyNumberFormat="1" applyFont="1" applyBorder="1" applyAlignment="1">
      <alignment horizontal="right" vertical="center"/>
    </xf>
    <xf numFmtId="0" fontId="7" fillId="0" borderId="11" xfId="1" applyFont="1" applyBorder="1" applyAlignment="1">
      <alignment horizontal="right" vertical="center"/>
    </xf>
    <xf numFmtId="0" fontId="15" fillId="0" borderId="23" xfId="1" applyFont="1" applyBorder="1" applyAlignment="1">
      <alignment horizontal="right" vertical="center"/>
    </xf>
    <xf numFmtId="177" fontId="15" fillId="0" borderId="22" xfId="1" applyNumberFormat="1" applyFont="1" applyBorder="1" applyAlignment="1">
      <alignment horizontal="right" vertical="center"/>
    </xf>
    <xf numFmtId="0" fontId="7" fillId="0" borderId="10" xfId="1" applyFont="1" applyBorder="1" applyAlignment="1">
      <alignment horizontal="right" vertical="center"/>
    </xf>
    <xf numFmtId="181" fontId="15" fillId="0" borderId="22" xfId="1" applyNumberFormat="1" applyFont="1" applyBorder="1" applyAlignment="1">
      <alignment horizontal="right" vertical="center"/>
    </xf>
    <xf numFmtId="176" fontId="15" fillId="0" borderId="22" xfId="1" applyNumberFormat="1" applyFont="1" applyBorder="1" applyAlignment="1">
      <alignment horizontal="right" vertical="center"/>
    </xf>
    <xf numFmtId="179" fontId="15" fillId="0" borderId="22" xfId="1" applyNumberFormat="1" applyFont="1" applyBorder="1" applyAlignment="1">
      <alignment horizontal="right" vertical="center"/>
    </xf>
    <xf numFmtId="182" fontId="15" fillId="0" borderId="22" xfId="1" applyNumberFormat="1" applyFont="1" applyBorder="1" applyAlignment="1">
      <alignment horizontal="right" vertical="center"/>
    </xf>
    <xf numFmtId="0" fontId="24" fillId="0" borderId="0" xfId="1" applyFont="1" applyFill="1" applyAlignment="1">
      <alignment horizontal="center" vertical="center"/>
    </xf>
    <xf numFmtId="0" fontId="24" fillId="0" borderId="0" xfId="1" applyFont="1" applyFill="1">
      <alignment vertical="center"/>
    </xf>
    <xf numFmtId="184" fontId="24" fillId="0" borderId="0" xfId="1" applyNumberFormat="1" applyFont="1" applyFill="1">
      <alignment vertical="center"/>
    </xf>
    <xf numFmtId="0" fontId="24" fillId="0" borderId="2" xfId="1" applyFont="1" applyFill="1" applyBorder="1" applyAlignment="1">
      <alignment vertical="center"/>
    </xf>
    <xf numFmtId="0" fontId="28" fillId="0" borderId="1" xfId="1" applyFont="1" applyFill="1" applyBorder="1" applyAlignment="1">
      <alignment horizontal="center" vertical="center" wrapText="1"/>
    </xf>
    <xf numFmtId="0" fontId="24" fillId="0" borderId="2" xfId="1" applyFont="1" applyFill="1" applyBorder="1" applyAlignment="1">
      <alignment horizontal="center" vertical="center"/>
    </xf>
    <xf numFmtId="0" fontId="24" fillId="0" borderId="11" xfId="4" applyFont="1" applyBorder="1" applyAlignment="1">
      <alignment horizontal="center" wrapText="1" shrinkToFit="1"/>
    </xf>
    <xf numFmtId="0" fontId="31" fillId="0" borderId="58" xfId="1" applyFont="1" applyFill="1" applyBorder="1">
      <alignment vertical="center"/>
    </xf>
    <xf numFmtId="185" fontId="31" fillId="0" borderId="58" xfId="1" applyNumberFormat="1" applyFont="1" applyFill="1" applyBorder="1" applyAlignment="1">
      <alignment horizontal="right" vertical="center"/>
    </xf>
    <xf numFmtId="0" fontId="31" fillId="0" borderId="58" xfId="1" applyFont="1" applyFill="1" applyBorder="1" applyAlignment="1">
      <alignment horizontal="left" vertical="center"/>
    </xf>
    <xf numFmtId="0" fontId="31" fillId="0" borderId="58" xfId="1" applyFont="1" applyFill="1" applyBorder="1" applyAlignment="1">
      <alignment horizontal="left" vertical="top" shrinkToFit="1"/>
    </xf>
    <xf numFmtId="0" fontId="31" fillId="0" borderId="11" xfId="4" applyFont="1" applyFill="1" applyBorder="1" applyAlignment="1">
      <alignment horizontal="left" vertical="top" wrapText="1"/>
    </xf>
    <xf numFmtId="0" fontId="32" fillId="0" borderId="2" xfId="1" applyFont="1" applyFill="1" applyBorder="1" applyAlignment="1">
      <alignment horizontal="left" vertical="top" wrapText="1"/>
    </xf>
    <xf numFmtId="0" fontId="31" fillId="7" borderId="11" xfId="1" applyFont="1" applyFill="1" applyBorder="1">
      <alignment vertical="center"/>
    </xf>
    <xf numFmtId="184" fontId="31" fillId="0" borderId="11" xfId="1" applyNumberFormat="1" applyFont="1" applyFill="1" applyBorder="1">
      <alignment vertical="center"/>
    </xf>
    <xf numFmtId="0" fontId="31" fillId="0" borderId="11" xfId="1" applyFont="1" applyFill="1" applyBorder="1" applyAlignment="1">
      <alignment vertical="center"/>
    </xf>
    <xf numFmtId="0" fontId="31" fillId="0" borderId="11" xfId="1" applyFont="1" applyFill="1" applyBorder="1" applyAlignment="1">
      <alignment horizontal="left" vertical="top" shrinkToFit="1"/>
    </xf>
    <xf numFmtId="0" fontId="31" fillId="8" borderId="11" xfId="1" applyFont="1" applyFill="1" applyBorder="1">
      <alignment vertical="center"/>
    </xf>
    <xf numFmtId="0" fontId="31" fillId="0" borderId="11" xfId="1" applyFont="1" applyFill="1" applyBorder="1">
      <alignment vertical="center"/>
    </xf>
    <xf numFmtId="0" fontId="31" fillId="0" borderId="10" xfId="1" applyFont="1" applyFill="1" applyBorder="1">
      <alignment vertical="center"/>
    </xf>
    <xf numFmtId="184" fontId="31" fillId="0" borderId="10" xfId="1" applyNumberFormat="1" applyFont="1" applyFill="1" applyBorder="1">
      <alignment vertical="center"/>
    </xf>
    <xf numFmtId="0" fontId="31" fillId="0" borderId="10" xfId="1" applyFont="1" applyFill="1" applyBorder="1" applyAlignment="1">
      <alignment vertical="center"/>
    </xf>
    <xf numFmtId="0" fontId="31" fillId="0" borderId="10" xfId="1" applyFont="1" applyFill="1" applyBorder="1" applyAlignment="1">
      <alignment horizontal="left" vertical="top" shrinkToFit="1"/>
    </xf>
    <xf numFmtId="185" fontId="31" fillId="0" borderId="58" xfId="1" applyNumberFormat="1" applyFont="1" applyFill="1" applyBorder="1">
      <alignment vertical="center"/>
    </xf>
    <xf numFmtId="0" fontId="31" fillId="9" borderId="11" xfId="1" applyFont="1" applyFill="1" applyBorder="1">
      <alignment vertical="center"/>
    </xf>
    <xf numFmtId="0" fontId="31" fillId="11" borderId="11" xfId="1" applyFont="1" applyFill="1" applyBorder="1">
      <alignment vertical="center"/>
    </xf>
    <xf numFmtId="0" fontId="31" fillId="9" borderId="58" xfId="1" applyFont="1" applyFill="1" applyBorder="1">
      <alignment vertical="center"/>
    </xf>
    <xf numFmtId="0" fontId="8" fillId="0" borderId="2" xfId="1" applyFont="1" applyFill="1" applyBorder="1" applyAlignment="1">
      <alignment horizontal="left" vertical="top" wrapText="1"/>
    </xf>
    <xf numFmtId="0" fontId="32" fillId="0" borderId="58" xfId="1" applyFont="1" applyFill="1" applyBorder="1" applyAlignment="1">
      <alignment horizontal="left" vertical="top" wrapText="1"/>
    </xf>
    <xf numFmtId="0" fontId="0" fillId="0" borderId="0" xfId="0" applyBorder="1" applyAlignment="1">
      <alignment vertical="center" shrinkToFit="1"/>
    </xf>
    <xf numFmtId="0" fontId="31" fillId="0" borderId="0" xfId="4" applyFont="1" applyFill="1" applyBorder="1" applyAlignment="1">
      <alignment vertical="center"/>
    </xf>
    <xf numFmtId="0" fontId="31" fillId="0" borderId="0" xfId="1" applyFont="1" applyFill="1" applyBorder="1" applyAlignment="1">
      <alignment vertical="center"/>
    </xf>
    <xf numFmtId="0" fontId="31" fillId="0" borderId="0" xfId="1" applyFont="1" applyFill="1" applyBorder="1">
      <alignment vertical="center"/>
    </xf>
    <xf numFmtId="0" fontId="32" fillId="0" borderId="0" xfId="1" applyFont="1" applyBorder="1" applyAlignment="1">
      <alignment vertical="top" wrapText="1"/>
    </xf>
    <xf numFmtId="0" fontId="32" fillId="0" borderId="0" xfId="1" applyFont="1" applyBorder="1" applyAlignment="1">
      <alignment horizontal="left" vertical="top" wrapText="1"/>
    </xf>
    <xf numFmtId="184" fontId="31" fillId="0" borderId="0" xfId="1" applyNumberFormat="1" applyFont="1" applyFill="1" applyBorder="1">
      <alignment vertical="center"/>
    </xf>
    <xf numFmtId="0" fontId="31" fillId="0" borderId="0" xfId="4" applyFont="1" applyFill="1" applyBorder="1" applyAlignment="1">
      <alignment vertical="top" wrapText="1"/>
    </xf>
    <xf numFmtId="0" fontId="31" fillId="0" borderId="0" xfId="1" applyFont="1" applyFill="1" applyBorder="1" applyAlignment="1">
      <alignment horizontal="left" vertical="top" shrinkToFit="1"/>
    </xf>
    <xf numFmtId="0" fontId="31" fillId="0" borderId="0" xfId="1" applyFont="1" applyFill="1" applyBorder="1" applyAlignment="1">
      <alignment horizontal="left" vertical="center"/>
    </xf>
    <xf numFmtId="0" fontId="31" fillId="0" borderId="2" xfId="1" applyFont="1" applyFill="1" applyBorder="1" applyAlignment="1">
      <alignment horizontal="center" vertical="center" shrinkToFit="1"/>
    </xf>
    <xf numFmtId="0" fontId="24" fillId="0" borderId="0" xfId="1" applyFont="1" applyFill="1" applyBorder="1">
      <alignment vertical="center"/>
    </xf>
    <xf numFmtId="0" fontId="31" fillId="0" borderId="0" xfId="4" applyFont="1" applyFill="1" applyBorder="1" applyAlignment="1">
      <alignment horizontal="left" vertical="top" wrapText="1"/>
    </xf>
    <xf numFmtId="0" fontId="31" fillId="0" borderId="2" xfId="1" applyFont="1" applyFill="1" applyBorder="1" applyAlignment="1">
      <alignment horizontal="center" vertical="center"/>
    </xf>
    <xf numFmtId="0" fontId="24" fillId="0" borderId="0" xfId="1" applyFont="1" applyFill="1" applyBorder="1" applyAlignment="1">
      <alignment horizontal="left" vertical="center"/>
    </xf>
    <xf numFmtId="0" fontId="31" fillId="0" borderId="31" xfId="1" applyFont="1" applyFill="1" applyBorder="1" applyAlignment="1">
      <alignment horizontal="center" vertical="center"/>
    </xf>
    <xf numFmtId="0" fontId="31" fillId="0" borderId="56" xfId="1" applyFont="1" applyFill="1" applyBorder="1">
      <alignment vertical="center"/>
    </xf>
    <xf numFmtId="185" fontId="31" fillId="0" borderId="2" xfId="1" applyNumberFormat="1" applyFont="1" applyFill="1" applyBorder="1" applyAlignment="1">
      <alignment horizontal="center" vertical="center"/>
    </xf>
    <xf numFmtId="184" fontId="31" fillId="0" borderId="2" xfId="1" applyNumberFormat="1" applyFont="1" applyFill="1" applyBorder="1" applyAlignment="1">
      <alignment horizontal="center" vertical="center"/>
    </xf>
    <xf numFmtId="184" fontId="31" fillId="0" borderId="2" xfId="1" applyNumberFormat="1" applyFont="1" applyFill="1" applyBorder="1" applyAlignment="1">
      <alignment vertical="center"/>
    </xf>
    <xf numFmtId="184" fontId="24" fillId="0" borderId="2" xfId="1" applyNumberFormat="1" applyFont="1" applyFill="1" applyBorder="1" applyAlignment="1">
      <alignment horizontal="center" vertical="center"/>
    </xf>
    <xf numFmtId="184" fontId="24" fillId="0" borderId="0" xfId="1" applyNumberFormat="1" applyFont="1" applyFill="1" applyBorder="1">
      <alignment vertical="center"/>
    </xf>
    <xf numFmtId="0" fontId="34" fillId="0" borderId="0" xfId="1" applyFont="1" applyFill="1" applyBorder="1" applyAlignment="1">
      <alignment horizontal="left" vertical="center" wrapText="1"/>
    </xf>
    <xf numFmtId="0" fontId="31" fillId="0" borderId="0" xfId="1" applyFont="1" applyFill="1" applyBorder="1" applyAlignment="1">
      <alignment horizontal="left" vertical="center" wrapText="1"/>
    </xf>
    <xf numFmtId="0" fontId="24" fillId="0" borderId="59" xfId="1" applyFont="1" applyFill="1" applyBorder="1" applyAlignment="1">
      <alignment horizontal="center" vertical="center"/>
    </xf>
    <xf numFmtId="0" fontId="24" fillId="0" borderId="59" xfId="1" applyFont="1" applyFill="1" applyBorder="1">
      <alignment vertical="center"/>
    </xf>
    <xf numFmtId="0" fontId="35" fillId="0" borderId="59" xfId="1" applyFont="1" applyFill="1" applyBorder="1" applyAlignment="1">
      <alignment horizontal="left" vertical="center"/>
    </xf>
    <xf numFmtId="185" fontId="24" fillId="0" borderId="59" xfId="1" applyNumberFormat="1" applyFont="1" applyFill="1" applyBorder="1" applyAlignment="1">
      <alignment horizontal="center" vertical="center"/>
    </xf>
    <xf numFmtId="184" fontId="24" fillId="0" borderId="59" xfId="1" applyNumberFormat="1" applyFont="1" applyFill="1" applyBorder="1" applyAlignment="1">
      <alignment horizontal="center" vertical="center"/>
    </xf>
    <xf numFmtId="184" fontId="24" fillId="0" borderId="0" xfId="1" applyNumberFormat="1" applyFont="1" applyFill="1" applyBorder="1" applyAlignment="1">
      <alignment horizontal="center" vertical="center"/>
    </xf>
    <xf numFmtId="0" fontId="24" fillId="0" borderId="0" xfId="1" applyFont="1" applyFill="1" applyAlignment="1">
      <alignment horizontal="left" vertical="center"/>
    </xf>
    <xf numFmtId="0" fontId="31" fillId="0" borderId="0" xfId="1" applyFont="1" applyFill="1" applyBorder="1" applyAlignment="1">
      <alignment horizontal="center" vertical="center"/>
    </xf>
    <xf numFmtId="0" fontId="31" fillId="0" borderId="0" xfId="1" applyFont="1" applyFill="1" applyBorder="1" applyAlignment="1">
      <alignment horizontal="left" vertical="top"/>
    </xf>
    <xf numFmtId="0" fontId="31" fillId="0" borderId="0" xfId="1" applyFont="1" applyFill="1" applyBorder="1" applyAlignment="1">
      <alignment vertical="center" wrapText="1"/>
    </xf>
    <xf numFmtId="0" fontId="24" fillId="0" borderId="0" xfId="1" applyFont="1" applyFill="1" applyBorder="1" applyAlignment="1">
      <alignment vertical="center" wrapText="1"/>
    </xf>
    <xf numFmtId="0" fontId="24" fillId="0" borderId="0" xfId="1" applyFont="1" applyFill="1" applyBorder="1" applyAlignment="1">
      <alignment horizontal="left" vertical="top" wrapText="1"/>
    </xf>
    <xf numFmtId="0" fontId="24" fillId="0" borderId="2" xfId="1" applyFont="1" applyFill="1" applyBorder="1" applyAlignment="1">
      <alignment horizontal="right" vertical="center"/>
    </xf>
    <xf numFmtId="0" fontId="24" fillId="0" borderId="2" xfId="1" applyFont="1" applyFill="1" applyBorder="1" applyAlignment="1">
      <alignment horizontal="center" vertical="center"/>
    </xf>
    <xf numFmtId="0" fontId="28" fillId="0" borderId="31" xfId="1" applyFont="1" applyFill="1" applyBorder="1" applyAlignment="1">
      <alignment horizontal="center" vertical="center" wrapText="1"/>
    </xf>
    <xf numFmtId="0" fontId="28" fillId="0" borderId="32" xfId="1" applyFont="1" applyFill="1" applyBorder="1" applyAlignment="1">
      <alignment horizontal="center" vertical="center" wrapText="1"/>
    </xf>
    <xf numFmtId="0" fontId="28" fillId="0" borderId="56" xfId="1" applyFont="1" applyFill="1" applyBorder="1" applyAlignment="1">
      <alignment horizontal="center" vertical="center" wrapText="1"/>
    </xf>
    <xf numFmtId="0" fontId="24" fillId="6" borderId="2" xfId="1" applyFont="1" applyFill="1" applyBorder="1" applyAlignment="1">
      <alignment horizontal="center" wrapText="1" shrinkToFit="1"/>
    </xf>
    <xf numFmtId="0" fontId="1" fillId="0" borderId="2" xfId="1" applyBorder="1" applyAlignment="1">
      <alignment horizontal="center" wrapText="1" shrinkToFit="1"/>
    </xf>
    <xf numFmtId="0" fontId="29" fillId="0" borderId="22" xfId="1" applyFont="1" applyFill="1" applyBorder="1" applyAlignment="1">
      <alignment horizontal="center" vertical="center" wrapText="1"/>
    </xf>
    <xf numFmtId="0" fontId="29" fillId="0" borderId="1" xfId="1" applyFont="1" applyFill="1" applyBorder="1" applyAlignment="1">
      <alignment horizontal="center" vertical="center" wrapText="1"/>
    </xf>
    <xf numFmtId="0" fontId="29" fillId="0" borderId="21" xfId="1" applyFont="1" applyFill="1" applyBorder="1" applyAlignment="1">
      <alignment horizontal="center" vertical="center" wrapText="1"/>
    </xf>
    <xf numFmtId="0" fontId="29" fillId="0" borderId="18" xfId="1" applyFont="1" applyFill="1" applyBorder="1" applyAlignment="1">
      <alignment horizontal="center" vertical="center" wrapText="1"/>
    </xf>
    <xf numFmtId="0" fontId="24" fillId="0" borderId="11" xfId="4" applyFont="1" applyBorder="1" applyAlignment="1">
      <alignment horizontal="center" wrapText="1" shrinkToFit="1"/>
    </xf>
    <xf numFmtId="0" fontId="24" fillId="0" borderId="10" xfId="4" applyFont="1" applyBorder="1" applyAlignment="1">
      <alignment horizontal="center" wrapText="1" shrinkToFit="1"/>
    </xf>
    <xf numFmtId="0" fontId="25" fillId="3" borderId="2" xfId="1" applyFont="1" applyFill="1" applyBorder="1" applyAlignment="1">
      <alignment horizontal="center" vertical="center" textRotation="255" shrinkToFit="1"/>
    </xf>
    <xf numFmtId="0" fontId="26" fillId="0" borderId="2" xfId="1" applyFont="1" applyFill="1" applyBorder="1" applyAlignment="1">
      <alignment horizontal="center" vertical="center" textRotation="255"/>
    </xf>
    <xf numFmtId="0" fontId="27" fillId="0" borderId="2" xfId="1" applyFont="1" applyFill="1" applyBorder="1" applyAlignment="1">
      <alignment horizontal="left" vertical="center"/>
    </xf>
    <xf numFmtId="0" fontId="24" fillId="4" borderId="2" xfId="1" applyFont="1" applyFill="1" applyBorder="1" applyAlignment="1">
      <alignment horizontal="center" wrapText="1" shrinkToFit="1"/>
    </xf>
    <xf numFmtId="0" fontId="24" fillId="5" borderId="2" xfId="1" applyFont="1" applyFill="1" applyBorder="1" applyAlignment="1">
      <alignment horizontal="center" wrapText="1" shrinkToFit="1"/>
    </xf>
    <xf numFmtId="0" fontId="24" fillId="6" borderId="57" xfId="1" applyFont="1" applyFill="1" applyBorder="1" applyAlignment="1">
      <alignment horizontal="center" wrapText="1" shrinkToFit="1"/>
    </xf>
    <xf numFmtId="0" fontId="24" fillId="6" borderId="22" xfId="1" applyFont="1" applyFill="1" applyBorder="1" applyAlignment="1">
      <alignment horizontal="center" wrapText="1" shrinkToFit="1"/>
    </xf>
    <xf numFmtId="0" fontId="24" fillId="6" borderId="21" xfId="1" applyFont="1" applyFill="1" applyBorder="1" applyAlignment="1">
      <alignment horizontal="center" wrapText="1" shrinkToFit="1"/>
    </xf>
    <xf numFmtId="0" fontId="31" fillId="0" borderId="2" xfId="1" applyFont="1" applyFill="1" applyBorder="1" applyAlignment="1">
      <alignment horizontal="center" vertical="center"/>
    </xf>
    <xf numFmtId="0" fontId="32" fillId="0" borderId="2" xfId="1" applyFont="1" applyFill="1" applyBorder="1" applyAlignment="1">
      <alignment horizontal="left" vertical="top" wrapText="1"/>
    </xf>
    <xf numFmtId="0" fontId="8" fillId="0" borderId="2" xfId="1" applyFont="1" applyFill="1" applyBorder="1" applyAlignment="1">
      <alignment horizontal="left" vertical="top" wrapText="1"/>
    </xf>
    <xf numFmtId="0" fontId="31" fillId="0" borderId="58" xfId="4" applyFont="1" applyFill="1" applyBorder="1" applyAlignment="1">
      <alignment horizontal="left" vertical="top" wrapText="1"/>
    </xf>
    <xf numFmtId="0" fontId="31" fillId="0" borderId="11" xfId="4" applyFont="1" applyFill="1" applyBorder="1" applyAlignment="1">
      <alignment horizontal="left" vertical="top" wrapText="1"/>
    </xf>
    <xf numFmtId="0" fontId="31" fillId="0" borderId="10" xfId="4" applyFont="1" applyFill="1" applyBorder="1" applyAlignment="1">
      <alignment horizontal="left" vertical="top" wrapText="1"/>
    </xf>
    <xf numFmtId="0" fontId="24" fillId="0" borderId="58" xfId="1" applyFont="1" applyFill="1" applyBorder="1" applyAlignment="1">
      <alignment horizontal="center" vertical="center" shrinkToFit="1"/>
    </xf>
    <xf numFmtId="0" fontId="24" fillId="0" borderId="11" xfId="1" applyFont="1" applyFill="1" applyBorder="1" applyAlignment="1">
      <alignment horizontal="center" vertical="center" shrinkToFit="1"/>
    </xf>
    <xf numFmtId="0" fontId="24" fillId="0" borderId="10" xfId="1" applyFont="1" applyFill="1" applyBorder="1" applyAlignment="1">
      <alignment horizontal="center" vertical="center" shrinkToFit="1"/>
    </xf>
    <xf numFmtId="0" fontId="31" fillId="0" borderId="2" xfId="1" applyFont="1" applyFill="1" applyBorder="1" applyAlignment="1">
      <alignment horizontal="center" vertical="center" textRotation="255"/>
    </xf>
    <xf numFmtId="0" fontId="31" fillId="0" borderId="58" xfId="1" applyFont="1" applyFill="1" applyBorder="1" applyAlignment="1">
      <alignment horizontal="center" vertical="center" textRotation="255" wrapText="1"/>
    </xf>
    <xf numFmtId="0" fontId="31" fillId="0" borderId="11" xfId="1" applyFont="1" applyFill="1" applyBorder="1" applyAlignment="1">
      <alignment horizontal="center" vertical="center" textRotation="255"/>
    </xf>
    <xf numFmtId="0" fontId="31" fillId="0" borderId="10" xfId="1" applyFont="1" applyFill="1" applyBorder="1" applyAlignment="1">
      <alignment horizontal="center" vertical="center" textRotation="255"/>
    </xf>
    <xf numFmtId="0" fontId="31" fillId="0" borderId="2" xfId="1" applyFont="1" applyFill="1" applyBorder="1" applyAlignment="1">
      <alignment vertical="center"/>
    </xf>
    <xf numFmtId="0" fontId="31" fillId="0" borderId="2" xfId="1" applyFont="1" applyFill="1" applyBorder="1" applyAlignment="1">
      <alignment horizontal="center" vertical="center" wrapText="1"/>
    </xf>
    <xf numFmtId="0" fontId="31" fillId="0" borderId="2" xfId="1" applyFont="1" applyFill="1" applyBorder="1" applyAlignment="1">
      <alignment vertical="center" wrapText="1"/>
    </xf>
    <xf numFmtId="0" fontId="31" fillId="0" borderId="2" xfId="1" applyFont="1" applyFill="1" applyBorder="1" applyAlignment="1">
      <alignment horizontal="center" vertical="center" textRotation="255" shrinkToFit="1"/>
    </xf>
    <xf numFmtId="0" fontId="31" fillId="10" borderId="57" xfId="1" applyFont="1" applyFill="1" applyBorder="1" applyAlignment="1">
      <alignment horizontal="center" vertical="center" wrapText="1"/>
    </xf>
    <xf numFmtId="0" fontId="31" fillId="10" borderId="59" xfId="1" applyFont="1" applyFill="1" applyBorder="1" applyAlignment="1">
      <alignment horizontal="center" vertical="center" wrapText="1"/>
    </xf>
    <xf numFmtId="0" fontId="31" fillId="10" borderId="60" xfId="1" applyFont="1" applyFill="1" applyBorder="1" applyAlignment="1">
      <alignment horizontal="center" vertical="center" wrapText="1"/>
    </xf>
    <xf numFmtId="0" fontId="31" fillId="10" borderId="21" xfId="1" applyFont="1" applyFill="1" applyBorder="1" applyAlignment="1">
      <alignment horizontal="center" vertical="center" wrapText="1"/>
    </xf>
    <xf numFmtId="0" fontId="31" fillId="10" borderId="42" xfId="1" applyFont="1" applyFill="1" applyBorder="1" applyAlignment="1">
      <alignment horizontal="center" vertical="center" wrapText="1"/>
    </xf>
    <xf numFmtId="0" fontId="31" fillId="10" borderId="18" xfId="1" applyFont="1" applyFill="1" applyBorder="1" applyAlignment="1">
      <alignment horizontal="center" vertical="center" wrapText="1"/>
    </xf>
    <xf numFmtId="0" fontId="31" fillId="0" borderId="2" xfId="1" applyFont="1" applyFill="1" applyBorder="1" applyAlignment="1">
      <alignment vertical="center" textRotation="255"/>
    </xf>
    <xf numFmtId="0" fontId="31" fillId="12" borderId="2" xfId="1" applyFont="1" applyFill="1" applyBorder="1" applyAlignment="1">
      <alignment horizontal="center" vertical="center" wrapText="1"/>
    </xf>
    <xf numFmtId="0" fontId="31" fillId="12" borderId="2" xfId="1" applyFont="1" applyFill="1" applyBorder="1" applyAlignment="1">
      <alignment vertical="center"/>
    </xf>
    <xf numFmtId="0" fontId="31" fillId="12" borderId="2" xfId="1" applyFont="1" applyFill="1" applyBorder="1" applyAlignment="1">
      <alignment horizontal="center" vertical="center" textRotation="255" shrinkToFit="1"/>
    </xf>
    <xf numFmtId="0" fontId="31" fillId="0" borderId="58" xfId="1" applyFont="1" applyFill="1" applyBorder="1" applyAlignment="1">
      <alignment horizontal="center" vertical="center" wrapText="1"/>
    </xf>
    <xf numFmtId="0" fontId="31" fillId="0" borderId="58" xfId="1" applyFont="1" applyFill="1" applyBorder="1" applyAlignment="1">
      <alignment horizontal="center" vertical="center"/>
    </xf>
    <xf numFmtId="0" fontId="8" fillId="0" borderId="58" xfId="1" applyFont="1" applyFill="1" applyBorder="1" applyAlignment="1">
      <alignment horizontal="left" vertical="top" wrapText="1"/>
    </xf>
    <xf numFmtId="0" fontId="32" fillId="0" borderId="58" xfId="1" applyFont="1" applyFill="1" applyBorder="1" applyAlignment="1">
      <alignment horizontal="left" vertical="top" wrapText="1"/>
    </xf>
    <xf numFmtId="184" fontId="31" fillId="0" borderId="31" xfId="1" applyNumberFormat="1" applyFont="1" applyFill="1" applyBorder="1" applyAlignment="1">
      <alignment horizontal="center" vertical="center"/>
    </xf>
    <xf numFmtId="184" fontId="31" fillId="0" borderId="56" xfId="1" applyNumberFormat="1" applyFont="1" applyFill="1" applyBorder="1" applyAlignment="1">
      <alignment horizontal="center" vertical="center"/>
    </xf>
    <xf numFmtId="0" fontId="31" fillId="0" borderId="59" xfId="1" applyFont="1" applyFill="1" applyBorder="1" applyAlignment="1">
      <alignment horizontal="left" vertical="center" shrinkToFit="1"/>
    </xf>
    <xf numFmtId="0" fontId="0" fillId="0" borderId="59" xfId="0" applyBorder="1" applyAlignment="1">
      <alignment vertical="center" shrinkToFit="1"/>
    </xf>
    <xf numFmtId="0" fontId="31" fillId="0" borderId="31" xfId="1" applyFont="1" applyFill="1" applyBorder="1" applyAlignment="1">
      <alignment horizontal="center" vertical="center"/>
    </xf>
    <xf numFmtId="0" fontId="31" fillId="0" borderId="32" xfId="1" applyFont="1" applyFill="1" applyBorder="1" applyAlignment="1">
      <alignment horizontal="center" vertical="center"/>
    </xf>
    <xf numFmtId="0" fontId="31" fillId="0" borderId="56" xfId="1" applyFont="1" applyFill="1" applyBorder="1" applyAlignment="1">
      <alignment horizontal="center" vertical="center"/>
    </xf>
    <xf numFmtId="0" fontId="2" fillId="0" borderId="0" xfId="1" applyFont="1" applyAlignment="1">
      <alignment horizontal="center" vertical="center"/>
    </xf>
    <xf numFmtId="0" fontId="0" fillId="0" borderId="0" xfId="0" applyAlignment="1">
      <alignment horizontal="center" vertical="center"/>
    </xf>
    <xf numFmtId="56" fontId="10" fillId="0" borderId="0" xfId="1" applyNumberFormat="1" applyFont="1" applyBorder="1" applyAlignment="1">
      <alignment horizontal="left" shrinkToFit="1"/>
    </xf>
    <xf numFmtId="0" fontId="10" fillId="0" borderId="0" xfId="1" applyFont="1" applyBorder="1" applyAlignment="1">
      <alignment horizontal="left" shrinkToFit="1"/>
    </xf>
    <xf numFmtId="0" fontId="14" fillId="0" borderId="28" xfId="1" applyFont="1" applyBorder="1" applyAlignment="1">
      <alignment horizontal="center" vertical="center" textRotation="255"/>
    </xf>
    <xf numFmtId="0" fontId="0" fillId="0" borderId="29" xfId="0" applyBorder="1" applyAlignment="1">
      <alignment horizontal="center" vertical="center" textRotation="255"/>
    </xf>
    <xf numFmtId="0" fontId="0" fillId="0" borderId="30" xfId="0" applyBorder="1" applyAlignment="1">
      <alignment horizontal="center" vertical="center" textRotation="255"/>
    </xf>
    <xf numFmtId="0" fontId="21" fillId="0" borderId="38" xfId="0" applyFont="1" applyBorder="1" applyAlignment="1">
      <alignment horizontal="center" vertical="center"/>
    </xf>
    <xf numFmtId="0" fontId="21" fillId="0" borderId="47" xfId="0" applyFont="1" applyBorder="1" applyAlignment="1">
      <alignment horizontal="center" vertical="center"/>
    </xf>
    <xf numFmtId="0" fontId="21" fillId="0" borderId="53" xfId="0" applyFont="1" applyBorder="1" applyAlignment="1">
      <alignment horizontal="center" vertical="center"/>
    </xf>
    <xf numFmtId="0" fontId="6" fillId="0" borderId="44" xfId="1" applyFont="1" applyBorder="1" applyAlignment="1">
      <alignment horizontal="center" vertical="center"/>
    </xf>
    <xf numFmtId="0" fontId="0" fillId="0" borderId="32" xfId="0" applyBorder="1" applyAlignment="1">
      <alignment vertical="center"/>
    </xf>
    <xf numFmtId="0" fontId="0" fillId="0" borderId="45" xfId="0" applyBorder="1" applyAlignment="1">
      <alignment vertical="center"/>
    </xf>
    <xf numFmtId="0" fontId="6" fillId="0" borderId="42" xfId="1" applyFont="1" applyBorder="1" applyAlignment="1">
      <alignment horizontal="center" vertical="center"/>
    </xf>
    <xf numFmtId="0" fontId="0" fillId="0" borderId="42" xfId="0" applyBorder="1" applyAlignment="1">
      <alignment vertical="center"/>
    </xf>
    <xf numFmtId="0" fontId="0" fillId="0" borderId="46" xfId="0" applyBorder="1" applyAlignment="1">
      <alignment vertical="center"/>
    </xf>
    <xf numFmtId="0" fontId="1" fillId="0" borderId="24" xfId="1" applyFont="1" applyBorder="1" applyAlignment="1">
      <alignment horizontal="center" vertical="center" textRotation="255"/>
    </xf>
    <xf numFmtId="0" fontId="0" fillId="0" borderId="26" xfId="0" applyBorder="1" applyAlignment="1">
      <alignment horizontal="center" vertical="center" textRotation="255"/>
    </xf>
    <xf numFmtId="0" fontId="0" fillId="0" borderId="27" xfId="0" applyBorder="1" applyAlignment="1">
      <alignment horizontal="center" vertical="center" textRotation="255"/>
    </xf>
    <xf numFmtId="0" fontId="2" fillId="0" borderId="0" xfId="1" applyFont="1" applyAlignment="1">
      <alignment vertical="center"/>
    </xf>
    <xf numFmtId="0" fontId="0" fillId="0" borderId="0" xfId="0" applyAlignment="1">
      <alignment vertical="center"/>
    </xf>
    <xf numFmtId="56" fontId="10" fillId="0" borderId="33" xfId="1" applyNumberFormat="1" applyFont="1" applyBorder="1" applyAlignment="1">
      <alignment horizontal="left" shrinkToFit="1"/>
    </xf>
    <xf numFmtId="0" fontId="0" fillId="0" borderId="33" xfId="0" applyBorder="1" applyAlignment="1">
      <alignment horizontal="left" shrinkToFit="1"/>
    </xf>
    <xf numFmtId="0" fontId="23" fillId="0" borderId="33" xfId="1" applyNumberFormat="1" applyFont="1" applyBorder="1" applyAlignment="1">
      <alignment horizontal="center" wrapText="1" shrinkToFit="1"/>
    </xf>
    <xf numFmtId="0" fontId="23" fillId="0" borderId="33" xfId="1" applyFont="1" applyBorder="1" applyAlignment="1">
      <alignment horizontal="center" shrinkToFit="1"/>
    </xf>
    <xf numFmtId="0" fontId="9" fillId="0" borderId="34" xfId="1" applyFont="1" applyBorder="1" applyAlignment="1">
      <alignment horizontal="center" vertical="center"/>
    </xf>
    <xf numFmtId="0" fontId="9" fillId="0" borderId="35" xfId="1" applyFont="1" applyBorder="1" applyAlignment="1">
      <alignment horizontal="center" vertical="center"/>
    </xf>
    <xf numFmtId="0" fontId="9" fillId="0" borderId="17" xfId="1" applyFont="1" applyBorder="1" applyAlignment="1">
      <alignment horizontal="center" vertical="center"/>
    </xf>
    <xf numFmtId="0" fontId="9" fillId="0" borderId="41" xfId="1" applyFont="1" applyBorder="1" applyAlignment="1">
      <alignment horizontal="center" vertical="center"/>
    </xf>
    <xf numFmtId="0" fontId="9" fillId="0" borderId="42" xfId="1" applyFont="1" applyBorder="1" applyAlignment="1">
      <alignment horizontal="center" vertical="center"/>
    </xf>
    <xf numFmtId="0" fontId="9" fillId="0" borderId="18" xfId="1" applyFont="1" applyBorder="1" applyAlignment="1">
      <alignment horizontal="center" vertical="center"/>
    </xf>
    <xf numFmtId="0" fontId="21" fillId="0" borderId="35" xfId="0" applyFont="1" applyBorder="1" applyAlignment="1">
      <alignment horizontal="center" vertical="center"/>
    </xf>
    <xf numFmtId="0" fontId="21" fillId="0" borderId="0" xfId="0" applyFont="1" applyBorder="1" applyAlignment="1">
      <alignment horizontal="center" vertical="center"/>
    </xf>
    <xf numFmtId="0" fontId="21" fillId="0" borderId="49" xfId="0" applyFont="1" applyBorder="1" applyAlignment="1">
      <alignment horizontal="center" vertical="center"/>
    </xf>
    <xf numFmtId="0" fontId="6" fillId="0" borderId="9" xfId="1" applyNumberFormat="1" applyFont="1" applyFill="1" applyBorder="1" applyAlignment="1">
      <alignment horizontal="center" vertical="center"/>
    </xf>
    <xf numFmtId="0" fontId="6" fillId="0" borderId="11" xfId="1" applyNumberFormat="1" applyFont="1" applyFill="1" applyBorder="1" applyAlignment="1">
      <alignment horizontal="center" vertical="center"/>
    </xf>
    <xf numFmtId="0" fontId="6" fillId="0" borderId="12" xfId="1" applyNumberFormat="1" applyFont="1" applyFill="1" applyBorder="1" applyAlignment="1">
      <alignment horizontal="center" vertical="center"/>
    </xf>
    <xf numFmtId="0" fontId="6" fillId="0" borderId="35" xfId="1" applyNumberFormat="1" applyFont="1" applyFill="1" applyBorder="1" applyAlignment="1">
      <alignment horizontal="center" vertical="center"/>
    </xf>
    <xf numFmtId="0" fontId="6" fillId="0" borderId="0" xfId="1" applyNumberFormat="1" applyFont="1" applyFill="1" applyBorder="1" applyAlignment="1">
      <alignment horizontal="center" vertical="center"/>
    </xf>
    <xf numFmtId="0" fontId="6" fillId="0" borderId="33" xfId="1" applyNumberFormat="1" applyFont="1" applyFill="1" applyBorder="1" applyAlignment="1">
      <alignment horizontal="center" vertical="center"/>
    </xf>
    <xf numFmtId="0" fontId="6" fillId="0" borderId="34" xfId="1" applyFont="1" applyBorder="1" applyAlignment="1">
      <alignment horizontal="center" vertical="center"/>
    </xf>
    <xf numFmtId="0" fontId="0" fillId="0" borderId="35" xfId="0" applyBorder="1" applyAlignment="1">
      <alignment vertical="center"/>
    </xf>
    <xf numFmtId="0" fontId="0" fillId="0" borderId="38" xfId="0" applyBorder="1" applyAlignment="1">
      <alignment vertical="center"/>
    </xf>
    <xf numFmtId="0" fontId="6" fillId="0" borderId="39" xfId="1" applyFont="1" applyBorder="1" applyAlignment="1">
      <alignment horizontal="center" vertical="center"/>
    </xf>
    <xf numFmtId="0" fontId="0" fillId="0" borderId="39" xfId="0" applyBorder="1" applyAlignment="1">
      <alignment vertical="center"/>
    </xf>
    <xf numFmtId="0" fontId="0" fillId="0" borderId="40" xfId="0" applyBorder="1" applyAlignment="1">
      <alignment vertical="center"/>
    </xf>
    <xf numFmtId="0" fontId="6" fillId="0" borderId="41" xfId="1" applyFont="1" applyBorder="1" applyAlignment="1">
      <alignment horizontal="center" vertical="center"/>
    </xf>
    <xf numFmtId="0" fontId="6" fillId="0" borderId="55" xfId="1" applyFont="1" applyBorder="1" applyAlignment="1">
      <alignment horizontal="center" vertical="center"/>
    </xf>
    <xf numFmtId="0" fontId="19" fillId="0" borderId="0" xfId="1" applyFont="1" applyAlignment="1">
      <alignment horizontal="center" vertical="center" shrinkToFit="1"/>
    </xf>
    <xf numFmtId="0" fontId="24" fillId="0" borderId="0" xfId="1" applyFont="1" applyAlignment="1">
      <alignment horizontal="center" vertical="center" textRotation="255"/>
    </xf>
    <xf numFmtId="0" fontId="24" fillId="0" borderId="0" xfId="1" applyFont="1">
      <alignment vertical="center"/>
    </xf>
    <xf numFmtId="0" fontId="36" fillId="3" borderId="2" xfId="1" applyFont="1" applyFill="1" applyBorder="1" applyAlignment="1">
      <alignment horizontal="center" vertical="center" textRotation="255" shrinkToFit="1"/>
    </xf>
    <xf numFmtId="0" fontId="24" fillId="0" borderId="2" xfId="1" applyFont="1" applyBorder="1" applyAlignment="1">
      <alignment horizontal="center" vertical="center" textRotation="255"/>
    </xf>
    <xf numFmtId="0" fontId="24" fillId="0" borderId="57" xfId="1" applyFont="1" applyBorder="1" applyAlignment="1">
      <alignment horizontal="center" vertical="center"/>
    </xf>
    <xf numFmtId="0" fontId="24" fillId="0" borderId="59" xfId="1" applyFont="1" applyBorder="1" applyAlignment="1">
      <alignment horizontal="center" vertical="center"/>
    </xf>
    <xf numFmtId="0" fontId="24" fillId="0" borderId="57" xfId="1" applyFont="1" applyBorder="1" applyAlignment="1">
      <alignment horizontal="center" vertical="center" shrinkToFit="1"/>
    </xf>
    <xf numFmtId="0" fontId="24" fillId="0" borderId="59" xfId="1" applyFont="1" applyBorder="1" applyAlignment="1">
      <alignment horizontal="center" vertical="center" shrinkToFit="1"/>
    </xf>
    <xf numFmtId="0" fontId="24" fillId="13" borderId="57" xfId="1" applyFont="1" applyFill="1" applyBorder="1" applyAlignment="1">
      <alignment horizontal="center" vertical="center" shrinkToFit="1"/>
    </xf>
    <xf numFmtId="0" fontId="24" fillId="13" borderId="59" xfId="1" applyFont="1" applyFill="1" applyBorder="1" applyAlignment="1">
      <alignment horizontal="center" vertical="center" shrinkToFit="1"/>
    </xf>
    <xf numFmtId="0" fontId="24" fillId="0" borderId="0" xfId="1" applyFont="1" applyAlignment="1">
      <alignment horizontal="center" vertical="center"/>
    </xf>
    <xf numFmtId="0" fontId="1" fillId="0" borderId="22" xfId="1" applyFont="1" applyBorder="1" applyAlignment="1">
      <alignment horizontal="center" vertical="center"/>
    </xf>
    <xf numFmtId="0" fontId="1" fillId="0" borderId="0" xfId="1" applyFont="1" applyBorder="1" applyAlignment="1">
      <alignment horizontal="center" vertical="center"/>
    </xf>
    <xf numFmtId="0" fontId="1" fillId="0" borderId="22" xfId="1" applyFont="1" applyBorder="1" applyAlignment="1">
      <alignment horizontal="center" vertical="center" shrinkToFit="1"/>
    </xf>
    <xf numFmtId="0" fontId="1" fillId="0" borderId="0" xfId="1" applyFont="1" applyBorder="1" applyAlignment="1">
      <alignment horizontal="center" vertical="center" shrinkToFit="1"/>
    </xf>
    <xf numFmtId="0" fontId="24" fillId="0" borderId="22" xfId="1" applyFont="1" applyBorder="1" applyAlignment="1">
      <alignment horizontal="center" vertical="center" shrinkToFit="1"/>
    </xf>
    <xf numFmtId="0" fontId="24" fillId="0" borderId="0" xfId="1" applyFont="1" applyBorder="1" applyAlignment="1">
      <alignment horizontal="center" vertical="center" shrinkToFit="1"/>
    </xf>
    <xf numFmtId="0" fontId="24" fillId="13" borderId="22" xfId="1" applyFont="1" applyFill="1" applyBorder="1" applyAlignment="1">
      <alignment horizontal="center" vertical="center" shrinkToFit="1"/>
    </xf>
    <xf numFmtId="0" fontId="24" fillId="13" borderId="0" xfId="1" applyFont="1" applyFill="1" applyBorder="1" applyAlignment="1">
      <alignment horizontal="center" vertical="center" shrinkToFit="1"/>
    </xf>
    <xf numFmtId="0" fontId="1" fillId="0" borderId="21" xfId="1" applyFont="1" applyBorder="1" applyAlignment="1">
      <alignment horizontal="center" vertical="center"/>
    </xf>
    <xf numFmtId="0" fontId="1" fillId="0" borderId="42" xfId="1" applyFont="1" applyBorder="1" applyAlignment="1">
      <alignment horizontal="center" vertical="center"/>
    </xf>
    <xf numFmtId="0" fontId="1" fillId="0" borderId="21" xfId="1" applyFont="1" applyBorder="1" applyAlignment="1">
      <alignment horizontal="center" vertical="center" shrinkToFit="1"/>
    </xf>
    <xf numFmtId="0" fontId="1" fillId="0" borderId="42" xfId="1" applyFont="1" applyBorder="1" applyAlignment="1">
      <alignment horizontal="center" vertical="center" shrinkToFit="1"/>
    </xf>
    <xf numFmtId="0" fontId="24" fillId="0" borderId="21" xfId="1" applyFont="1" applyBorder="1" applyAlignment="1">
      <alignment horizontal="center" vertical="center" shrinkToFit="1"/>
    </xf>
    <xf numFmtId="0" fontId="24" fillId="0" borderId="42" xfId="1" applyFont="1" applyBorder="1" applyAlignment="1">
      <alignment horizontal="center" vertical="center" shrinkToFit="1"/>
    </xf>
    <xf numFmtId="0" fontId="24" fillId="13" borderId="21" xfId="1" applyFont="1" applyFill="1" applyBorder="1" applyAlignment="1">
      <alignment horizontal="center" vertical="center" shrinkToFit="1"/>
    </xf>
    <xf numFmtId="0" fontId="24" fillId="13" borderId="42" xfId="1" applyFont="1" applyFill="1" applyBorder="1" applyAlignment="1">
      <alignment horizontal="center" vertical="center" shrinkToFit="1"/>
    </xf>
    <xf numFmtId="0" fontId="1" fillId="0" borderId="2" xfId="1" applyBorder="1" applyAlignment="1">
      <alignment horizontal="center" vertical="center"/>
    </xf>
    <xf numFmtId="0" fontId="1" fillId="13" borderId="2" xfId="1" applyFill="1" applyBorder="1" applyAlignment="1">
      <alignment horizontal="center" vertical="center"/>
    </xf>
    <xf numFmtId="0" fontId="24" fillId="13" borderId="11" xfId="1" applyFont="1" applyFill="1" applyBorder="1" applyAlignment="1">
      <alignment horizontal="center" vertical="center"/>
    </xf>
    <xf numFmtId="0" fontId="24" fillId="0" borderId="61" xfId="1" applyFont="1" applyFill="1" applyBorder="1" applyAlignment="1">
      <alignment horizontal="center" vertical="center"/>
    </xf>
    <xf numFmtId="0" fontId="24" fillId="0" borderId="11" xfId="1" applyFont="1" applyBorder="1" applyAlignment="1">
      <alignment horizontal="left" vertical="center" shrinkToFit="1"/>
    </xf>
    <xf numFmtId="0" fontId="37" fillId="0" borderId="58" xfId="1" applyFont="1" applyFill="1" applyBorder="1" applyAlignment="1">
      <alignment horizontal="left" vertical="top" wrapText="1"/>
    </xf>
    <xf numFmtId="0" fontId="32" fillId="0" borderId="58" xfId="1" applyFont="1" applyBorder="1" applyAlignment="1">
      <alignment horizontal="left" vertical="top" wrapText="1"/>
    </xf>
    <xf numFmtId="0" fontId="24" fillId="0" borderId="62" xfId="1" applyFont="1" applyFill="1" applyBorder="1" applyAlignment="1">
      <alignment horizontal="center" vertical="center"/>
    </xf>
    <xf numFmtId="0" fontId="24" fillId="0" borderId="58" xfId="1" applyFont="1" applyBorder="1" applyAlignment="1">
      <alignment horizontal="left" vertical="center" shrinkToFit="1"/>
    </xf>
    <xf numFmtId="0" fontId="28" fillId="0" borderId="58" xfId="1" applyFont="1" applyBorder="1" applyAlignment="1">
      <alignment horizontal="left" vertical="top" wrapText="1" shrinkToFit="1"/>
    </xf>
    <xf numFmtId="0" fontId="24" fillId="13" borderId="58" xfId="1" applyFont="1" applyFill="1" applyBorder="1" applyAlignment="1">
      <alignment horizontal="left" vertical="center" shrinkToFit="1"/>
    </xf>
    <xf numFmtId="0" fontId="24" fillId="0" borderId="63" xfId="1" applyFont="1" applyFill="1" applyBorder="1" applyAlignment="1">
      <alignment horizontal="center" vertical="center"/>
    </xf>
    <xf numFmtId="0" fontId="38" fillId="0" borderId="11" xfId="0" applyFont="1" applyFill="1" applyBorder="1" applyAlignment="1">
      <alignment horizontal="left" vertical="top" wrapText="1"/>
    </xf>
    <xf numFmtId="0" fontId="39" fillId="0" borderId="11" xfId="0" applyFont="1" applyBorder="1" applyAlignment="1">
      <alignment horizontal="left" vertical="top" wrapText="1"/>
    </xf>
    <xf numFmtId="0" fontId="24" fillId="0" borderId="64" xfId="1" applyFont="1" applyFill="1" applyBorder="1" applyAlignment="1">
      <alignment vertical="center"/>
    </xf>
    <xf numFmtId="0" fontId="40" fillId="0" borderId="11" xfId="0" applyFont="1" applyBorder="1" applyAlignment="1">
      <alignment horizontal="left" vertical="top" wrapText="1" shrinkToFit="1"/>
    </xf>
    <xf numFmtId="0" fontId="24" fillId="0" borderId="65" xfId="1" applyFont="1" applyFill="1" applyBorder="1" applyAlignment="1">
      <alignment horizontal="center" vertical="center"/>
    </xf>
    <xf numFmtId="0" fontId="38" fillId="0" borderId="10" xfId="0" applyFont="1" applyFill="1" applyBorder="1" applyAlignment="1">
      <alignment horizontal="left" vertical="top" wrapText="1"/>
    </xf>
    <xf numFmtId="0" fontId="39" fillId="0" borderId="10" xfId="0" applyFont="1" applyBorder="1" applyAlignment="1">
      <alignment horizontal="left" vertical="top" wrapText="1"/>
    </xf>
    <xf numFmtId="0" fontId="24" fillId="0" borderId="66" xfId="1" applyFont="1" applyFill="1" applyBorder="1" applyAlignment="1">
      <alignment vertical="center"/>
    </xf>
    <xf numFmtId="0" fontId="24" fillId="0" borderId="10" xfId="1" applyFont="1" applyBorder="1" applyAlignment="1">
      <alignment horizontal="left" vertical="center" shrinkToFit="1"/>
    </xf>
    <xf numFmtId="0" fontId="40" fillId="0" borderId="10" xfId="0" applyFont="1" applyBorder="1" applyAlignment="1">
      <alignment horizontal="left" vertical="top" wrapText="1" shrinkToFit="1"/>
    </xf>
    <xf numFmtId="0" fontId="24" fillId="0" borderId="58" xfId="1" applyFont="1" applyFill="1" applyBorder="1" applyAlignment="1">
      <alignment horizontal="center" vertical="center"/>
    </xf>
    <xf numFmtId="0" fontId="24" fillId="0" borderId="67" xfId="1" applyFont="1" applyFill="1" applyBorder="1" applyAlignment="1">
      <alignment horizontal="center" vertical="center"/>
    </xf>
    <xf numFmtId="0" fontId="28" fillId="0" borderId="58" xfId="1" applyFont="1" applyBorder="1" applyAlignment="1">
      <alignment horizontal="left" vertical="top" wrapText="1"/>
    </xf>
    <xf numFmtId="0" fontId="24" fillId="0" borderId="68" xfId="1" applyFont="1" applyFill="1" applyBorder="1" applyAlignment="1">
      <alignment horizontal="center" vertical="center"/>
    </xf>
    <xf numFmtId="0" fontId="24" fillId="0" borderId="11" xfId="1" applyFont="1" applyFill="1" applyBorder="1" applyAlignment="1">
      <alignment vertical="center"/>
    </xf>
    <xf numFmtId="0" fontId="40" fillId="0" borderId="11" xfId="0" applyFont="1" applyBorder="1" applyAlignment="1">
      <alignment horizontal="left" vertical="top" wrapText="1"/>
    </xf>
    <xf numFmtId="0" fontId="24" fillId="13" borderId="11" xfId="1" applyFont="1" applyFill="1" applyBorder="1" applyAlignment="1">
      <alignment horizontal="left" vertical="center" shrinkToFit="1"/>
    </xf>
    <xf numFmtId="0" fontId="24" fillId="0" borderId="10" xfId="1" applyFont="1" applyFill="1" applyBorder="1" applyAlignment="1">
      <alignment vertical="center"/>
    </xf>
    <xf numFmtId="0" fontId="24" fillId="0" borderId="69" xfId="1" applyFont="1" applyFill="1" applyBorder="1" applyAlignment="1">
      <alignment horizontal="center" vertical="center"/>
    </xf>
    <xf numFmtId="0" fontId="40" fillId="0" borderId="10" xfId="0" applyFont="1" applyBorder="1" applyAlignment="1">
      <alignment horizontal="left" vertical="top" wrapText="1"/>
    </xf>
    <xf numFmtId="0" fontId="24" fillId="0" borderId="11" xfId="1" applyFont="1" applyFill="1" applyBorder="1" applyAlignment="1">
      <alignment horizontal="center" vertical="center"/>
    </xf>
    <xf numFmtId="0" fontId="24" fillId="14" borderId="57" xfId="1" applyFont="1" applyFill="1" applyBorder="1" applyAlignment="1">
      <alignment vertical="center"/>
    </xf>
    <xf numFmtId="0" fontId="24" fillId="14" borderId="59" xfId="1" applyFont="1" applyFill="1" applyBorder="1" applyAlignment="1">
      <alignment horizontal="center" vertical="center"/>
    </xf>
    <xf numFmtId="0" fontId="24" fillId="14" borderId="59" xfId="1" applyFont="1" applyFill="1" applyBorder="1" applyAlignment="1">
      <alignment horizontal="left" vertical="center" shrinkToFit="1"/>
    </xf>
    <xf numFmtId="0" fontId="40" fillId="14" borderId="59" xfId="0" applyFont="1" applyFill="1" applyBorder="1" applyAlignment="1">
      <alignment horizontal="left" vertical="top" wrapText="1" shrinkToFit="1"/>
    </xf>
    <xf numFmtId="0" fontId="40" fillId="14" borderId="60" xfId="0" applyFont="1" applyFill="1" applyBorder="1" applyAlignment="1">
      <alignment horizontal="left" vertical="top" wrapText="1" shrinkToFit="1"/>
    </xf>
    <xf numFmtId="0" fontId="24" fillId="14" borderId="21" xfId="1" applyFont="1" applyFill="1" applyBorder="1" applyAlignment="1">
      <alignment vertical="center"/>
    </xf>
    <xf numFmtId="0" fontId="24" fillId="14" borderId="42" xfId="1" applyFont="1" applyFill="1" applyBorder="1" applyAlignment="1">
      <alignment horizontal="center" vertical="center"/>
    </xf>
    <xf numFmtId="0" fontId="24" fillId="14" borderId="42" xfId="1" applyFont="1" applyFill="1" applyBorder="1" applyAlignment="1">
      <alignment horizontal="left" vertical="center" shrinkToFit="1"/>
    </xf>
    <xf numFmtId="0" fontId="40" fillId="14" borderId="42" xfId="0" applyFont="1" applyFill="1" applyBorder="1" applyAlignment="1">
      <alignment horizontal="left" vertical="top" wrapText="1" shrinkToFit="1"/>
    </xf>
    <xf numFmtId="0" fontId="40" fillId="14" borderId="18" xfId="0" applyFont="1" applyFill="1" applyBorder="1" applyAlignment="1">
      <alignment horizontal="left" vertical="top" wrapText="1" shrinkToFit="1"/>
    </xf>
    <xf numFmtId="0" fontId="37" fillId="0" borderId="11" xfId="1" applyFont="1" applyFill="1" applyBorder="1" applyAlignment="1">
      <alignment horizontal="left" vertical="top" wrapText="1" shrinkToFit="1"/>
    </xf>
    <xf numFmtId="0" fontId="28" fillId="0" borderId="11" xfId="1" applyFont="1" applyBorder="1" applyAlignment="1">
      <alignment horizontal="left" vertical="top" wrapText="1" shrinkToFit="1"/>
    </xf>
    <xf numFmtId="0" fontId="24" fillId="12" borderId="11" xfId="1" applyFont="1" applyFill="1" applyBorder="1" applyAlignment="1">
      <alignment horizontal="center" vertical="center"/>
    </xf>
    <xf numFmtId="0" fontId="24" fillId="12" borderId="65" xfId="1" applyFont="1" applyFill="1" applyBorder="1" applyAlignment="1">
      <alignment horizontal="center" vertical="center"/>
    </xf>
    <xf numFmtId="0" fontId="38" fillId="0" borderId="11" xfId="0" applyFont="1" applyFill="1" applyBorder="1" applyAlignment="1">
      <alignment horizontal="left" vertical="top" wrapText="1" shrinkToFit="1"/>
    </xf>
    <xf numFmtId="0" fontId="24" fillId="14" borderId="57" xfId="1" applyFont="1" applyFill="1" applyBorder="1" applyAlignment="1">
      <alignment horizontal="center" vertical="center"/>
    </xf>
    <xf numFmtId="0" fontId="40" fillId="14" borderId="59" xfId="0" applyFont="1" applyFill="1" applyBorder="1" applyAlignment="1">
      <alignment horizontal="left" vertical="top" wrapText="1"/>
    </xf>
    <xf numFmtId="0" fontId="39" fillId="14" borderId="60" xfId="0" applyFont="1" applyFill="1" applyBorder="1" applyAlignment="1">
      <alignment horizontal="left" vertical="top" wrapText="1"/>
    </xf>
    <xf numFmtId="0" fontId="24" fillId="14" borderId="21" xfId="1" applyFont="1" applyFill="1" applyBorder="1" applyAlignment="1">
      <alignment horizontal="center" vertical="center"/>
    </xf>
    <xf numFmtId="0" fontId="40" fillId="14" borderId="42" xfId="0" applyFont="1" applyFill="1" applyBorder="1" applyAlignment="1">
      <alignment horizontal="left" vertical="top" wrapText="1"/>
    </xf>
    <xf numFmtId="0" fontId="39" fillId="14" borderId="18" xfId="0" applyFont="1" applyFill="1" applyBorder="1" applyAlignment="1">
      <alignment horizontal="left" vertical="top" wrapText="1"/>
    </xf>
    <xf numFmtId="0" fontId="38" fillId="0" borderId="10" xfId="0" applyFont="1" applyFill="1" applyBorder="1" applyAlignment="1">
      <alignment horizontal="left" vertical="top" wrapText="1" shrinkToFit="1"/>
    </xf>
    <xf numFmtId="0" fontId="24" fillId="0" borderId="10" xfId="1" applyFont="1" applyFill="1" applyBorder="1" applyAlignment="1">
      <alignment horizontal="center" vertical="center"/>
    </xf>
    <xf numFmtId="0" fontId="24" fillId="0" borderId="70" xfId="1" applyFont="1" applyFill="1" applyBorder="1" applyAlignment="1">
      <alignment vertical="center"/>
    </xf>
    <xf numFmtId="0" fontId="37" fillId="0" borderId="58" xfId="1" applyFont="1" applyFill="1" applyBorder="1" applyAlignment="1">
      <alignment horizontal="left" vertical="top" wrapText="1" shrinkToFit="1"/>
    </xf>
    <xf numFmtId="0" fontId="24" fillId="0" borderId="58" xfId="1" applyFont="1" applyFill="1" applyBorder="1" applyAlignment="1">
      <alignment horizontal="left" vertical="center" shrinkToFit="1"/>
    </xf>
    <xf numFmtId="0" fontId="28" fillId="0" borderId="58" xfId="1" applyFont="1" applyFill="1" applyBorder="1" applyAlignment="1">
      <alignment horizontal="left" vertical="top" wrapText="1" shrinkToFit="1"/>
    </xf>
    <xf numFmtId="0" fontId="24" fillId="0" borderId="11" xfId="1" applyFont="1" applyFill="1" applyBorder="1" applyAlignment="1">
      <alignment horizontal="left" vertical="center" shrinkToFit="1"/>
    </xf>
    <xf numFmtId="0" fontId="40" fillId="0" borderId="11" xfId="0" applyFont="1" applyFill="1" applyBorder="1" applyAlignment="1">
      <alignment horizontal="left" vertical="top" wrapText="1" shrinkToFit="1"/>
    </xf>
    <xf numFmtId="0" fontId="38" fillId="14" borderId="59" xfId="0" applyFont="1" applyFill="1" applyBorder="1" applyAlignment="1">
      <alignment horizontal="left" vertical="top" wrapText="1" shrinkToFit="1"/>
    </xf>
    <xf numFmtId="0" fontId="38" fillId="14" borderId="42" xfId="0" applyFont="1" applyFill="1" applyBorder="1" applyAlignment="1">
      <alignment horizontal="left" vertical="top" wrapText="1" shrinkToFit="1"/>
    </xf>
    <xf numFmtId="0" fontId="38" fillId="14" borderId="59" xfId="0" applyFont="1" applyFill="1" applyBorder="1" applyAlignment="1">
      <alignment horizontal="left" vertical="top" wrapText="1"/>
    </xf>
    <xf numFmtId="0" fontId="38" fillId="14" borderId="42" xfId="0" applyFont="1" applyFill="1" applyBorder="1" applyAlignment="1">
      <alignment horizontal="left" vertical="top" wrapText="1"/>
    </xf>
    <xf numFmtId="0" fontId="24" fillId="0" borderId="11" xfId="1" applyFont="1" applyFill="1" applyBorder="1" applyAlignment="1">
      <alignment horizontal="center" vertical="center" wrapText="1"/>
    </xf>
    <xf numFmtId="0" fontId="28" fillId="0" borderId="11" xfId="1" applyFont="1" applyBorder="1" applyAlignment="1">
      <alignment horizontal="left" vertical="top" wrapText="1"/>
    </xf>
    <xf numFmtId="0" fontId="32" fillId="0" borderId="11" xfId="1" applyFont="1" applyBorder="1" applyAlignment="1">
      <alignment horizontal="left" vertical="top" wrapText="1"/>
    </xf>
    <xf numFmtId="0" fontId="24" fillId="0" borderId="59" xfId="1" applyFont="1" applyFill="1" applyBorder="1" applyAlignment="1">
      <alignment horizontal="center" vertical="center"/>
    </xf>
    <xf numFmtId="0" fontId="24" fillId="0" borderId="59" xfId="1" applyFont="1" applyBorder="1" applyAlignment="1">
      <alignment horizontal="left" vertical="center" shrinkToFit="1"/>
    </xf>
    <xf numFmtId="0" fontId="28" fillId="0" borderId="59" xfId="1" applyFont="1" applyBorder="1" applyAlignment="1">
      <alignment horizontal="left" vertical="top" wrapText="1" shrinkToFit="1"/>
    </xf>
    <xf numFmtId="0" fontId="24" fillId="0" borderId="0" xfId="1" applyFont="1" applyFill="1" applyBorder="1" applyAlignment="1">
      <alignment vertical="center"/>
    </xf>
    <xf numFmtId="0" fontId="24" fillId="0" borderId="0" xfId="1" applyFont="1" applyFill="1" applyBorder="1" applyAlignment="1">
      <alignment horizontal="center" vertical="center"/>
    </xf>
    <xf numFmtId="0" fontId="24" fillId="0" borderId="0" xfId="1" applyFont="1" applyBorder="1" applyAlignment="1">
      <alignment horizontal="left" vertical="center" shrinkToFit="1"/>
    </xf>
    <xf numFmtId="0" fontId="40" fillId="0" borderId="0" xfId="0" applyFont="1" applyBorder="1" applyAlignment="1">
      <alignment horizontal="left" vertical="top" wrapText="1" shrinkToFit="1"/>
    </xf>
    <xf numFmtId="0" fontId="24" fillId="0" borderId="0" xfId="1" applyFont="1" applyBorder="1" applyAlignment="1">
      <alignment horizontal="center" vertical="center"/>
    </xf>
    <xf numFmtId="0" fontId="24" fillId="0" borderId="0" xfId="1" applyFont="1" applyBorder="1">
      <alignment vertical="center"/>
    </xf>
  </cellXfs>
  <cellStyles count="5">
    <cellStyle name="標準" xfId="0" builtinId="0"/>
    <cellStyle name="標準 2" xfId="1"/>
    <cellStyle name="標準 2 16" xfId="4"/>
    <cellStyle name="標準 3" xfId="3"/>
    <cellStyle name="標準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26" Type="http://schemas.openxmlformats.org/officeDocument/2006/relationships/image" Target="../media/image26.png"/><Relationship Id="rId3" Type="http://schemas.openxmlformats.org/officeDocument/2006/relationships/image" Target="../media/image3.png"/><Relationship Id="rId21" Type="http://schemas.openxmlformats.org/officeDocument/2006/relationships/image" Target="../media/image21.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5" Type="http://schemas.openxmlformats.org/officeDocument/2006/relationships/image" Target="../media/image25.png"/><Relationship Id="rId2" Type="http://schemas.openxmlformats.org/officeDocument/2006/relationships/image" Target="../media/image2.png"/><Relationship Id="rId16" Type="http://schemas.openxmlformats.org/officeDocument/2006/relationships/image" Target="../media/image16.png"/><Relationship Id="rId20" Type="http://schemas.openxmlformats.org/officeDocument/2006/relationships/image" Target="../media/image20.png"/><Relationship Id="rId29" Type="http://schemas.openxmlformats.org/officeDocument/2006/relationships/image" Target="../media/image29.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24" Type="http://schemas.openxmlformats.org/officeDocument/2006/relationships/image" Target="../media/image24.png"/><Relationship Id="rId5" Type="http://schemas.openxmlformats.org/officeDocument/2006/relationships/image" Target="../media/image5.png"/><Relationship Id="rId15" Type="http://schemas.openxmlformats.org/officeDocument/2006/relationships/image" Target="../media/image15.png"/><Relationship Id="rId23" Type="http://schemas.openxmlformats.org/officeDocument/2006/relationships/image" Target="../media/image23.png"/><Relationship Id="rId28" Type="http://schemas.openxmlformats.org/officeDocument/2006/relationships/image" Target="../media/image28.png"/><Relationship Id="rId10" Type="http://schemas.openxmlformats.org/officeDocument/2006/relationships/image" Target="../media/image10.png"/><Relationship Id="rId19" Type="http://schemas.openxmlformats.org/officeDocument/2006/relationships/image" Target="../media/image19.png"/><Relationship Id="rId31" Type="http://schemas.openxmlformats.org/officeDocument/2006/relationships/image" Target="../media/image31.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 Id="rId22" Type="http://schemas.openxmlformats.org/officeDocument/2006/relationships/image" Target="../media/image22.png"/><Relationship Id="rId27" Type="http://schemas.openxmlformats.org/officeDocument/2006/relationships/image" Target="../media/image27.png"/><Relationship Id="rId30" Type="http://schemas.openxmlformats.org/officeDocument/2006/relationships/image" Target="../media/image30.png"/></Relationships>
</file>

<file path=xl/drawings/_rels/drawing2.xml.rels><?xml version="1.0" encoding="UTF-8" standalone="yes"?>
<Relationships xmlns="http://schemas.openxmlformats.org/package/2006/relationships"><Relationship Id="rId8" Type="http://schemas.openxmlformats.org/officeDocument/2006/relationships/image" Target="../media/image39.png"/><Relationship Id="rId13" Type="http://schemas.openxmlformats.org/officeDocument/2006/relationships/image" Target="../media/image44.png"/><Relationship Id="rId18" Type="http://schemas.openxmlformats.org/officeDocument/2006/relationships/image" Target="../media/image49.png"/><Relationship Id="rId3" Type="http://schemas.openxmlformats.org/officeDocument/2006/relationships/image" Target="../media/image34.png"/><Relationship Id="rId21" Type="http://schemas.openxmlformats.org/officeDocument/2006/relationships/image" Target="../media/image52.png"/><Relationship Id="rId7" Type="http://schemas.openxmlformats.org/officeDocument/2006/relationships/image" Target="../media/image38.png"/><Relationship Id="rId12" Type="http://schemas.openxmlformats.org/officeDocument/2006/relationships/image" Target="../media/image43.png"/><Relationship Id="rId17" Type="http://schemas.openxmlformats.org/officeDocument/2006/relationships/image" Target="../media/image48.png"/><Relationship Id="rId2" Type="http://schemas.openxmlformats.org/officeDocument/2006/relationships/image" Target="../media/image33.png"/><Relationship Id="rId16" Type="http://schemas.openxmlformats.org/officeDocument/2006/relationships/image" Target="../media/image47.png"/><Relationship Id="rId20" Type="http://schemas.openxmlformats.org/officeDocument/2006/relationships/image" Target="../media/image51.png"/><Relationship Id="rId1" Type="http://schemas.openxmlformats.org/officeDocument/2006/relationships/image" Target="../media/image32.png"/><Relationship Id="rId6" Type="http://schemas.openxmlformats.org/officeDocument/2006/relationships/image" Target="../media/image37.png"/><Relationship Id="rId11" Type="http://schemas.openxmlformats.org/officeDocument/2006/relationships/image" Target="../media/image42.png"/><Relationship Id="rId5" Type="http://schemas.openxmlformats.org/officeDocument/2006/relationships/image" Target="../media/image36.png"/><Relationship Id="rId15" Type="http://schemas.openxmlformats.org/officeDocument/2006/relationships/image" Target="../media/image46.png"/><Relationship Id="rId10" Type="http://schemas.openxmlformats.org/officeDocument/2006/relationships/image" Target="../media/image41.png"/><Relationship Id="rId19" Type="http://schemas.openxmlformats.org/officeDocument/2006/relationships/image" Target="../media/image50.png"/><Relationship Id="rId4" Type="http://schemas.openxmlformats.org/officeDocument/2006/relationships/image" Target="../media/image35.png"/><Relationship Id="rId9" Type="http://schemas.openxmlformats.org/officeDocument/2006/relationships/image" Target="../media/image40.png"/><Relationship Id="rId14" Type="http://schemas.openxmlformats.org/officeDocument/2006/relationships/image" Target="../media/image45.png"/><Relationship Id="rId22" Type="http://schemas.openxmlformats.org/officeDocument/2006/relationships/image" Target="../media/image53.png"/></Relationships>
</file>

<file path=xl/drawings/_rels/drawing3.xml.rels><?xml version="1.0" encoding="UTF-8" standalone="yes"?>
<Relationships xmlns="http://schemas.openxmlformats.org/package/2006/relationships"><Relationship Id="rId1" Type="http://schemas.openxmlformats.org/officeDocument/2006/relationships/image" Target="../media/image5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5.jpeg"/></Relationships>
</file>

<file path=xl/drawings/drawing1.xml><?xml version="1.0" encoding="utf-8"?>
<xdr:wsDr xmlns:xdr="http://schemas.openxmlformats.org/drawingml/2006/spreadsheetDrawing" xmlns:a="http://schemas.openxmlformats.org/drawingml/2006/main">
  <xdr:twoCellAnchor>
    <xdr:from>
      <xdr:col>12</xdr:col>
      <xdr:colOff>36287</xdr:colOff>
      <xdr:row>66</xdr:row>
      <xdr:rowOff>78620</xdr:rowOff>
    </xdr:from>
    <xdr:to>
      <xdr:col>13</xdr:col>
      <xdr:colOff>57453</xdr:colOff>
      <xdr:row>73</xdr:row>
      <xdr:rowOff>78620</xdr:rowOff>
    </xdr:to>
    <xdr:grpSp>
      <xdr:nvGrpSpPr>
        <xdr:cNvPr id="2" name="グループ化 17"/>
        <xdr:cNvGrpSpPr>
          <a:grpSpLocks/>
        </xdr:cNvGrpSpPr>
      </xdr:nvGrpSpPr>
      <xdr:grpSpPr bwMode="auto">
        <a:xfrm>
          <a:off x="7860394" y="11059584"/>
          <a:ext cx="1218595" cy="1143000"/>
          <a:chOff x="5094162" y="13729221"/>
          <a:chExt cx="1685722" cy="1137291"/>
        </a:xfrm>
      </xdr:grpSpPr>
      <xdr:sp macro="" textlink="">
        <xdr:nvSpPr>
          <xdr:cNvPr id="3" name="テキスト ボックス 2">
            <a:extLst>
              <a:ext uri="{FF2B5EF4-FFF2-40B4-BE49-F238E27FC236}">
                <a16:creationId xmlns:a16="http://schemas.microsoft.com/office/drawing/2014/main" xmlns="" id="{00BD945C-2ED4-4D76-9598-2E11E9E4C43A}"/>
              </a:ext>
            </a:extLst>
          </xdr:cNvPr>
          <xdr:cNvSpPr txBox="1"/>
        </xdr:nvSpPr>
        <xdr:spPr bwMode="auto">
          <a:xfrm>
            <a:off x="5094162" y="13838005"/>
            <a:ext cx="1685722" cy="102850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kumimoji="1" lang="ja-JP" altLang="en-US" sz="600"/>
              <a:t>食べ物は良く噛んで食べましょう。良く噛むことで、虫歯予防や消化の負担が減り、お腹に良いと言われています。</a:t>
            </a:r>
            <a:endParaRPr kumimoji="1" lang="en-US" altLang="ja-JP" sz="600"/>
          </a:p>
        </xdr:txBody>
      </xdr:sp>
      <xdr:pic>
        <xdr:nvPicPr>
          <xdr:cNvPr id="4" name="図 1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13823" y="13729221"/>
            <a:ext cx="1624857" cy="1006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図 20"/>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22416" y="14453079"/>
            <a:ext cx="1601071" cy="991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16</xdr:col>
      <xdr:colOff>1308577</xdr:colOff>
      <xdr:row>40</xdr:row>
      <xdr:rowOff>117234</xdr:rowOff>
    </xdr:from>
    <xdr:to>
      <xdr:col>16</xdr:col>
      <xdr:colOff>1893076</xdr:colOff>
      <xdr:row>42</xdr:row>
      <xdr:rowOff>100731</xdr:rowOff>
    </xdr:to>
    <xdr:pic>
      <xdr:nvPicPr>
        <xdr:cNvPr id="6" name="図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109802" y="6813309"/>
          <a:ext cx="584499" cy="3073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388986</xdr:colOff>
      <xdr:row>0</xdr:row>
      <xdr:rowOff>77166</xdr:rowOff>
    </xdr:from>
    <xdr:to>
      <xdr:col>16</xdr:col>
      <xdr:colOff>1789477</xdr:colOff>
      <xdr:row>5</xdr:row>
      <xdr:rowOff>106460</xdr:rowOff>
    </xdr:to>
    <xdr:pic>
      <xdr:nvPicPr>
        <xdr:cNvPr id="7" name="図 17"/>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190211" y="77166"/>
          <a:ext cx="1400491" cy="10675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16</xdr:col>
      <xdr:colOff>1928612</xdr:colOff>
      <xdr:row>0</xdr:row>
      <xdr:rowOff>65855</xdr:rowOff>
    </xdr:from>
    <xdr:to>
      <xdr:col>17</xdr:col>
      <xdr:colOff>1002101</xdr:colOff>
      <xdr:row>1</xdr:row>
      <xdr:rowOff>77050</xdr:rowOff>
    </xdr:to>
    <xdr:pic>
      <xdr:nvPicPr>
        <xdr:cNvPr id="8" name="図 19"/>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1729837" y="65855"/>
          <a:ext cx="1102314" cy="4398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1054577</xdr:colOff>
      <xdr:row>0</xdr:row>
      <xdr:rowOff>70335</xdr:rowOff>
    </xdr:from>
    <xdr:to>
      <xdr:col>19</xdr:col>
      <xdr:colOff>516798</xdr:colOff>
      <xdr:row>1</xdr:row>
      <xdr:rowOff>35130</xdr:rowOff>
    </xdr:to>
    <xdr:pic>
      <xdr:nvPicPr>
        <xdr:cNvPr id="9" name="図 21"/>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4113352" y="70335"/>
          <a:ext cx="690946" cy="3934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507304</xdr:colOff>
      <xdr:row>0</xdr:row>
      <xdr:rowOff>48279</xdr:rowOff>
    </xdr:from>
    <xdr:to>
      <xdr:col>19</xdr:col>
      <xdr:colOff>1023207</xdr:colOff>
      <xdr:row>0</xdr:row>
      <xdr:rowOff>371570</xdr:rowOff>
    </xdr:to>
    <xdr:pic>
      <xdr:nvPicPr>
        <xdr:cNvPr id="10" name="図 22"/>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4794804" y="48279"/>
          <a:ext cx="515903" cy="323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25</xdr:col>
      <xdr:colOff>186910</xdr:colOff>
      <xdr:row>0</xdr:row>
      <xdr:rowOff>62160</xdr:rowOff>
    </xdr:from>
    <xdr:to>
      <xdr:col>26</xdr:col>
      <xdr:colOff>435712</xdr:colOff>
      <xdr:row>1</xdr:row>
      <xdr:rowOff>74026</xdr:rowOff>
    </xdr:to>
    <xdr:pic>
      <xdr:nvPicPr>
        <xdr:cNvPr id="11" name="図 23"/>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16093660" y="62160"/>
          <a:ext cx="563127" cy="4404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26</xdr:col>
      <xdr:colOff>705552</xdr:colOff>
      <xdr:row>0</xdr:row>
      <xdr:rowOff>159443</xdr:rowOff>
    </xdr:from>
    <xdr:to>
      <xdr:col>27</xdr:col>
      <xdr:colOff>617008</xdr:colOff>
      <xdr:row>0</xdr:row>
      <xdr:rowOff>336077</xdr:rowOff>
    </xdr:to>
    <xdr:pic>
      <xdr:nvPicPr>
        <xdr:cNvPr id="12" name="図 24"/>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6926627" y="159443"/>
          <a:ext cx="721081" cy="1766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98429</xdr:colOff>
      <xdr:row>0</xdr:row>
      <xdr:rowOff>19047</xdr:rowOff>
    </xdr:from>
    <xdr:to>
      <xdr:col>18</xdr:col>
      <xdr:colOff>376046</xdr:colOff>
      <xdr:row>0</xdr:row>
      <xdr:rowOff>340852</xdr:rowOff>
    </xdr:to>
    <xdr:pic>
      <xdr:nvPicPr>
        <xdr:cNvPr id="13" name="図 25"/>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3157204" y="19047"/>
          <a:ext cx="277617" cy="3218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307870</xdr:colOff>
      <xdr:row>71</xdr:row>
      <xdr:rowOff>30116</xdr:rowOff>
    </xdr:from>
    <xdr:to>
      <xdr:col>3</xdr:col>
      <xdr:colOff>720237</xdr:colOff>
      <xdr:row>75</xdr:row>
      <xdr:rowOff>6569</xdr:rowOff>
    </xdr:to>
    <xdr:pic>
      <xdr:nvPicPr>
        <xdr:cNvPr id="14" name="図 28"/>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936770" y="11745866"/>
          <a:ext cx="412367" cy="6241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431399</xdr:colOff>
      <xdr:row>0</xdr:row>
      <xdr:rowOff>238276</xdr:rowOff>
    </xdr:from>
    <xdr:to>
      <xdr:col>2</xdr:col>
      <xdr:colOff>1698840</xdr:colOff>
      <xdr:row>7</xdr:row>
      <xdr:rowOff>71412</xdr:rowOff>
    </xdr:to>
    <xdr:pic>
      <xdr:nvPicPr>
        <xdr:cNvPr id="15" name="図 1"/>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1031474" y="238276"/>
          <a:ext cx="1267441" cy="11856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5821</xdr:colOff>
      <xdr:row>69</xdr:row>
      <xdr:rowOff>83528</xdr:rowOff>
    </xdr:from>
    <xdr:to>
      <xdr:col>2</xdr:col>
      <xdr:colOff>346401</xdr:colOff>
      <xdr:row>74</xdr:row>
      <xdr:rowOff>45614</xdr:rowOff>
    </xdr:to>
    <xdr:pic>
      <xdr:nvPicPr>
        <xdr:cNvPr id="16" name="図 2"/>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5821" y="11475428"/>
          <a:ext cx="940655" cy="7717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271140</xdr:colOff>
      <xdr:row>70</xdr:row>
      <xdr:rowOff>120566</xdr:rowOff>
    </xdr:from>
    <xdr:to>
      <xdr:col>2</xdr:col>
      <xdr:colOff>1845455</xdr:colOff>
      <xdr:row>74</xdr:row>
      <xdr:rowOff>121804</xdr:rowOff>
    </xdr:to>
    <xdr:pic>
      <xdr:nvPicPr>
        <xdr:cNvPr id="17" name="図 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871215" y="11674391"/>
          <a:ext cx="1574315" cy="6489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1844227</xdr:colOff>
      <xdr:row>0</xdr:row>
      <xdr:rowOff>101532</xdr:rowOff>
    </xdr:from>
    <xdr:to>
      <xdr:col>3</xdr:col>
      <xdr:colOff>250459</xdr:colOff>
      <xdr:row>3</xdr:row>
      <xdr:rowOff>22278</xdr:rowOff>
    </xdr:to>
    <xdr:pic>
      <xdr:nvPicPr>
        <xdr:cNvPr id="18" name="図 7"/>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2444302" y="101532"/>
          <a:ext cx="435057" cy="6541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708241</xdr:colOff>
      <xdr:row>0</xdr:row>
      <xdr:rowOff>31316</xdr:rowOff>
    </xdr:from>
    <xdr:to>
      <xdr:col>3</xdr:col>
      <xdr:colOff>1176819</xdr:colOff>
      <xdr:row>1</xdr:row>
      <xdr:rowOff>55029</xdr:rowOff>
    </xdr:to>
    <xdr:pic>
      <xdr:nvPicPr>
        <xdr:cNvPr id="19" name="図 8"/>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3337141" y="31316"/>
          <a:ext cx="468578" cy="452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1184966</xdr:colOff>
      <xdr:row>0</xdr:row>
      <xdr:rowOff>25606</xdr:rowOff>
    </xdr:from>
    <xdr:to>
      <xdr:col>4</xdr:col>
      <xdr:colOff>329019</xdr:colOff>
      <xdr:row>1</xdr:row>
      <xdr:rowOff>50575</xdr:rowOff>
    </xdr:to>
    <xdr:pic>
      <xdr:nvPicPr>
        <xdr:cNvPr id="20" name="図 9"/>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3813866" y="25606"/>
          <a:ext cx="372778" cy="453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473138</xdr:colOff>
      <xdr:row>0</xdr:row>
      <xdr:rowOff>0</xdr:rowOff>
    </xdr:from>
    <xdr:to>
      <xdr:col>5</xdr:col>
      <xdr:colOff>1090591</xdr:colOff>
      <xdr:row>1</xdr:row>
      <xdr:rowOff>79857</xdr:rowOff>
    </xdr:to>
    <xdr:pic>
      <xdr:nvPicPr>
        <xdr:cNvPr id="21" name="図 10"/>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5559488" y="0"/>
          <a:ext cx="617453" cy="5084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47564</xdr:colOff>
      <xdr:row>0</xdr:row>
      <xdr:rowOff>9049</xdr:rowOff>
    </xdr:from>
    <xdr:to>
      <xdr:col>11</xdr:col>
      <xdr:colOff>537304</xdr:colOff>
      <xdr:row>0</xdr:row>
      <xdr:rowOff>347665</xdr:rowOff>
    </xdr:to>
    <xdr:pic>
      <xdr:nvPicPr>
        <xdr:cNvPr id="22" name="図 12"/>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7067489" y="9049"/>
          <a:ext cx="489740" cy="3386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775722</xdr:colOff>
      <xdr:row>0</xdr:row>
      <xdr:rowOff>25855</xdr:rowOff>
    </xdr:from>
    <xdr:to>
      <xdr:col>12</xdr:col>
      <xdr:colOff>533953</xdr:colOff>
      <xdr:row>0</xdr:row>
      <xdr:rowOff>359568</xdr:rowOff>
    </xdr:to>
    <xdr:pic>
      <xdr:nvPicPr>
        <xdr:cNvPr id="23" name="図 13"/>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flipV="1">
          <a:off x="7795647" y="25855"/>
          <a:ext cx="567856" cy="3337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906849</xdr:colOff>
      <xdr:row>0</xdr:row>
      <xdr:rowOff>82011</xdr:rowOff>
    </xdr:from>
    <xdr:to>
      <xdr:col>13</xdr:col>
      <xdr:colOff>181774</xdr:colOff>
      <xdr:row>0</xdr:row>
      <xdr:rowOff>333694</xdr:rowOff>
    </xdr:to>
    <xdr:pic>
      <xdr:nvPicPr>
        <xdr:cNvPr id="24" name="図 18"/>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rcRect/>
        <a:stretch>
          <a:fillRect/>
        </a:stretch>
      </xdr:blipFill>
      <xdr:spPr bwMode="auto">
        <a:xfrm rot="9452963" flipV="1">
          <a:off x="8736399" y="82011"/>
          <a:ext cx="465550" cy="2516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1138546</xdr:colOff>
      <xdr:row>0</xdr:row>
      <xdr:rowOff>118018</xdr:rowOff>
    </xdr:from>
    <xdr:to>
      <xdr:col>9</xdr:col>
      <xdr:colOff>295529</xdr:colOff>
      <xdr:row>1</xdr:row>
      <xdr:rowOff>80720</xdr:rowOff>
    </xdr:to>
    <xdr:pic>
      <xdr:nvPicPr>
        <xdr:cNvPr id="25" name="図 14"/>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rcRect/>
        <a:stretch>
          <a:fillRect/>
        </a:stretch>
      </xdr:blipFill>
      <xdr:spPr bwMode="auto">
        <a:xfrm>
          <a:off x="6224896" y="118018"/>
          <a:ext cx="385708" cy="3913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749224</xdr:colOff>
      <xdr:row>0</xdr:row>
      <xdr:rowOff>28953</xdr:rowOff>
    </xdr:from>
    <xdr:to>
      <xdr:col>4</xdr:col>
      <xdr:colOff>1099612</xdr:colOff>
      <xdr:row>0</xdr:row>
      <xdr:rowOff>295452</xdr:rowOff>
    </xdr:to>
    <xdr:pic>
      <xdr:nvPicPr>
        <xdr:cNvPr id="26" name="図 20"/>
        <xdr:cNvPicPr>
          <a:picLocks noChangeAspect="1"/>
        </xdr:cNvPicPr>
      </xdr:nvPicPr>
      <xdr:blipFill>
        <a:blip xmlns:r="http://schemas.openxmlformats.org/officeDocument/2006/relationships" r:embed="rId22" cstate="print">
          <a:extLst>
            <a:ext uri="{28A0092B-C50C-407E-A947-70E740481C1C}">
              <a14:useLocalDpi xmlns:a14="http://schemas.microsoft.com/office/drawing/2010/main" val="0"/>
            </a:ext>
          </a:extLst>
        </a:blip>
        <a:srcRect/>
        <a:stretch>
          <a:fillRect/>
        </a:stretch>
      </xdr:blipFill>
      <xdr:spPr bwMode="auto">
        <a:xfrm rot="16689806">
          <a:off x="4648793" y="-12991"/>
          <a:ext cx="266499" cy="350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279916</xdr:colOff>
      <xdr:row>70</xdr:row>
      <xdr:rowOff>45288</xdr:rowOff>
    </xdr:from>
    <xdr:to>
      <xdr:col>11</xdr:col>
      <xdr:colOff>220832</xdr:colOff>
      <xdr:row>74</xdr:row>
      <xdr:rowOff>35515</xdr:rowOff>
    </xdr:to>
    <xdr:pic>
      <xdr:nvPicPr>
        <xdr:cNvPr id="27" name="図 30"/>
        <xdr:cNvPicPr>
          <a:picLocks noChangeAspect="1"/>
        </xdr:cNvPicPr>
      </xdr:nvPicPr>
      <xdr:blipFill>
        <a:blip xmlns:r="http://schemas.openxmlformats.org/officeDocument/2006/relationships" r:embed="rId23" cstate="print">
          <a:extLst>
            <a:ext uri="{28A0092B-C50C-407E-A947-70E740481C1C}">
              <a14:useLocalDpi xmlns:a14="http://schemas.microsoft.com/office/drawing/2010/main" val="0"/>
            </a:ext>
          </a:extLst>
        </a:blip>
        <a:srcRect/>
        <a:stretch>
          <a:fillRect/>
        </a:stretch>
      </xdr:blipFill>
      <xdr:spPr bwMode="auto">
        <a:xfrm>
          <a:off x="6594991" y="11599113"/>
          <a:ext cx="645766" cy="637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1045012</xdr:colOff>
      <xdr:row>70</xdr:row>
      <xdr:rowOff>127672</xdr:rowOff>
    </xdr:from>
    <xdr:to>
      <xdr:col>5</xdr:col>
      <xdr:colOff>871729</xdr:colOff>
      <xdr:row>75</xdr:row>
      <xdr:rowOff>33882</xdr:rowOff>
    </xdr:to>
    <xdr:pic>
      <xdr:nvPicPr>
        <xdr:cNvPr id="28" name="図 5311"/>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a:off x="4902637" y="11681497"/>
          <a:ext cx="1055442" cy="715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1066060</xdr:colOff>
      <xdr:row>71</xdr:row>
      <xdr:rowOff>8282</xdr:rowOff>
    </xdr:from>
    <xdr:to>
      <xdr:col>9</xdr:col>
      <xdr:colOff>230953</xdr:colOff>
      <xdr:row>73</xdr:row>
      <xdr:rowOff>73321</xdr:rowOff>
    </xdr:to>
    <xdr:pic>
      <xdr:nvPicPr>
        <xdr:cNvPr id="29" name="図 5312"/>
        <xdr:cNvPicPr>
          <a:picLocks noChangeAspect="1"/>
        </xdr:cNvPicPr>
      </xdr:nvPicPr>
      <xdr:blipFill>
        <a:blip xmlns:r="http://schemas.openxmlformats.org/officeDocument/2006/relationships" r:embed="rId25" cstate="print">
          <a:extLst>
            <a:ext uri="{28A0092B-C50C-407E-A947-70E740481C1C}">
              <a14:useLocalDpi xmlns:a14="http://schemas.microsoft.com/office/drawing/2010/main" val="0"/>
            </a:ext>
          </a:extLst>
        </a:blip>
        <a:srcRect/>
        <a:stretch>
          <a:fillRect/>
        </a:stretch>
      </xdr:blipFill>
      <xdr:spPr bwMode="auto">
        <a:xfrm>
          <a:off x="6152410" y="11724032"/>
          <a:ext cx="393618" cy="3888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1180083</xdr:colOff>
      <xdr:row>70</xdr:row>
      <xdr:rowOff>92686</xdr:rowOff>
    </xdr:from>
    <xdr:to>
      <xdr:col>4</xdr:col>
      <xdr:colOff>715774</xdr:colOff>
      <xdr:row>74</xdr:row>
      <xdr:rowOff>67401</xdr:rowOff>
    </xdr:to>
    <xdr:pic>
      <xdr:nvPicPr>
        <xdr:cNvPr id="30" name="図 5313"/>
        <xdr:cNvPicPr>
          <a:picLocks noChangeAspect="1"/>
        </xdr:cNvPicPr>
      </xdr:nvPicPr>
      <xdr:blipFill>
        <a:blip xmlns:r="http://schemas.openxmlformats.org/officeDocument/2006/relationships" r:embed="rId26" cstate="print">
          <a:extLst>
            <a:ext uri="{28A0092B-C50C-407E-A947-70E740481C1C}">
              <a14:useLocalDpi xmlns:a14="http://schemas.microsoft.com/office/drawing/2010/main" val="0"/>
            </a:ext>
          </a:extLst>
        </a:blip>
        <a:srcRect/>
        <a:stretch>
          <a:fillRect/>
        </a:stretch>
      </xdr:blipFill>
      <xdr:spPr bwMode="auto">
        <a:xfrm>
          <a:off x="3808983" y="11646511"/>
          <a:ext cx="764416" cy="6224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907487</xdr:colOff>
      <xdr:row>74</xdr:row>
      <xdr:rowOff>18031</xdr:rowOff>
    </xdr:from>
    <xdr:to>
      <xdr:col>2</xdr:col>
      <xdr:colOff>1574950</xdr:colOff>
      <xdr:row>76</xdr:row>
      <xdr:rowOff>51707</xdr:rowOff>
    </xdr:to>
    <xdr:pic>
      <xdr:nvPicPr>
        <xdr:cNvPr id="31" name="図 5314"/>
        <xdr:cNvPicPr>
          <a:picLocks noChangeAspect="1"/>
        </xdr:cNvPicPr>
      </xdr:nvPicPr>
      <xdr:blipFill>
        <a:blip xmlns:r="http://schemas.openxmlformats.org/officeDocument/2006/relationships" r:embed="rId27" cstate="print">
          <a:extLst>
            <a:ext uri="{28A0092B-C50C-407E-A947-70E740481C1C}">
              <a14:useLocalDpi xmlns:a14="http://schemas.microsoft.com/office/drawing/2010/main" val="0"/>
            </a:ext>
          </a:extLst>
        </a:blip>
        <a:srcRect/>
        <a:stretch>
          <a:fillRect/>
        </a:stretch>
      </xdr:blipFill>
      <xdr:spPr bwMode="auto">
        <a:xfrm>
          <a:off x="1507562" y="12219556"/>
          <a:ext cx="667463" cy="3575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1182893</xdr:colOff>
      <xdr:row>0</xdr:row>
      <xdr:rowOff>83011</xdr:rowOff>
    </xdr:from>
    <xdr:to>
      <xdr:col>2</xdr:col>
      <xdr:colOff>1675035</xdr:colOff>
      <xdr:row>0</xdr:row>
      <xdr:rowOff>372229</xdr:rowOff>
    </xdr:to>
    <xdr:pic>
      <xdr:nvPicPr>
        <xdr:cNvPr id="32" name="図 18"/>
        <xdr:cNvPicPr>
          <a:picLocks noChangeAspect="1"/>
        </xdr:cNvPicPr>
      </xdr:nvPicPr>
      <xdr:blipFill>
        <a:blip xmlns:r="http://schemas.openxmlformats.org/officeDocument/2006/relationships" r:embed="rId28" cstate="print">
          <a:extLst>
            <a:ext uri="{28A0092B-C50C-407E-A947-70E740481C1C}">
              <a14:useLocalDpi xmlns:a14="http://schemas.microsoft.com/office/drawing/2010/main" val="0"/>
            </a:ext>
          </a:extLst>
        </a:blip>
        <a:srcRect/>
        <a:stretch>
          <a:fillRect/>
        </a:stretch>
      </xdr:blipFill>
      <xdr:spPr bwMode="auto">
        <a:xfrm rot="9452963" flipV="1">
          <a:off x="1782968" y="83011"/>
          <a:ext cx="492142" cy="289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51783</xdr:colOff>
      <xdr:row>0</xdr:row>
      <xdr:rowOff>156117</xdr:rowOff>
    </xdr:from>
    <xdr:to>
      <xdr:col>2</xdr:col>
      <xdr:colOff>462736</xdr:colOff>
      <xdr:row>2</xdr:row>
      <xdr:rowOff>83963</xdr:rowOff>
    </xdr:to>
    <xdr:pic>
      <xdr:nvPicPr>
        <xdr:cNvPr id="33" name="図 35"/>
        <xdr:cNvPicPr>
          <a:picLocks noChangeAspect="1"/>
        </xdr:cNvPicPr>
      </xdr:nvPicPr>
      <xdr:blipFill>
        <a:blip xmlns:r="http://schemas.openxmlformats.org/officeDocument/2006/relationships" r:embed="rId29" cstate="print">
          <a:extLst>
            <a:ext uri="{28A0092B-C50C-407E-A947-70E740481C1C}">
              <a14:useLocalDpi xmlns:a14="http://schemas.microsoft.com/office/drawing/2010/main" val="0"/>
            </a:ext>
          </a:extLst>
        </a:blip>
        <a:srcRect/>
        <a:stretch>
          <a:fillRect/>
        </a:stretch>
      </xdr:blipFill>
      <xdr:spPr bwMode="auto">
        <a:xfrm flipH="1">
          <a:off x="651858" y="156117"/>
          <a:ext cx="410953" cy="508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1423734</xdr:colOff>
      <xdr:row>44</xdr:row>
      <xdr:rowOff>141752</xdr:rowOff>
    </xdr:from>
    <xdr:to>
      <xdr:col>2</xdr:col>
      <xdr:colOff>1889070</xdr:colOff>
      <xdr:row>47</xdr:row>
      <xdr:rowOff>161196</xdr:rowOff>
    </xdr:to>
    <xdr:pic>
      <xdr:nvPicPr>
        <xdr:cNvPr id="34" name="図 1"/>
        <xdr:cNvPicPr>
          <a:picLocks noChangeAspect="1"/>
        </xdr:cNvPicPr>
      </xdr:nvPicPr>
      <xdr:blipFill>
        <a:blip xmlns:r="http://schemas.openxmlformats.org/officeDocument/2006/relationships" r:embed="rId30" cstate="print">
          <a:extLst>
            <a:ext uri="{28A0092B-C50C-407E-A947-70E740481C1C}">
              <a14:useLocalDpi xmlns:a14="http://schemas.microsoft.com/office/drawing/2010/main" val="0"/>
            </a:ext>
          </a:extLst>
        </a:blip>
        <a:srcRect/>
        <a:stretch>
          <a:fillRect/>
        </a:stretch>
      </xdr:blipFill>
      <xdr:spPr bwMode="auto">
        <a:xfrm>
          <a:off x="2023809" y="7485527"/>
          <a:ext cx="465336" cy="5052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26</xdr:col>
      <xdr:colOff>499597</xdr:colOff>
      <xdr:row>62</xdr:row>
      <xdr:rowOff>159996</xdr:rowOff>
    </xdr:from>
    <xdr:to>
      <xdr:col>27</xdr:col>
      <xdr:colOff>764096</xdr:colOff>
      <xdr:row>68</xdr:row>
      <xdr:rowOff>106742</xdr:rowOff>
    </xdr:to>
    <xdr:pic>
      <xdr:nvPicPr>
        <xdr:cNvPr id="35" name="図 2"/>
        <xdr:cNvPicPr>
          <a:picLocks noChangeAspect="1"/>
        </xdr:cNvPicPr>
      </xdr:nvPicPr>
      <xdr:blipFill>
        <a:blip xmlns:r="http://schemas.openxmlformats.org/officeDocument/2006/relationships" r:embed="rId31" cstate="print">
          <a:extLst>
            <a:ext uri="{28A0092B-C50C-407E-A947-70E740481C1C}">
              <a14:useLocalDpi xmlns:a14="http://schemas.microsoft.com/office/drawing/2010/main" val="0"/>
            </a:ext>
          </a:extLst>
        </a:blip>
        <a:srcRect/>
        <a:stretch>
          <a:fillRect/>
        </a:stretch>
      </xdr:blipFill>
      <xdr:spPr bwMode="auto">
        <a:xfrm>
          <a:off x="16720672" y="10418421"/>
          <a:ext cx="1074124" cy="9182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8</xdr:col>
      <xdr:colOff>102710</xdr:colOff>
      <xdr:row>0</xdr:row>
      <xdr:rowOff>153295</xdr:rowOff>
    </xdr:from>
    <xdr:to>
      <xdr:col>10</xdr:col>
      <xdr:colOff>607630</xdr:colOff>
      <xdr:row>1</xdr:row>
      <xdr:rowOff>50128</xdr:rowOff>
    </xdr:to>
    <xdr:pic>
      <xdr:nvPicPr>
        <xdr:cNvPr id="2" name="図 1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60935" y="153295"/>
          <a:ext cx="1104995" cy="725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10</xdr:col>
      <xdr:colOff>1270691</xdr:colOff>
      <xdr:row>0</xdr:row>
      <xdr:rowOff>107922</xdr:rowOff>
    </xdr:from>
    <xdr:to>
      <xdr:col>12</xdr:col>
      <xdr:colOff>317931</xdr:colOff>
      <xdr:row>0</xdr:row>
      <xdr:rowOff>733410</xdr:rowOff>
    </xdr:to>
    <xdr:pic>
      <xdr:nvPicPr>
        <xdr:cNvPr id="3" name="図 19"/>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28991" y="107922"/>
          <a:ext cx="1733290" cy="6254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11</xdr:col>
      <xdr:colOff>1156340</xdr:colOff>
      <xdr:row>0</xdr:row>
      <xdr:rowOff>510658</xdr:rowOff>
    </xdr:from>
    <xdr:to>
      <xdr:col>12</xdr:col>
      <xdr:colOff>981261</xdr:colOff>
      <xdr:row>2</xdr:row>
      <xdr:rowOff>46969</xdr:rowOff>
    </xdr:to>
    <xdr:pic>
      <xdr:nvPicPr>
        <xdr:cNvPr id="4" name="図 21"/>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757665" y="510658"/>
          <a:ext cx="1167946" cy="6412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12</xdr:col>
      <xdr:colOff>789216</xdr:colOff>
      <xdr:row>0</xdr:row>
      <xdr:rowOff>157048</xdr:rowOff>
    </xdr:from>
    <xdr:to>
      <xdr:col>13</xdr:col>
      <xdr:colOff>548383</xdr:colOff>
      <xdr:row>1</xdr:row>
      <xdr:rowOff>88946</xdr:rowOff>
    </xdr:to>
    <xdr:pic>
      <xdr:nvPicPr>
        <xdr:cNvPr id="5" name="図 22"/>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2733566" y="157048"/>
          <a:ext cx="1102192" cy="7605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767818</xdr:colOff>
      <xdr:row>0</xdr:row>
      <xdr:rowOff>178471</xdr:rowOff>
    </xdr:from>
    <xdr:to>
      <xdr:col>14</xdr:col>
      <xdr:colOff>275213</xdr:colOff>
      <xdr:row>0</xdr:row>
      <xdr:rowOff>782683</xdr:rowOff>
    </xdr:to>
    <xdr:pic>
      <xdr:nvPicPr>
        <xdr:cNvPr id="6" name="図 23"/>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4055193" y="178471"/>
          <a:ext cx="850420" cy="6042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14</xdr:col>
      <xdr:colOff>237</xdr:colOff>
      <xdr:row>0</xdr:row>
      <xdr:rowOff>638445</xdr:rowOff>
    </xdr:from>
    <xdr:to>
      <xdr:col>15</xdr:col>
      <xdr:colOff>122670</xdr:colOff>
      <xdr:row>1</xdr:row>
      <xdr:rowOff>151310</xdr:rowOff>
    </xdr:to>
    <xdr:pic>
      <xdr:nvPicPr>
        <xdr:cNvPr id="7" name="図 24"/>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630637" y="638445"/>
          <a:ext cx="1465458" cy="341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14</xdr:col>
      <xdr:colOff>878159</xdr:colOff>
      <xdr:row>0</xdr:row>
      <xdr:rowOff>198922</xdr:rowOff>
    </xdr:from>
    <xdr:to>
      <xdr:col>15</xdr:col>
      <xdr:colOff>34427</xdr:colOff>
      <xdr:row>0</xdr:row>
      <xdr:rowOff>782651</xdr:rowOff>
    </xdr:to>
    <xdr:pic>
      <xdr:nvPicPr>
        <xdr:cNvPr id="8" name="図 25"/>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5508559" y="198922"/>
          <a:ext cx="499293" cy="5837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15</xdr:col>
      <xdr:colOff>461840</xdr:colOff>
      <xdr:row>0</xdr:row>
      <xdr:rowOff>301529</xdr:rowOff>
    </xdr:from>
    <xdr:to>
      <xdr:col>15</xdr:col>
      <xdr:colOff>1279071</xdr:colOff>
      <xdr:row>2</xdr:row>
      <xdr:rowOff>0</xdr:rowOff>
    </xdr:to>
    <xdr:pic>
      <xdr:nvPicPr>
        <xdr:cNvPr id="9" name="図 26"/>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6435265" y="301529"/>
          <a:ext cx="817231" cy="8033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10</xdr:col>
      <xdr:colOff>770626</xdr:colOff>
      <xdr:row>0</xdr:row>
      <xdr:rowOff>377928</xdr:rowOff>
    </xdr:from>
    <xdr:to>
      <xdr:col>10</xdr:col>
      <xdr:colOff>1143277</xdr:colOff>
      <xdr:row>1</xdr:row>
      <xdr:rowOff>136042</xdr:rowOff>
    </xdr:to>
    <xdr:pic>
      <xdr:nvPicPr>
        <xdr:cNvPr id="10" name="図 32"/>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0028926" y="377928"/>
          <a:ext cx="372651" cy="586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15217</xdr:colOff>
      <xdr:row>0</xdr:row>
      <xdr:rowOff>95251</xdr:rowOff>
    </xdr:from>
    <xdr:to>
      <xdr:col>2</xdr:col>
      <xdr:colOff>1312060</xdr:colOff>
      <xdr:row>2</xdr:row>
      <xdr:rowOff>40822</xdr:rowOff>
    </xdr:to>
    <xdr:pic>
      <xdr:nvPicPr>
        <xdr:cNvPr id="11" name="図 1"/>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15292" y="95251"/>
          <a:ext cx="1296843" cy="10504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595806</xdr:colOff>
      <xdr:row>0</xdr:row>
      <xdr:rowOff>298313</xdr:rowOff>
    </xdr:from>
    <xdr:to>
      <xdr:col>2</xdr:col>
      <xdr:colOff>1056203</xdr:colOff>
      <xdr:row>1</xdr:row>
      <xdr:rowOff>77352</xdr:rowOff>
    </xdr:to>
    <xdr:pic>
      <xdr:nvPicPr>
        <xdr:cNvPr id="12" name="図 7"/>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1195881" y="298313"/>
          <a:ext cx="460397" cy="6077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xdr:col>
      <xdr:colOff>36033</xdr:colOff>
      <xdr:row>0</xdr:row>
      <xdr:rowOff>150286</xdr:rowOff>
    </xdr:from>
    <xdr:to>
      <xdr:col>3</xdr:col>
      <xdr:colOff>736592</xdr:colOff>
      <xdr:row>0</xdr:row>
      <xdr:rowOff>815479</xdr:rowOff>
    </xdr:to>
    <xdr:pic>
      <xdr:nvPicPr>
        <xdr:cNvPr id="13" name="図 8"/>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1979133" y="150286"/>
          <a:ext cx="700559" cy="665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xdr:col>
      <xdr:colOff>167088</xdr:colOff>
      <xdr:row>0</xdr:row>
      <xdr:rowOff>242114</xdr:rowOff>
    </xdr:from>
    <xdr:to>
      <xdr:col>3</xdr:col>
      <xdr:colOff>1006929</xdr:colOff>
      <xdr:row>2</xdr:row>
      <xdr:rowOff>97552</xdr:rowOff>
    </xdr:to>
    <xdr:pic>
      <xdr:nvPicPr>
        <xdr:cNvPr id="14" name="図 9"/>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2110188" y="242114"/>
          <a:ext cx="839841" cy="9603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4</xdr:col>
      <xdr:colOff>404281</xdr:colOff>
      <xdr:row>0</xdr:row>
      <xdr:rowOff>86251</xdr:rowOff>
    </xdr:from>
    <xdr:to>
      <xdr:col>4</xdr:col>
      <xdr:colOff>1327284</xdr:colOff>
      <xdr:row>0</xdr:row>
      <xdr:rowOff>762924</xdr:rowOff>
    </xdr:to>
    <xdr:pic>
      <xdr:nvPicPr>
        <xdr:cNvPr id="15" name="図 10"/>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3690406" y="86251"/>
          <a:ext cx="923003" cy="676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5</xdr:col>
      <xdr:colOff>1026670</xdr:colOff>
      <xdr:row>0</xdr:row>
      <xdr:rowOff>598609</xdr:rowOff>
    </xdr:from>
    <xdr:to>
      <xdr:col>6</xdr:col>
      <xdr:colOff>476910</xdr:colOff>
      <xdr:row>2</xdr:row>
      <xdr:rowOff>30500</xdr:rowOff>
    </xdr:to>
    <xdr:pic>
      <xdr:nvPicPr>
        <xdr:cNvPr id="16" name="図 12"/>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5655820" y="598609"/>
          <a:ext cx="793265" cy="5367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6</xdr:col>
      <xdr:colOff>335178</xdr:colOff>
      <xdr:row>0</xdr:row>
      <xdr:rowOff>103302</xdr:rowOff>
    </xdr:from>
    <xdr:to>
      <xdr:col>6</xdr:col>
      <xdr:colOff>1291109</xdr:colOff>
      <xdr:row>0</xdr:row>
      <xdr:rowOff>606812</xdr:rowOff>
    </xdr:to>
    <xdr:pic>
      <xdr:nvPicPr>
        <xdr:cNvPr id="17" name="図 13"/>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flipV="1">
          <a:off x="6307353" y="103302"/>
          <a:ext cx="955931" cy="503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6</xdr:col>
      <xdr:colOff>1135186</xdr:colOff>
      <xdr:row>0</xdr:row>
      <xdr:rowOff>442468</xdr:rowOff>
    </xdr:from>
    <xdr:to>
      <xdr:col>7</xdr:col>
      <xdr:colOff>621041</xdr:colOff>
      <xdr:row>1</xdr:row>
      <xdr:rowOff>50354</xdr:rowOff>
    </xdr:to>
    <xdr:pic>
      <xdr:nvPicPr>
        <xdr:cNvPr id="18" name="図 17"/>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rot="9452963" flipV="1">
          <a:off x="7107361" y="442468"/>
          <a:ext cx="828880" cy="4365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5</xdr:col>
      <xdr:colOff>95394</xdr:colOff>
      <xdr:row>0</xdr:row>
      <xdr:rowOff>518271</xdr:rowOff>
    </xdr:from>
    <xdr:to>
      <xdr:col>5</xdr:col>
      <xdr:colOff>694332</xdr:colOff>
      <xdr:row>1</xdr:row>
      <xdr:rowOff>232171</xdr:rowOff>
    </xdr:to>
    <xdr:pic>
      <xdr:nvPicPr>
        <xdr:cNvPr id="19" name="図 14"/>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4724544" y="518271"/>
          <a:ext cx="598938" cy="542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xdr:col>
      <xdr:colOff>1047557</xdr:colOff>
      <xdr:row>0</xdr:row>
      <xdr:rowOff>165613</xdr:rowOff>
    </xdr:from>
    <xdr:to>
      <xdr:col>4</xdr:col>
      <xdr:colOff>511184</xdr:colOff>
      <xdr:row>0</xdr:row>
      <xdr:rowOff>765468</xdr:rowOff>
    </xdr:to>
    <xdr:pic>
      <xdr:nvPicPr>
        <xdr:cNvPr id="20" name="図 19"/>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rot="16689806">
          <a:off x="3094055" y="62215"/>
          <a:ext cx="599855" cy="8066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7</xdr:col>
      <xdr:colOff>503465</xdr:colOff>
      <xdr:row>0</xdr:row>
      <xdr:rowOff>81643</xdr:rowOff>
    </xdr:from>
    <xdr:to>
      <xdr:col>8</xdr:col>
      <xdr:colOff>203542</xdr:colOff>
      <xdr:row>0</xdr:row>
      <xdr:rowOff>713604</xdr:rowOff>
    </xdr:to>
    <xdr:pic>
      <xdr:nvPicPr>
        <xdr:cNvPr id="21" name="図 15"/>
        <xdr:cNvPicPr>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7818665" y="81643"/>
          <a:ext cx="1043102" cy="6319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0</xdr:col>
      <xdr:colOff>137432</xdr:colOff>
      <xdr:row>0</xdr:row>
      <xdr:rowOff>326593</xdr:rowOff>
    </xdr:from>
    <xdr:to>
      <xdr:col>2</xdr:col>
      <xdr:colOff>43812</xdr:colOff>
      <xdr:row>1</xdr:row>
      <xdr:rowOff>46478</xdr:rowOff>
    </xdr:to>
    <xdr:pic>
      <xdr:nvPicPr>
        <xdr:cNvPr id="22" name="図 37"/>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flipH="1">
          <a:off x="137432" y="326593"/>
          <a:ext cx="506455" cy="5485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5</xdr:col>
      <xdr:colOff>679231</xdr:colOff>
      <xdr:row>0</xdr:row>
      <xdr:rowOff>286769</xdr:rowOff>
    </xdr:from>
    <xdr:to>
      <xdr:col>5</xdr:col>
      <xdr:colOff>1151079</xdr:colOff>
      <xdr:row>0</xdr:row>
      <xdr:rowOff>763463</xdr:rowOff>
    </xdr:to>
    <xdr:pic>
      <xdr:nvPicPr>
        <xdr:cNvPr id="23" name="図 3"/>
        <xdr:cNvPicPr>
          <a:picLocks noChangeAspect="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5308381" y="286769"/>
          <a:ext cx="471848" cy="4766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88900</xdr:colOff>
      <xdr:row>0</xdr:row>
      <xdr:rowOff>0</xdr:rowOff>
    </xdr:from>
    <xdr:to>
      <xdr:col>16</xdr:col>
      <xdr:colOff>381000</xdr:colOff>
      <xdr:row>4</xdr:row>
      <xdr:rowOff>323533</xdr:rowOff>
    </xdr:to>
    <xdr:pic>
      <xdr:nvPicPr>
        <xdr:cNvPr id="8210"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21275" y="0"/>
          <a:ext cx="2593975" cy="181578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14</xdr:col>
      <xdr:colOff>136526</xdr:colOff>
      <xdr:row>0</xdr:row>
      <xdr:rowOff>0</xdr:rowOff>
    </xdr:from>
    <xdr:to>
      <xdr:col>16</xdr:col>
      <xdr:colOff>444501</xdr:colOff>
      <xdr:row>4</xdr:row>
      <xdr:rowOff>339689</xdr:rowOff>
    </xdr:to>
    <xdr:pic>
      <xdr:nvPicPr>
        <xdr:cNvPr id="9234"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868901" y="0"/>
          <a:ext cx="2609850" cy="18319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93"/>
  <sheetViews>
    <sheetView tabSelected="1" zoomScale="70" zoomScaleNormal="70" zoomScaleSheetLayoutView="90" workbookViewId="0"/>
  </sheetViews>
  <sheetFormatPr defaultRowHeight="13.5" x14ac:dyDescent="0.15"/>
  <cols>
    <col min="1" max="1" width="4.5" style="159" bestFit="1" customWidth="1"/>
    <col min="2" max="2" width="3.375" style="160" bestFit="1" customWidth="1"/>
    <col min="3" max="3" width="26.625" style="160" customWidth="1"/>
    <col min="4" max="6" width="16.125" style="160" customWidth="1"/>
    <col min="7" max="7" width="5.125" style="161" hidden="1" customWidth="1"/>
    <col min="8" max="8" width="4.125" style="160" hidden="1" customWidth="1"/>
    <col min="9" max="9" width="10.625" style="160" hidden="1" customWidth="1"/>
    <col min="10" max="10" width="5.125" style="161" customWidth="1"/>
    <col min="11" max="11" width="4.125" style="160" bestFit="1" customWidth="1"/>
    <col min="12" max="12" width="10.625" style="160" customWidth="1"/>
    <col min="13" max="13" width="15.625" style="160" customWidth="1"/>
    <col min="14" max="14" width="2.375" style="160" customWidth="1"/>
    <col min="15" max="15" width="4.5" style="218" bestFit="1" customWidth="1"/>
    <col min="16" max="16" width="3.375" style="160" bestFit="1" customWidth="1"/>
    <col min="17" max="17" width="26.625" style="160" customWidth="1"/>
    <col min="18" max="20" width="16.125" style="160" customWidth="1"/>
    <col min="21" max="21" width="0.875" style="160" hidden="1" customWidth="1"/>
    <col min="22" max="22" width="5.125" style="161" hidden="1" customWidth="1"/>
    <col min="23" max="23" width="4.125" style="160" hidden="1" customWidth="1"/>
    <col min="24" max="24" width="10.625" style="160" hidden="1" customWidth="1"/>
    <col min="25" max="25" width="5.125" style="161" customWidth="1"/>
    <col min="26" max="26" width="4.125" style="160" bestFit="1" customWidth="1"/>
    <col min="27" max="27" width="10.625" style="160" customWidth="1"/>
    <col min="28" max="28" width="15.625" style="160" customWidth="1"/>
    <col min="29" max="16384" width="9" style="160"/>
  </cols>
  <sheetData>
    <row r="1" spans="1:28" ht="33.75" customHeight="1" x14ac:dyDescent="0.15">
      <c r="O1" s="159"/>
    </row>
    <row r="2" spans="1:28" s="159" customFormat="1" ht="12" customHeight="1" x14ac:dyDescent="0.15">
      <c r="A2" s="237" t="s">
        <v>360</v>
      </c>
      <c r="B2" s="238" t="s">
        <v>361</v>
      </c>
      <c r="C2" s="239"/>
      <c r="D2" s="225" t="s">
        <v>362</v>
      </c>
      <c r="E2" s="225"/>
      <c r="F2" s="225"/>
      <c r="G2" s="226" t="s">
        <v>363</v>
      </c>
      <c r="H2" s="227"/>
      <c r="I2" s="228"/>
      <c r="J2" s="226" t="s">
        <v>364</v>
      </c>
      <c r="K2" s="227"/>
      <c r="L2" s="228"/>
      <c r="M2" s="162"/>
      <c r="N2" s="163"/>
      <c r="O2" s="237" t="s">
        <v>12</v>
      </c>
      <c r="P2" s="238" t="s">
        <v>361</v>
      </c>
      <c r="Q2" s="224"/>
      <c r="R2" s="225" t="s">
        <v>362</v>
      </c>
      <c r="S2" s="225"/>
      <c r="T2" s="225"/>
      <c r="U2" s="164"/>
      <c r="V2" s="226" t="s">
        <v>363</v>
      </c>
      <c r="W2" s="227"/>
      <c r="X2" s="228"/>
      <c r="Y2" s="226" t="s">
        <v>364</v>
      </c>
      <c r="Z2" s="227"/>
      <c r="AA2" s="228"/>
      <c r="AB2" s="162"/>
    </row>
    <row r="3" spans="1:28" s="159" customFormat="1" ht="12" customHeight="1" x14ac:dyDescent="0.15">
      <c r="A3" s="237"/>
      <c r="B3" s="238"/>
      <c r="C3" s="239"/>
      <c r="D3" s="240" t="s">
        <v>365</v>
      </c>
      <c r="E3" s="241" t="s">
        <v>366</v>
      </c>
      <c r="F3" s="242" t="s">
        <v>367</v>
      </c>
      <c r="G3" s="231" t="s">
        <v>368</v>
      </c>
      <c r="H3" s="232"/>
      <c r="I3" s="235" t="s">
        <v>369</v>
      </c>
      <c r="J3" s="231" t="s">
        <v>368</v>
      </c>
      <c r="K3" s="232"/>
      <c r="L3" s="235" t="s">
        <v>369</v>
      </c>
      <c r="M3" s="251" t="s">
        <v>370</v>
      </c>
      <c r="N3" s="165"/>
      <c r="O3" s="237"/>
      <c r="P3" s="238"/>
      <c r="Q3" s="224"/>
      <c r="R3" s="240" t="s">
        <v>365</v>
      </c>
      <c r="S3" s="241" t="s">
        <v>366</v>
      </c>
      <c r="T3" s="229" t="s">
        <v>371</v>
      </c>
      <c r="U3" s="230"/>
      <c r="V3" s="231" t="s">
        <v>372</v>
      </c>
      <c r="W3" s="232"/>
      <c r="X3" s="235" t="s">
        <v>369</v>
      </c>
      <c r="Y3" s="231" t="s">
        <v>372</v>
      </c>
      <c r="Z3" s="232"/>
      <c r="AA3" s="235" t="s">
        <v>369</v>
      </c>
      <c r="AB3" s="251" t="s">
        <v>370</v>
      </c>
    </row>
    <row r="4" spans="1:28" s="159" customFormat="1" ht="12" customHeight="1" x14ac:dyDescent="0.15">
      <c r="A4" s="237"/>
      <c r="B4" s="238"/>
      <c r="C4" s="239"/>
      <c r="D4" s="240"/>
      <c r="E4" s="241"/>
      <c r="F4" s="243"/>
      <c r="G4" s="231"/>
      <c r="H4" s="232"/>
      <c r="I4" s="235"/>
      <c r="J4" s="231"/>
      <c r="K4" s="232"/>
      <c r="L4" s="235"/>
      <c r="M4" s="252"/>
      <c r="N4" s="165"/>
      <c r="O4" s="237"/>
      <c r="P4" s="238"/>
      <c r="Q4" s="224"/>
      <c r="R4" s="240"/>
      <c r="S4" s="241"/>
      <c r="T4" s="229"/>
      <c r="U4" s="230"/>
      <c r="V4" s="231"/>
      <c r="W4" s="232"/>
      <c r="X4" s="235"/>
      <c r="Y4" s="231"/>
      <c r="Z4" s="232"/>
      <c r="AA4" s="235"/>
      <c r="AB4" s="252"/>
    </row>
    <row r="5" spans="1:28" s="159" customFormat="1" ht="12" customHeight="1" x14ac:dyDescent="0.15">
      <c r="A5" s="237"/>
      <c r="B5" s="238"/>
      <c r="C5" s="239"/>
      <c r="D5" s="240"/>
      <c r="E5" s="241"/>
      <c r="F5" s="243"/>
      <c r="G5" s="231"/>
      <c r="H5" s="232"/>
      <c r="I5" s="235"/>
      <c r="J5" s="231"/>
      <c r="K5" s="232"/>
      <c r="L5" s="235"/>
      <c r="M5" s="252"/>
      <c r="N5" s="165"/>
      <c r="O5" s="237"/>
      <c r="P5" s="238"/>
      <c r="Q5" s="224"/>
      <c r="R5" s="240"/>
      <c r="S5" s="241"/>
      <c r="T5" s="229"/>
      <c r="U5" s="230"/>
      <c r="V5" s="231"/>
      <c r="W5" s="232"/>
      <c r="X5" s="235"/>
      <c r="Y5" s="231"/>
      <c r="Z5" s="232"/>
      <c r="AA5" s="235"/>
      <c r="AB5" s="252"/>
    </row>
    <row r="6" spans="1:28" s="159" customFormat="1" ht="12" customHeight="1" x14ac:dyDescent="0.15">
      <c r="A6" s="237"/>
      <c r="B6" s="238"/>
      <c r="C6" s="239"/>
      <c r="D6" s="240"/>
      <c r="E6" s="241"/>
      <c r="F6" s="244"/>
      <c r="G6" s="233"/>
      <c r="H6" s="234"/>
      <c r="I6" s="236"/>
      <c r="J6" s="233"/>
      <c r="K6" s="234"/>
      <c r="L6" s="236"/>
      <c r="M6" s="253"/>
      <c r="N6" s="165"/>
      <c r="O6" s="237"/>
      <c r="P6" s="238"/>
      <c r="Q6" s="224"/>
      <c r="R6" s="240"/>
      <c r="S6" s="241"/>
      <c r="T6" s="229"/>
      <c r="U6" s="230"/>
      <c r="V6" s="233"/>
      <c r="W6" s="234"/>
      <c r="X6" s="236"/>
      <c r="Y6" s="233"/>
      <c r="Z6" s="234"/>
      <c r="AA6" s="236"/>
      <c r="AB6" s="253"/>
    </row>
    <row r="7" spans="1:28" ht="12.75" customHeight="1" x14ac:dyDescent="0.15">
      <c r="A7" s="254">
        <v>1</v>
      </c>
      <c r="B7" s="255" t="s">
        <v>73</v>
      </c>
      <c r="C7" s="166" t="s">
        <v>14</v>
      </c>
      <c r="D7" s="246" t="s">
        <v>373</v>
      </c>
      <c r="E7" s="246" t="s">
        <v>374</v>
      </c>
      <c r="F7" s="246" t="s">
        <v>375</v>
      </c>
      <c r="G7" s="167">
        <v>421</v>
      </c>
      <c r="H7" s="168" t="s">
        <v>376</v>
      </c>
      <c r="I7" s="248" t="s">
        <v>60</v>
      </c>
      <c r="J7" s="167">
        <f>421*0.75</f>
        <v>315.75</v>
      </c>
      <c r="K7" s="168" t="s">
        <v>377</v>
      </c>
      <c r="L7" s="248" t="s">
        <v>60</v>
      </c>
      <c r="M7" s="169" t="s">
        <v>52</v>
      </c>
      <c r="N7" s="170"/>
      <c r="O7" s="245">
        <v>16</v>
      </c>
      <c r="P7" s="245" t="s">
        <v>378</v>
      </c>
      <c r="Q7" s="168" t="s">
        <v>75</v>
      </c>
      <c r="R7" s="246" t="s">
        <v>379</v>
      </c>
      <c r="S7" s="246" t="s">
        <v>380</v>
      </c>
      <c r="T7" s="246" t="s">
        <v>381</v>
      </c>
      <c r="U7" s="171"/>
      <c r="V7" s="167">
        <v>433</v>
      </c>
      <c r="W7" s="168" t="s">
        <v>376</v>
      </c>
      <c r="X7" s="248" t="s">
        <v>92</v>
      </c>
      <c r="Y7" s="167">
        <f>433*0.75</f>
        <v>324.75</v>
      </c>
      <c r="Z7" s="168" t="s">
        <v>377</v>
      </c>
      <c r="AA7" s="248" t="s">
        <v>92</v>
      </c>
      <c r="AB7" s="169" t="s">
        <v>52</v>
      </c>
    </row>
    <row r="8" spans="1:28" ht="12.75" customHeight="1" x14ac:dyDescent="0.15">
      <c r="A8" s="254"/>
      <c r="B8" s="256"/>
      <c r="C8" s="172" t="s">
        <v>15</v>
      </c>
      <c r="D8" s="246"/>
      <c r="E8" s="246"/>
      <c r="F8" s="246"/>
      <c r="G8" s="173">
        <v>16</v>
      </c>
      <c r="H8" s="174" t="s">
        <v>382</v>
      </c>
      <c r="I8" s="249"/>
      <c r="J8" s="173">
        <f>16*0.75</f>
        <v>12</v>
      </c>
      <c r="K8" s="174" t="s">
        <v>383</v>
      </c>
      <c r="L8" s="249"/>
      <c r="M8" s="175" t="s">
        <v>384</v>
      </c>
      <c r="N8" s="170"/>
      <c r="O8" s="258"/>
      <c r="P8" s="245"/>
      <c r="Q8" s="176" t="s">
        <v>80</v>
      </c>
      <c r="R8" s="247"/>
      <c r="S8" s="247"/>
      <c r="T8" s="246"/>
      <c r="U8" s="171"/>
      <c r="V8" s="173">
        <v>10.200000000000001</v>
      </c>
      <c r="W8" s="174" t="s">
        <v>385</v>
      </c>
      <c r="X8" s="249"/>
      <c r="Y8" s="173">
        <f>10.2*0.75</f>
        <v>7.6499999999999995</v>
      </c>
      <c r="Z8" s="174" t="s">
        <v>385</v>
      </c>
      <c r="AA8" s="249"/>
      <c r="AB8" s="175" t="s">
        <v>386</v>
      </c>
    </row>
    <row r="9" spans="1:28" ht="12.75" customHeight="1" x14ac:dyDescent="0.15">
      <c r="A9" s="254"/>
      <c r="B9" s="256"/>
      <c r="C9" s="177" t="s">
        <v>36</v>
      </c>
      <c r="D9" s="246"/>
      <c r="E9" s="246"/>
      <c r="F9" s="246"/>
      <c r="G9" s="173">
        <v>13.1</v>
      </c>
      <c r="H9" s="174" t="s">
        <v>385</v>
      </c>
      <c r="I9" s="249"/>
      <c r="J9" s="173">
        <f>13.1*0.75</f>
        <v>9.8249999999999993</v>
      </c>
      <c r="K9" s="174" t="s">
        <v>385</v>
      </c>
      <c r="L9" s="249"/>
      <c r="M9" s="175" t="s">
        <v>387</v>
      </c>
      <c r="N9" s="170"/>
      <c r="O9" s="258"/>
      <c r="P9" s="245"/>
      <c r="Q9" s="177" t="s">
        <v>89</v>
      </c>
      <c r="R9" s="247"/>
      <c r="S9" s="247"/>
      <c r="T9" s="246"/>
      <c r="U9" s="171"/>
      <c r="V9" s="173">
        <v>10.799999999999999</v>
      </c>
      <c r="W9" s="174" t="s">
        <v>385</v>
      </c>
      <c r="X9" s="249"/>
      <c r="Y9" s="173">
        <f>10.8*0.75</f>
        <v>8.1000000000000014</v>
      </c>
      <c r="Z9" s="174" t="s">
        <v>385</v>
      </c>
      <c r="AA9" s="249"/>
      <c r="AB9" s="175"/>
    </row>
    <row r="10" spans="1:28" ht="12.75" customHeight="1" x14ac:dyDescent="0.15">
      <c r="A10" s="254"/>
      <c r="B10" s="256"/>
      <c r="C10" s="177" t="s">
        <v>43</v>
      </c>
      <c r="D10" s="246"/>
      <c r="E10" s="246"/>
      <c r="F10" s="246"/>
      <c r="G10" s="173">
        <v>57.2</v>
      </c>
      <c r="H10" s="174" t="s">
        <v>385</v>
      </c>
      <c r="I10" s="249"/>
      <c r="J10" s="173">
        <f>57.2*0.75</f>
        <v>42.900000000000006</v>
      </c>
      <c r="K10" s="174" t="s">
        <v>385</v>
      </c>
      <c r="L10" s="249"/>
      <c r="M10" s="175"/>
      <c r="N10" s="170"/>
      <c r="O10" s="258"/>
      <c r="P10" s="245"/>
      <c r="Q10" s="177" t="s">
        <v>93</v>
      </c>
      <c r="R10" s="247"/>
      <c r="S10" s="247"/>
      <c r="T10" s="246"/>
      <c r="U10" s="171"/>
      <c r="V10" s="173">
        <v>71.500000000000014</v>
      </c>
      <c r="W10" s="174" t="s">
        <v>385</v>
      </c>
      <c r="X10" s="249"/>
      <c r="Y10" s="173">
        <f>71.5*0.75</f>
        <v>53.625</v>
      </c>
      <c r="Z10" s="174" t="s">
        <v>385</v>
      </c>
      <c r="AA10" s="249"/>
      <c r="AB10" s="175"/>
    </row>
    <row r="11" spans="1:28" ht="12.75" customHeight="1" x14ac:dyDescent="0.15">
      <c r="A11" s="254"/>
      <c r="B11" s="257"/>
      <c r="C11" s="178" t="s">
        <v>47</v>
      </c>
      <c r="D11" s="246"/>
      <c r="E11" s="246"/>
      <c r="F11" s="246"/>
      <c r="G11" s="179">
        <v>1.1000000000000003</v>
      </c>
      <c r="H11" s="180" t="s">
        <v>385</v>
      </c>
      <c r="I11" s="250"/>
      <c r="J11" s="179">
        <f>1.1*0.75</f>
        <v>0.82500000000000007</v>
      </c>
      <c r="K11" s="180" t="s">
        <v>385</v>
      </c>
      <c r="L11" s="250"/>
      <c r="M11" s="181"/>
      <c r="N11" s="170"/>
      <c r="O11" s="258"/>
      <c r="P11" s="245"/>
      <c r="Q11" s="178"/>
      <c r="R11" s="247"/>
      <c r="S11" s="247"/>
      <c r="T11" s="246"/>
      <c r="U11" s="171"/>
      <c r="V11" s="179">
        <v>1.2</v>
      </c>
      <c r="W11" s="180" t="s">
        <v>385</v>
      </c>
      <c r="X11" s="250"/>
      <c r="Y11" s="179">
        <f>1.2*0.75</f>
        <v>0.89999999999999991</v>
      </c>
      <c r="Z11" s="180" t="s">
        <v>385</v>
      </c>
      <c r="AA11" s="250"/>
      <c r="AB11" s="181"/>
    </row>
    <row r="12" spans="1:28" ht="12.75" customHeight="1" x14ac:dyDescent="0.15">
      <c r="A12" s="259">
        <v>2</v>
      </c>
      <c r="B12" s="261" t="s">
        <v>378</v>
      </c>
      <c r="C12" s="168" t="s">
        <v>75</v>
      </c>
      <c r="D12" s="246" t="s">
        <v>388</v>
      </c>
      <c r="E12" s="246" t="s">
        <v>389</v>
      </c>
      <c r="F12" s="246" t="s">
        <v>390</v>
      </c>
      <c r="G12" s="182">
        <v>433</v>
      </c>
      <c r="H12" s="166" t="s">
        <v>391</v>
      </c>
      <c r="I12" s="248" t="s">
        <v>92</v>
      </c>
      <c r="J12" s="182">
        <f>433*0.75</f>
        <v>324.75</v>
      </c>
      <c r="K12" s="166" t="s">
        <v>391</v>
      </c>
      <c r="L12" s="248" t="s">
        <v>92</v>
      </c>
      <c r="M12" s="169" t="s">
        <v>52</v>
      </c>
      <c r="N12" s="170"/>
      <c r="O12" s="245">
        <v>17</v>
      </c>
      <c r="P12" s="245" t="s">
        <v>392</v>
      </c>
      <c r="Q12" s="166" t="s">
        <v>14</v>
      </c>
      <c r="R12" s="246" t="s">
        <v>393</v>
      </c>
      <c r="S12" s="246" t="s">
        <v>394</v>
      </c>
      <c r="T12" s="246" t="s">
        <v>395</v>
      </c>
      <c r="U12" s="171"/>
      <c r="V12" s="182">
        <v>410</v>
      </c>
      <c r="W12" s="166" t="s">
        <v>391</v>
      </c>
      <c r="X12" s="248" t="s">
        <v>60</v>
      </c>
      <c r="Y12" s="182">
        <f>410*0.75</f>
        <v>307.5</v>
      </c>
      <c r="Z12" s="166" t="s">
        <v>391</v>
      </c>
      <c r="AA12" s="248" t="s">
        <v>60</v>
      </c>
      <c r="AB12" s="169" t="s">
        <v>52</v>
      </c>
    </row>
    <row r="13" spans="1:28" ht="12.75" customHeight="1" x14ac:dyDescent="0.15">
      <c r="A13" s="259"/>
      <c r="B13" s="261"/>
      <c r="C13" s="176" t="s">
        <v>80</v>
      </c>
      <c r="D13" s="247"/>
      <c r="E13" s="247"/>
      <c r="F13" s="246"/>
      <c r="G13" s="173">
        <v>10.200000000000001</v>
      </c>
      <c r="H13" s="177" t="s">
        <v>396</v>
      </c>
      <c r="I13" s="249"/>
      <c r="J13" s="173">
        <f>10.2*0.75</f>
        <v>7.6499999999999995</v>
      </c>
      <c r="K13" s="177" t="s">
        <v>396</v>
      </c>
      <c r="L13" s="249"/>
      <c r="M13" s="175" t="s">
        <v>397</v>
      </c>
      <c r="N13" s="170"/>
      <c r="O13" s="245"/>
      <c r="P13" s="245"/>
      <c r="Q13" s="183" t="s">
        <v>101</v>
      </c>
      <c r="R13" s="246"/>
      <c r="S13" s="246"/>
      <c r="T13" s="246"/>
      <c r="U13" s="171"/>
      <c r="V13" s="173">
        <v>13.999999999999998</v>
      </c>
      <c r="W13" s="177" t="s">
        <v>382</v>
      </c>
      <c r="X13" s="249"/>
      <c r="Y13" s="173">
        <f>14*0.75</f>
        <v>10.5</v>
      </c>
      <c r="Z13" s="177" t="s">
        <v>382</v>
      </c>
      <c r="AA13" s="249"/>
      <c r="AB13" s="175" t="s">
        <v>398</v>
      </c>
    </row>
    <row r="14" spans="1:28" ht="12.75" customHeight="1" x14ac:dyDescent="0.15">
      <c r="A14" s="259"/>
      <c r="B14" s="261"/>
      <c r="C14" s="177" t="s">
        <v>89</v>
      </c>
      <c r="D14" s="247"/>
      <c r="E14" s="247"/>
      <c r="F14" s="246"/>
      <c r="G14" s="173">
        <v>10.799999999999999</v>
      </c>
      <c r="H14" s="177" t="s">
        <v>382</v>
      </c>
      <c r="I14" s="249"/>
      <c r="J14" s="173">
        <f>10.8*0.75</f>
        <v>8.1000000000000014</v>
      </c>
      <c r="K14" s="177" t="s">
        <v>382</v>
      </c>
      <c r="L14" s="249"/>
      <c r="M14" s="175" t="s">
        <v>399</v>
      </c>
      <c r="N14" s="170"/>
      <c r="O14" s="245"/>
      <c r="P14" s="245"/>
      <c r="Q14" s="177" t="s">
        <v>109</v>
      </c>
      <c r="R14" s="246"/>
      <c r="S14" s="246"/>
      <c r="T14" s="246"/>
      <c r="U14" s="171"/>
      <c r="V14" s="173">
        <v>11.999999999999998</v>
      </c>
      <c r="W14" s="177" t="s">
        <v>382</v>
      </c>
      <c r="X14" s="249"/>
      <c r="Y14" s="173">
        <f>12*0.75</f>
        <v>9</v>
      </c>
      <c r="Z14" s="177" t="s">
        <v>383</v>
      </c>
      <c r="AA14" s="249"/>
      <c r="AB14" s="175" t="s">
        <v>400</v>
      </c>
    </row>
    <row r="15" spans="1:28" ht="12.75" customHeight="1" x14ac:dyDescent="0.15">
      <c r="A15" s="259"/>
      <c r="B15" s="261"/>
      <c r="C15" s="177" t="s">
        <v>93</v>
      </c>
      <c r="D15" s="247"/>
      <c r="E15" s="247"/>
      <c r="F15" s="246"/>
      <c r="G15" s="173">
        <v>71.500000000000014</v>
      </c>
      <c r="H15" s="177" t="s">
        <v>383</v>
      </c>
      <c r="I15" s="249"/>
      <c r="J15" s="173">
        <f>71.5*0.75</f>
        <v>53.625</v>
      </c>
      <c r="K15" s="177" t="s">
        <v>383</v>
      </c>
      <c r="L15" s="249"/>
      <c r="M15" s="175"/>
      <c r="N15" s="170"/>
      <c r="O15" s="245"/>
      <c r="P15" s="245"/>
      <c r="Q15" s="177" t="s">
        <v>43</v>
      </c>
      <c r="R15" s="246"/>
      <c r="S15" s="246"/>
      <c r="T15" s="246"/>
      <c r="U15" s="171"/>
      <c r="V15" s="173">
        <v>58.4</v>
      </c>
      <c r="W15" s="177" t="s">
        <v>383</v>
      </c>
      <c r="X15" s="249"/>
      <c r="Y15" s="173">
        <f>58.4*0.75</f>
        <v>43.8</v>
      </c>
      <c r="Z15" s="177" t="s">
        <v>383</v>
      </c>
      <c r="AA15" s="249"/>
      <c r="AB15" s="175"/>
    </row>
    <row r="16" spans="1:28" ht="12.75" customHeight="1" x14ac:dyDescent="0.15">
      <c r="A16" s="259"/>
      <c r="B16" s="261"/>
      <c r="C16" s="178"/>
      <c r="D16" s="247"/>
      <c r="E16" s="247"/>
      <c r="F16" s="246"/>
      <c r="G16" s="179">
        <v>1.2</v>
      </c>
      <c r="H16" s="178" t="s">
        <v>401</v>
      </c>
      <c r="I16" s="250"/>
      <c r="J16" s="179">
        <f>1.2*0.75</f>
        <v>0.89999999999999991</v>
      </c>
      <c r="K16" s="178" t="s">
        <v>401</v>
      </c>
      <c r="L16" s="250"/>
      <c r="M16" s="181"/>
      <c r="N16" s="170"/>
      <c r="O16" s="245"/>
      <c r="P16" s="245"/>
      <c r="Q16" s="178"/>
      <c r="R16" s="246"/>
      <c r="S16" s="246"/>
      <c r="T16" s="246"/>
      <c r="U16" s="171"/>
      <c r="V16" s="179">
        <v>1</v>
      </c>
      <c r="W16" s="178" t="s">
        <v>401</v>
      </c>
      <c r="X16" s="250"/>
      <c r="Y16" s="179">
        <f>1*0.75</f>
        <v>0.75</v>
      </c>
      <c r="Z16" s="178" t="s">
        <v>402</v>
      </c>
      <c r="AA16" s="250"/>
      <c r="AB16" s="181"/>
    </row>
    <row r="17" spans="1:28" ht="12.75" customHeight="1" x14ac:dyDescent="0.15">
      <c r="A17" s="259">
        <v>3</v>
      </c>
      <c r="B17" s="261" t="s">
        <v>392</v>
      </c>
      <c r="C17" s="166" t="s">
        <v>14</v>
      </c>
      <c r="D17" s="246" t="s">
        <v>403</v>
      </c>
      <c r="E17" s="246" t="s">
        <v>404</v>
      </c>
      <c r="F17" s="246" t="s">
        <v>405</v>
      </c>
      <c r="G17" s="182">
        <v>410</v>
      </c>
      <c r="H17" s="168" t="s">
        <v>406</v>
      </c>
      <c r="I17" s="248" t="s">
        <v>60</v>
      </c>
      <c r="J17" s="182">
        <f>410*0.75</f>
        <v>307.5</v>
      </c>
      <c r="K17" s="168" t="s">
        <v>407</v>
      </c>
      <c r="L17" s="248" t="s">
        <v>60</v>
      </c>
      <c r="M17" s="169" t="s">
        <v>52</v>
      </c>
      <c r="N17" s="170"/>
      <c r="O17" s="262"/>
      <c r="P17" s="263"/>
      <c r="Q17" s="263"/>
      <c r="R17" s="263"/>
      <c r="S17" s="263"/>
      <c r="T17" s="263"/>
      <c r="U17" s="263"/>
      <c r="V17" s="263"/>
      <c r="W17" s="263"/>
      <c r="X17" s="263"/>
      <c r="Y17" s="263"/>
      <c r="Z17" s="263"/>
      <c r="AA17" s="263"/>
      <c r="AB17" s="264"/>
    </row>
    <row r="18" spans="1:28" ht="12.75" customHeight="1" x14ac:dyDescent="0.15">
      <c r="A18" s="260"/>
      <c r="B18" s="261"/>
      <c r="C18" s="183" t="s">
        <v>101</v>
      </c>
      <c r="D18" s="246"/>
      <c r="E18" s="246"/>
      <c r="F18" s="246"/>
      <c r="G18" s="173">
        <v>13.999999999999998</v>
      </c>
      <c r="H18" s="177" t="s">
        <v>382</v>
      </c>
      <c r="I18" s="249"/>
      <c r="J18" s="173">
        <f>14*0.75</f>
        <v>10.5</v>
      </c>
      <c r="K18" s="177" t="s">
        <v>383</v>
      </c>
      <c r="L18" s="249"/>
      <c r="M18" s="175" t="s">
        <v>408</v>
      </c>
      <c r="N18" s="170"/>
      <c r="O18" s="265"/>
      <c r="P18" s="266"/>
      <c r="Q18" s="266"/>
      <c r="R18" s="266"/>
      <c r="S18" s="266"/>
      <c r="T18" s="266"/>
      <c r="U18" s="266"/>
      <c r="V18" s="266"/>
      <c r="W18" s="266"/>
      <c r="X18" s="266"/>
      <c r="Y18" s="266"/>
      <c r="Z18" s="266"/>
      <c r="AA18" s="266"/>
      <c r="AB18" s="267"/>
    </row>
    <row r="19" spans="1:28" ht="12.75" customHeight="1" x14ac:dyDescent="0.15">
      <c r="A19" s="260"/>
      <c r="B19" s="261"/>
      <c r="C19" s="177" t="s">
        <v>109</v>
      </c>
      <c r="D19" s="246"/>
      <c r="E19" s="246"/>
      <c r="F19" s="246"/>
      <c r="G19" s="173">
        <v>11.999999999999998</v>
      </c>
      <c r="H19" s="177" t="s">
        <v>383</v>
      </c>
      <c r="I19" s="249"/>
      <c r="J19" s="173">
        <f>12*0.75</f>
        <v>9</v>
      </c>
      <c r="K19" s="177" t="s">
        <v>385</v>
      </c>
      <c r="L19" s="249"/>
      <c r="M19" s="175"/>
      <c r="N19" s="170"/>
      <c r="O19" s="245">
        <v>20</v>
      </c>
      <c r="P19" s="245" t="s">
        <v>409</v>
      </c>
      <c r="Q19" s="166" t="s">
        <v>14</v>
      </c>
      <c r="R19" s="246" t="s">
        <v>410</v>
      </c>
      <c r="S19" s="246" t="s">
        <v>411</v>
      </c>
      <c r="T19" s="246" t="s">
        <v>412</v>
      </c>
      <c r="U19" s="171"/>
      <c r="V19" s="182">
        <v>396</v>
      </c>
      <c r="W19" s="168" t="s">
        <v>406</v>
      </c>
      <c r="X19" s="248" t="s">
        <v>60</v>
      </c>
      <c r="Y19" s="182">
        <f>396*0.75</f>
        <v>297</v>
      </c>
      <c r="Z19" s="168" t="s">
        <v>407</v>
      </c>
      <c r="AA19" s="248" t="s">
        <v>60</v>
      </c>
      <c r="AB19" s="169" t="s">
        <v>52</v>
      </c>
    </row>
    <row r="20" spans="1:28" ht="12.75" customHeight="1" x14ac:dyDescent="0.15">
      <c r="A20" s="260"/>
      <c r="B20" s="261"/>
      <c r="C20" s="177" t="s">
        <v>43</v>
      </c>
      <c r="D20" s="246"/>
      <c r="E20" s="246"/>
      <c r="F20" s="246"/>
      <c r="G20" s="173">
        <v>58.4</v>
      </c>
      <c r="H20" s="177" t="s">
        <v>383</v>
      </c>
      <c r="I20" s="249"/>
      <c r="J20" s="173">
        <f>58.4*0.75</f>
        <v>43.8</v>
      </c>
      <c r="K20" s="177" t="s">
        <v>383</v>
      </c>
      <c r="L20" s="249"/>
      <c r="M20" s="175"/>
      <c r="N20" s="170"/>
      <c r="O20" s="245"/>
      <c r="P20" s="245"/>
      <c r="Q20" s="184" t="s">
        <v>133</v>
      </c>
      <c r="R20" s="246"/>
      <c r="S20" s="246"/>
      <c r="T20" s="246"/>
      <c r="U20" s="171"/>
      <c r="V20" s="173">
        <v>13.899999999999999</v>
      </c>
      <c r="W20" s="177" t="s">
        <v>396</v>
      </c>
      <c r="X20" s="249"/>
      <c r="Y20" s="173">
        <f>13.9*0.75</f>
        <v>10.425000000000001</v>
      </c>
      <c r="Z20" s="177" t="s">
        <v>396</v>
      </c>
      <c r="AA20" s="249"/>
      <c r="AB20" s="175" t="s">
        <v>413</v>
      </c>
    </row>
    <row r="21" spans="1:28" ht="12.75" customHeight="1" x14ac:dyDescent="0.15">
      <c r="A21" s="260"/>
      <c r="B21" s="261"/>
      <c r="C21" s="178"/>
      <c r="D21" s="246"/>
      <c r="E21" s="246"/>
      <c r="F21" s="246"/>
      <c r="G21" s="179">
        <v>1</v>
      </c>
      <c r="H21" s="178" t="s">
        <v>396</v>
      </c>
      <c r="I21" s="250"/>
      <c r="J21" s="179">
        <f>1*0.75</f>
        <v>0.75</v>
      </c>
      <c r="K21" s="178" t="s">
        <v>382</v>
      </c>
      <c r="L21" s="250"/>
      <c r="M21" s="181"/>
      <c r="N21" s="170"/>
      <c r="O21" s="245"/>
      <c r="P21" s="245"/>
      <c r="Q21" s="177" t="s">
        <v>138</v>
      </c>
      <c r="R21" s="246"/>
      <c r="S21" s="246"/>
      <c r="T21" s="246"/>
      <c r="U21" s="171"/>
      <c r="V21" s="173">
        <v>10.199999999999999</v>
      </c>
      <c r="W21" s="177" t="s">
        <v>382</v>
      </c>
      <c r="X21" s="249"/>
      <c r="Y21" s="173">
        <f>10.2*0.75</f>
        <v>7.6499999999999995</v>
      </c>
      <c r="Z21" s="177" t="s">
        <v>382</v>
      </c>
      <c r="AA21" s="249"/>
      <c r="AB21" s="175"/>
    </row>
    <row r="22" spans="1:28" ht="12.75" customHeight="1" x14ac:dyDescent="0.15">
      <c r="A22" s="262"/>
      <c r="B22" s="263"/>
      <c r="C22" s="263"/>
      <c r="D22" s="263"/>
      <c r="E22" s="263"/>
      <c r="F22" s="263"/>
      <c r="G22" s="263"/>
      <c r="H22" s="263"/>
      <c r="I22" s="263"/>
      <c r="J22" s="263"/>
      <c r="K22" s="263"/>
      <c r="L22" s="263"/>
      <c r="M22" s="264"/>
      <c r="N22" s="170"/>
      <c r="O22" s="245"/>
      <c r="P22" s="245"/>
      <c r="Q22" s="177" t="s">
        <v>43</v>
      </c>
      <c r="R22" s="246"/>
      <c r="S22" s="246"/>
      <c r="T22" s="246"/>
      <c r="U22" s="171"/>
      <c r="V22" s="173">
        <v>60</v>
      </c>
      <c r="W22" s="177" t="s">
        <v>382</v>
      </c>
      <c r="X22" s="249"/>
      <c r="Y22" s="173">
        <f>60*0.75</f>
        <v>45</v>
      </c>
      <c r="Z22" s="177" t="s">
        <v>382</v>
      </c>
      <c r="AA22" s="249"/>
      <c r="AB22" s="175"/>
    </row>
    <row r="23" spans="1:28" ht="12.75" customHeight="1" x14ac:dyDescent="0.15">
      <c r="A23" s="265"/>
      <c r="B23" s="266"/>
      <c r="C23" s="266"/>
      <c r="D23" s="266"/>
      <c r="E23" s="266"/>
      <c r="F23" s="266"/>
      <c r="G23" s="266"/>
      <c r="H23" s="266"/>
      <c r="I23" s="266"/>
      <c r="J23" s="266"/>
      <c r="K23" s="266"/>
      <c r="L23" s="266"/>
      <c r="M23" s="267"/>
      <c r="N23" s="170"/>
      <c r="O23" s="245"/>
      <c r="P23" s="245"/>
      <c r="Q23" s="178" t="s">
        <v>127</v>
      </c>
      <c r="R23" s="246"/>
      <c r="S23" s="246"/>
      <c r="T23" s="246"/>
      <c r="U23" s="171"/>
      <c r="V23" s="179">
        <v>1.1000000000000001</v>
      </c>
      <c r="W23" s="178" t="s">
        <v>382</v>
      </c>
      <c r="X23" s="250"/>
      <c r="Y23" s="179">
        <f>1.1*0.75</f>
        <v>0.82500000000000007</v>
      </c>
      <c r="Z23" s="178" t="s">
        <v>382</v>
      </c>
      <c r="AA23" s="250"/>
      <c r="AB23" s="181"/>
    </row>
    <row r="24" spans="1:28" ht="12.75" customHeight="1" x14ac:dyDescent="0.15">
      <c r="A24" s="245">
        <v>6</v>
      </c>
      <c r="B24" s="261" t="s">
        <v>409</v>
      </c>
      <c r="C24" s="166" t="s">
        <v>14</v>
      </c>
      <c r="D24" s="246" t="s">
        <v>414</v>
      </c>
      <c r="E24" s="246" t="s">
        <v>415</v>
      </c>
      <c r="F24" s="246" t="s">
        <v>416</v>
      </c>
      <c r="G24" s="182">
        <v>396</v>
      </c>
      <c r="H24" s="168" t="s">
        <v>377</v>
      </c>
      <c r="I24" s="248" t="s">
        <v>60</v>
      </c>
      <c r="J24" s="182">
        <f>396*0.75</f>
        <v>297</v>
      </c>
      <c r="K24" s="168" t="s">
        <v>407</v>
      </c>
      <c r="L24" s="248" t="s">
        <v>60</v>
      </c>
      <c r="M24" s="169" t="s">
        <v>52</v>
      </c>
      <c r="N24" s="170"/>
      <c r="O24" s="245">
        <v>21</v>
      </c>
      <c r="P24" s="245" t="s">
        <v>417</v>
      </c>
      <c r="Q24" s="185" t="s">
        <v>144</v>
      </c>
      <c r="R24" s="246" t="s">
        <v>418</v>
      </c>
      <c r="S24" s="246" t="s">
        <v>419</v>
      </c>
      <c r="T24" s="246" t="s">
        <v>420</v>
      </c>
      <c r="U24" s="171"/>
      <c r="V24" s="182">
        <v>352</v>
      </c>
      <c r="W24" s="168" t="s">
        <v>407</v>
      </c>
      <c r="X24" s="248" t="s">
        <v>92</v>
      </c>
      <c r="Y24" s="182">
        <f>352*0.75</f>
        <v>264</v>
      </c>
      <c r="Z24" s="168" t="s">
        <v>406</v>
      </c>
      <c r="AA24" s="248" t="s">
        <v>92</v>
      </c>
      <c r="AB24" s="169" t="s">
        <v>52</v>
      </c>
    </row>
    <row r="25" spans="1:28" ht="12.75" customHeight="1" x14ac:dyDescent="0.15">
      <c r="A25" s="258"/>
      <c r="B25" s="261"/>
      <c r="C25" s="184" t="s">
        <v>133</v>
      </c>
      <c r="D25" s="246"/>
      <c r="E25" s="246"/>
      <c r="F25" s="246"/>
      <c r="G25" s="173">
        <v>13.899999999999999</v>
      </c>
      <c r="H25" s="177" t="s">
        <v>385</v>
      </c>
      <c r="I25" s="249"/>
      <c r="J25" s="173">
        <f>13.9*0.75</f>
        <v>10.425000000000001</v>
      </c>
      <c r="K25" s="177" t="s">
        <v>385</v>
      </c>
      <c r="L25" s="249"/>
      <c r="M25" s="175" t="s">
        <v>421</v>
      </c>
      <c r="N25" s="170"/>
      <c r="O25" s="245"/>
      <c r="P25" s="245"/>
      <c r="Q25" s="177" t="s">
        <v>147</v>
      </c>
      <c r="R25" s="246"/>
      <c r="S25" s="246"/>
      <c r="T25" s="246"/>
      <c r="U25" s="171"/>
      <c r="V25" s="173">
        <v>12.2</v>
      </c>
      <c r="W25" s="177" t="s">
        <v>385</v>
      </c>
      <c r="X25" s="249"/>
      <c r="Y25" s="173">
        <f>12.2*0.75</f>
        <v>9.1499999999999986</v>
      </c>
      <c r="Z25" s="177" t="s">
        <v>385</v>
      </c>
      <c r="AA25" s="249"/>
      <c r="AB25" s="175" t="s">
        <v>422</v>
      </c>
    </row>
    <row r="26" spans="1:28" ht="12.75" customHeight="1" x14ac:dyDescent="0.15">
      <c r="A26" s="258"/>
      <c r="B26" s="261"/>
      <c r="C26" s="177" t="s">
        <v>138</v>
      </c>
      <c r="D26" s="246"/>
      <c r="E26" s="246"/>
      <c r="F26" s="246"/>
      <c r="G26" s="173">
        <v>10.199999999999999</v>
      </c>
      <c r="H26" s="177" t="s">
        <v>385</v>
      </c>
      <c r="I26" s="249"/>
      <c r="J26" s="173">
        <f>10.2*0.75</f>
        <v>7.6499999999999995</v>
      </c>
      <c r="K26" s="177" t="s">
        <v>385</v>
      </c>
      <c r="L26" s="249"/>
      <c r="M26" s="175"/>
      <c r="N26" s="170"/>
      <c r="O26" s="245"/>
      <c r="P26" s="245"/>
      <c r="Q26" s="177" t="s">
        <v>149</v>
      </c>
      <c r="R26" s="246"/>
      <c r="S26" s="246"/>
      <c r="T26" s="246"/>
      <c r="U26" s="171"/>
      <c r="V26" s="173">
        <v>13.399999999999999</v>
      </c>
      <c r="W26" s="177" t="s">
        <v>385</v>
      </c>
      <c r="X26" s="249"/>
      <c r="Y26" s="173">
        <f>13.4*0.75</f>
        <v>10.050000000000001</v>
      </c>
      <c r="Z26" s="177" t="s">
        <v>385</v>
      </c>
      <c r="AA26" s="249"/>
      <c r="AB26" s="175"/>
    </row>
    <row r="27" spans="1:28" ht="12.75" customHeight="1" x14ac:dyDescent="0.15">
      <c r="A27" s="258"/>
      <c r="B27" s="261"/>
      <c r="C27" s="177" t="s">
        <v>43</v>
      </c>
      <c r="D27" s="246"/>
      <c r="E27" s="246"/>
      <c r="F27" s="246"/>
      <c r="G27" s="173">
        <v>60</v>
      </c>
      <c r="H27" s="177" t="s">
        <v>385</v>
      </c>
      <c r="I27" s="249"/>
      <c r="J27" s="173">
        <f>60*0.75</f>
        <v>45</v>
      </c>
      <c r="K27" s="177" t="s">
        <v>383</v>
      </c>
      <c r="L27" s="249"/>
      <c r="M27" s="175"/>
      <c r="N27" s="170"/>
      <c r="O27" s="245"/>
      <c r="P27" s="245"/>
      <c r="Q27" s="177"/>
      <c r="R27" s="246"/>
      <c r="S27" s="246"/>
      <c r="T27" s="246"/>
      <c r="U27" s="171"/>
      <c r="V27" s="173">
        <v>45.000000000000007</v>
      </c>
      <c r="W27" s="177" t="s">
        <v>383</v>
      </c>
      <c r="X27" s="249"/>
      <c r="Y27" s="173">
        <f>45*0.75</f>
        <v>33.75</v>
      </c>
      <c r="Z27" s="177" t="s">
        <v>423</v>
      </c>
      <c r="AA27" s="249"/>
      <c r="AB27" s="175"/>
    </row>
    <row r="28" spans="1:28" ht="12.75" customHeight="1" x14ac:dyDescent="0.15">
      <c r="A28" s="258"/>
      <c r="B28" s="261"/>
      <c r="C28" s="178" t="s">
        <v>127</v>
      </c>
      <c r="D28" s="246"/>
      <c r="E28" s="246"/>
      <c r="F28" s="246"/>
      <c r="G28" s="179">
        <v>1.1000000000000001</v>
      </c>
      <c r="H28" s="178" t="s">
        <v>423</v>
      </c>
      <c r="I28" s="250"/>
      <c r="J28" s="179">
        <f>1.1*0.75</f>
        <v>0.82500000000000007</v>
      </c>
      <c r="K28" s="178" t="s">
        <v>423</v>
      </c>
      <c r="L28" s="250"/>
      <c r="M28" s="181"/>
      <c r="N28" s="170"/>
      <c r="O28" s="245"/>
      <c r="P28" s="245"/>
      <c r="Q28" s="178"/>
      <c r="R28" s="246"/>
      <c r="S28" s="246"/>
      <c r="T28" s="246"/>
      <c r="U28" s="171"/>
      <c r="V28" s="179">
        <v>0.99999999999999989</v>
      </c>
      <c r="W28" s="178" t="s">
        <v>423</v>
      </c>
      <c r="X28" s="250"/>
      <c r="Y28" s="179">
        <f>1*0.75</f>
        <v>0.75</v>
      </c>
      <c r="Z28" s="178" t="s">
        <v>396</v>
      </c>
      <c r="AA28" s="250"/>
      <c r="AB28" s="181"/>
    </row>
    <row r="29" spans="1:28" ht="12.75" customHeight="1" x14ac:dyDescent="0.15">
      <c r="A29" s="245">
        <v>7</v>
      </c>
      <c r="B29" s="261" t="s">
        <v>417</v>
      </c>
      <c r="C29" s="185" t="s">
        <v>144</v>
      </c>
      <c r="D29" s="246" t="s">
        <v>424</v>
      </c>
      <c r="E29" s="246" t="s">
        <v>419</v>
      </c>
      <c r="F29" s="246" t="s">
        <v>420</v>
      </c>
      <c r="G29" s="182">
        <v>352</v>
      </c>
      <c r="H29" s="168" t="s">
        <v>376</v>
      </c>
      <c r="I29" s="248" t="s">
        <v>92</v>
      </c>
      <c r="J29" s="182">
        <f>352*0.75</f>
        <v>264</v>
      </c>
      <c r="K29" s="168" t="s">
        <v>377</v>
      </c>
      <c r="L29" s="248" t="s">
        <v>92</v>
      </c>
      <c r="M29" s="169" t="s">
        <v>52</v>
      </c>
      <c r="N29" s="170"/>
      <c r="O29" s="259">
        <v>22</v>
      </c>
      <c r="P29" s="245" t="s">
        <v>73</v>
      </c>
      <c r="Q29" s="185" t="s">
        <v>153</v>
      </c>
      <c r="R29" s="246" t="s">
        <v>425</v>
      </c>
      <c r="S29" s="246" t="s">
        <v>426</v>
      </c>
      <c r="T29" s="246" t="s">
        <v>427</v>
      </c>
      <c r="U29" s="171"/>
      <c r="V29" s="182">
        <v>437</v>
      </c>
      <c r="W29" s="168" t="s">
        <v>377</v>
      </c>
      <c r="X29" s="248" t="s">
        <v>92</v>
      </c>
      <c r="Y29" s="182">
        <f>437*0.75</f>
        <v>327.75</v>
      </c>
      <c r="Z29" s="168" t="s">
        <v>377</v>
      </c>
      <c r="AA29" s="248" t="s">
        <v>92</v>
      </c>
      <c r="AB29" s="169" t="s">
        <v>52</v>
      </c>
    </row>
    <row r="30" spans="1:28" ht="12.75" customHeight="1" x14ac:dyDescent="0.15">
      <c r="A30" s="258"/>
      <c r="B30" s="261"/>
      <c r="C30" s="177" t="s">
        <v>147</v>
      </c>
      <c r="D30" s="246"/>
      <c r="E30" s="246"/>
      <c r="F30" s="246"/>
      <c r="G30" s="173">
        <v>12.2</v>
      </c>
      <c r="H30" s="177" t="s">
        <v>382</v>
      </c>
      <c r="I30" s="249"/>
      <c r="J30" s="173">
        <f>12.2*0.75</f>
        <v>9.1499999999999986</v>
      </c>
      <c r="K30" s="177" t="s">
        <v>382</v>
      </c>
      <c r="L30" s="249"/>
      <c r="M30" s="175" t="s">
        <v>428</v>
      </c>
      <c r="N30" s="170"/>
      <c r="O30" s="245"/>
      <c r="P30" s="245"/>
      <c r="Q30" s="177" t="s">
        <v>159</v>
      </c>
      <c r="R30" s="246"/>
      <c r="S30" s="246"/>
      <c r="T30" s="246"/>
      <c r="U30" s="171"/>
      <c r="V30" s="173">
        <v>15.999999999999998</v>
      </c>
      <c r="W30" s="177" t="s">
        <v>382</v>
      </c>
      <c r="X30" s="249"/>
      <c r="Y30" s="173">
        <f>16*0.75</f>
        <v>12</v>
      </c>
      <c r="Z30" s="177" t="s">
        <v>383</v>
      </c>
      <c r="AA30" s="249"/>
      <c r="AB30" s="175" t="s">
        <v>429</v>
      </c>
    </row>
    <row r="31" spans="1:28" ht="12.75" customHeight="1" x14ac:dyDescent="0.15">
      <c r="A31" s="258"/>
      <c r="B31" s="261"/>
      <c r="C31" s="177" t="s">
        <v>149</v>
      </c>
      <c r="D31" s="246"/>
      <c r="E31" s="246"/>
      <c r="F31" s="246"/>
      <c r="G31" s="173">
        <v>13.399999999999999</v>
      </c>
      <c r="H31" s="177" t="s">
        <v>383</v>
      </c>
      <c r="I31" s="249"/>
      <c r="J31" s="173">
        <f>13.4*0.75</f>
        <v>10.050000000000001</v>
      </c>
      <c r="K31" s="177" t="s">
        <v>383</v>
      </c>
      <c r="L31" s="249"/>
      <c r="M31" s="175"/>
      <c r="N31" s="170"/>
      <c r="O31" s="245"/>
      <c r="P31" s="245"/>
      <c r="Q31" s="177" t="s">
        <v>68</v>
      </c>
      <c r="R31" s="246"/>
      <c r="S31" s="246"/>
      <c r="T31" s="246"/>
      <c r="U31" s="171"/>
      <c r="V31" s="173">
        <v>13.399999999999999</v>
      </c>
      <c r="W31" s="177" t="s">
        <v>383</v>
      </c>
      <c r="X31" s="249"/>
      <c r="Y31" s="173">
        <f>13.4*0.75</f>
        <v>10.050000000000001</v>
      </c>
      <c r="Z31" s="177" t="s">
        <v>383</v>
      </c>
      <c r="AA31" s="249"/>
      <c r="AB31" s="175"/>
    </row>
    <row r="32" spans="1:28" ht="12.75" customHeight="1" x14ac:dyDescent="0.15">
      <c r="A32" s="258"/>
      <c r="B32" s="261"/>
      <c r="C32" s="177"/>
      <c r="D32" s="246"/>
      <c r="E32" s="246"/>
      <c r="F32" s="246"/>
      <c r="G32" s="173">
        <v>45.000000000000007</v>
      </c>
      <c r="H32" s="177" t="s">
        <v>383</v>
      </c>
      <c r="I32" s="249"/>
      <c r="J32" s="173">
        <f>45*0.75</f>
        <v>33.75</v>
      </c>
      <c r="K32" s="177" t="s">
        <v>385</v>
      </c>
      <c r="L32" s="249"/>
      <c r="M32" s="175"/>
      <c r="N32" s="170"/>
      <c r="O32" s="245"/>
      <c r="P32" s="245"/>
      <c r="Q32" s="177"/>
      <c r="R32" s="246"/>
      <c r="S32" s="246"/>
      <c r="T32" s="246"/>
      <c r="U32" s="171"/>
      <c r="V32" s="173">
        <v>59.79999999999999</v>
      </c>
      <c r="W32" s="177" t="s">
        <v>385</v>
      </c>
      <c r="X32" s="249"/>
      <c r="Y32" s="173">
        <f>59.8*0.75</f>
        <v>44.849999999999994</v>
      </c>
      <c r="Z32" s="177" t="s">
        <v>385</v>
      </c>
      <c r="AA32" s="249"/>
      <c r="AB32" s="175"/>
    </row>
    <row r="33" spans="1:28" ht="12.75" customHeight="1" x14ac:dyDescent="0.15">
      <c r="A33" s="258"/>
      <c r="B33" s="261"/>
      <c r="C33" s="178"/>
      <c r="D33" s="246"/>
      <c r="E33" s="246"/>
      <c r="F33" s="246"/>
      <c r="G33" s="179">
        <v>0.99999999999999989</v>
      </c>
      <c r="H33" s="178" t="s">
        <v>385</v>
      </c>
      <c r="I33" s="250"/>
      <c r="J33" s="179">
        <f>1*0.75</f>
        <v>0.75</v>
      </c>
      <c r="K33" s="178" t="s">
        <v>383</v>
      </c>
      <c r="L33" s="250"/>
      <c r="M33" s="181"/>
      <c r="N33" s="170"/>
      <c r="O33" s="245"/>
      <c r="P33" s="245"/>
      <c r="Q33" s="178"/>
      <c r="R33" s="246"/>
      <c r="S33" s="246"/>
      <c r="T33" s="246"/>
      <c r="U33" s="171"/>
      <c r="V33" s="179">
        <v>1.2000000000000002</v>
      </c>
      <c r="W33" s="178" t="s">
        <v>383</v>
      </c>
      <c r="X33" s="250"/>
      <c r="Y33" s="179">
        <f>1.2*0.75</f>
        <v>0.89999999999999991</v>
      </c>
      <c r="Z33" s="178" t="s">
        <v>383</v>
      </c>
      <c r="AA33" s="250"/>
      <c r="AB33" s="181"/>
    </row>
    <row r="34" spans="1:28" ht="12.75" customHeight="1" x14ac:dyDescent="0.15">
      <c r="A34" s="254">
        <v>8</v>
      </c>
      <c r="B34" s="261" t="s">
        <v>73</v>
      </c>
      <c r="C34" s="185" t="s">
        <v>153</v>
      </c>
      <c r="D34" s="246" t="s">
        <v>430</v>
      </c>
      <c r="E34" s="246" t="s">
        <v>426</v>
      </c>
      <c r="F34" s="246" t="s">
        <v>427</v>
      </c>
      <c r="G34" s="182">
        <v>437</v>
      </c>
      <c r="H34" s="168" t="s">
        <v>407</v>
      </c>
      <c r="I34" s="248" t="s">
        <v>92</v>
      </c>
      <c r="J34" s="182">
        <f>437*0.75</f>
        <v>327.75</v>
      </c>
      <c r="K34" s="168" t="s">
        <v>376</v>
      </c>
      <c r="L34" s="248" t="s">
        <v>92</v>
      </c>
      <c r="M34" s="169" t="s">
        <v>52</v>
      </c>
      <c r="N34" s="170"/>
      <c r="O34" s="245">
        <v>23</v>
      </c>
      <c r="P34" s="245" t="s">
        <v>378</v>
      </c>
      <c r="Q34" s="166" t="s">
        <v>165</v>
      </c>
      <c r="R34" s="246" t="s">
        <v>431</v>
      </c>
      <c r="S34" s="246" t="s">
        <v>432</v>
      </c>
      <c r="T34" s="246" t="s">
        <v>433</v>
      </c>
      <c r="U34" s="171"/>
      <c r="V34" s="182">
        <v>425</v>
      </c>
      <c r="W34" s="168" t="s">
        <v>376</v>
      </c>
      <c r="X34" s="248" t="s">
        <v>34</v>
      </c>
      <c r="Y34" s="182">
        <f>425*0.75</f>
        <v>318.75</v>
      </c>
      <c r="Z34" s="168" t="s">
        <v>377</v>
      </c>
      <c r="AA34" s="248" t="s">
        <v>34</v>
      </c>
      <c r="AB34" s="169" t="s">
        <v>52</v>
      </c>
    </row>
    <row r="35" spans="1:28" ht="12.75" customHeight="1" x14ac:dyDescent="0.15">
      <c r="A35" s="268"/>
      <c r="B35" s="261"/>
      <c r="C35" s="177" t="s">
        <v>159</v>
      </c>
      <c r="D35" s="246"/>
      <c r="E35" s="246"/>
      <c r="F35" s="246"/>
      <c r="G35" s="173">
        <v>15.999999999999998</v>
      </c>
      <c r="H35" s="177" t="s">
        <v>382</v>
      </c>
      <c r="I35" s="249"/>
      <c r="J35" s="173">
        <f>16*0.75</f>
        <v>12</v>
      </c>
      <c r="K35" s="177" t="s">
        <v>382</v>
      </c>
      <c r="L35" s="249"/>
      <c r="M35" s="175" t="s">
        <v>434</v>
      </c>
      <c r="N35" s="170"/>
      <c r="O35" s="245"/>
      <c r="P35" s="245"/>
      <c r="Q35" s="183" t="s">
        <v>171</v>
      </c>
      <c r="R35" s="246"/>
      <c r="S35" s="246"/>
      <c r="T35" s="246"/>
      <c r="U35" s="171"/>
      <c r="V35" s="173">
        <v>16.999999999999996</v>
      </c>
      <c r="W35" s="177" t="s">
        <v>382</v>
      </c>
      <c r="X35" s="249"/>
      <c r="Y35" s="173">
        <f>17*0.75</f>
        <v>12.75</v>
      </c>
      <c r="Z35" s="177" t="s">
        <v>435</v>
      </c>
      <c r="AA35" s="249"/>
      <c r="AB35" s="175" t="s">
        <v>436</v>
      </c>
    </row>
    <row r="36" spans="1:28" ht="12.75" customHeight="1" x14ac:dyDescent="0.15">
      <c r="A36" s="268"/>
      <c r="B36" s="261"/>
      <c r="C36" s="177" t="s">
        <v>68</v>
      </c>
      <c r="D36" s="246"/>
      <c r="E36" s="246"/>
      <c r="F36" s="246"/>
      <c r="G36" s="173">
        <v>13.399999999999999</v>
      </c>
      <c r="H36" s="177" t="s">
        <v>435</v>
      </c>
      <c r="I36" s="249"/>
      <c r="J36" s="173">
        <f>13.4*0.75</f>
        <v>10.050000000000001</v>
      </c>
      <c r="K36" s="177" t="s">
        <v>435</v>
      </c>
      <c r="L36" s="249"/>
      <c r="M36" s="175"/>
      <c r="N36" s="170"/>
      <c r="O36" s="245"/>
      <c r="P36" s="245"/>
      <c r="Q36" s="177" t="s">
        <v>174</v>
      </c>
      <c r="R36" s="246"/>
      <c r="S36" s="246"/>
      <c r="T36" s="246"/>
      <c r="U36" s="171"/>
      <c r="V36" s="173">
        <v>10.899999999999999</v>
      </c>
      <c r="W36" s="177" t="s">
        <v>435</v>
      </c>
      <c r="X36" s="249"/>
      <c r="Y36" s="173">
        <f>10.9*0.75</f>
        <v>8.1750000000000007</v>
      </c>
      <c r="Z36" s="177" t="s">
        <v>435</v>
      </c>
      <c r="AA36" s="249"/>
      <c r="AB36" s="175"/>
    </row>
    <row r="37" spans="1:28" ht="12.75" customHeight="1" x14ac:dyDescent="0.15">
      <c r="A37" s="268"/>
      <c r="B37" s="261"/>
      <c r="C37" s="177"/>
      <c r="D37" s="246"/>
      <c r="E37" s="246"/>
      <c r="F37" s="246"/>
      <c r="G37" s="173">
        <v>59.79999999999999</v>
      </c>
      <c r="H37" s="177" t="s">
        <v>435</v>
      </c>
      <c r="I37" s="249"/>
      <c r="J37" s="173">
        <f>59.8*0.75</f>
        <v>44.849999999999994</v>
      </c>
      <c r="K37" s="177" t="s">
        <v>435</v>
      </c>
      <c r="L37" s="249"/>
      <c r="M37" s="175"/>
      <c r="N37" s="170"/>
      <c r="O37" s="245"/>
      <c r="P37" s="245"/>
      <c r="Q37" s="177" t="s">
        <v>43</v>
      </c>
      <c r="R37" s="246"/>
      <c r="S37" s="246"/>
      <c r="T37" s="246"/>
      <c r="U37" s="171"/>
      <c r="V37" s="173">
        <v>62.699999999999996</v>
      </c>
      <c r="W37" s="177" t="s">
        <v>435</v>
      </c>
      <c r="X37" s="249"/>
      <c r="Y37" s="173">
        <f>62.7*0.75</f>
        <v>47.025000000000006</v>
      </c>
      <c r="Z37" s="177" t="s">
        <v>435</v>
      </c>
      <c r="AA37" s="249"/>
      <c r="AB37" s="175"/>
    </row>
    <row r="38" spans="1:28" ht="12.75" customHeight="1" x14ac:dyDescent="0.15">
      <c r="A38" s="268"/>
      <c r="B38" s="261"/>
      <c r="C38" s="178"/>
      <c r="D38" s="246"/>
      <c r="E38" s="246"/>
      <c r="F38" s="246"/>
      <c r="G38" s="179">
        <v>1.2000000000000002</v>
      </c>
      <c r="H38" s="178" t="s">
        <v>435</v>
      </c>
      <c r="I38" s="250"/>
      <c r="J38" s="179">
        <f>1.2*0.75</f>
        <v>0.89999999999999991</v>
      </c>
      <c r="K38" s="178" t="s">
        <v>435</v>
      </c>
      <c r="L38" s="250"/>
      <c r="M38" s="181" t="s">
        <v>437</v>
      </c>
      <c r="N38" s="170"/>
      <c r="O38" s="245"/>
      <c r="P38" s="245"/>
      <c r="Q38" s="178"/>
      <c r="R38" s="246"/>
      <c r="S38" s="246"/>
      <c r="T38" s="246"/>
      <c r="U38" s="171"/>
      <c r="V38" s="179">
        <v>1.3</v>
      </c>
      <c r="W38" s="178" t="s">
        <v>435</v>
      </c>
      <c r="X38" s="250"/>
      <c r="Y38" s="179">
        <f>1.3*0.75</f>
        <v>0.97500000000000009</v>
      </c>
      <c r="Z38" s="178" t="s">
        <v>435</v>
      </c>
      <c r="AA38" s="250"/>
      <c r="AB38" s="181"/>
    </row>
    <row r="39" spans="1:28" ht="12.75" customHeight="1" x14ac:dyDescent="0.15">
      <c r="A39" s="245">
        <v>9</v>
      </c>
      <c r="B39" s="261" t="s">
        <v>378</v>
      </c>
      <c r="C39" s="166" t="s">
        <v>165</v>
      </c>
      <c r="D39" s="246" t="s">
        <v>438</v>
      </c>
      <c r="E39" s="246" t="s">
        <v>439</v>
      </c>
      <c r="F39" s="246" t="s">
        <v>433</v>
      </c>
      <c r="G39" s="182">
        <v>425</v>
      </c>
      <c r="H39" s="168" t="s">
        <v>440</v>
      </c>
      <c r="I39" s="248" t="s">
        <v>34</v>
      </c>
      <c r="J39" s="182">
        <f>425*0.75</f>
        <v>318.75</v>
      </c>
      <c r="K39" s="168" t="s">
        <v>406</v>
      </c>
      <c r="L39" s="248" t="s">
        <v>34</v>
      </c>
      <c r="M39" s="169" t="s">
        <v>52</v>
      </c>
      <c r="N39" s="170"/>
      <c r="O39" s="269" t="s">
        <v>441</v>
      </c>
      <c r="P39" s="271" t="s">
        <v>442</v>
      </c>
      <c r="Q39" s="166" t="s">
        <v>443</v>
      </c>
      <c r="R39" s="246" t="s">
        <v>444</v>
      </c>
      <c r="S39" s="246" t="s">
        <v>445</v>
      </c>
      <c r="T39" s="246" t="s">
        <v>446</v>
      </c>
      <c r="U39" s="171"/>
      <c r="V39" s="182">
        <v>446</v>
      </c>
      <c r="W39" s="168" t="s">
        <v>440</v>
      </c>
      <c r="X39" s="248" t="s">
        <v>60</v>
      </c>
      <c r="Y39" s="182">
        <f>446*0.75</f>
        <v>334.5</v>
      </c>
      <c r="Z39" s="168" t="s">
        <v>376</v>
      </c>
      <c r="AA39" s="248" t="s">
        <v>60</v>
      </c>
      <c r="AB39" s="169" t="s">
        <v>52</v>
      </c>
    </row>
    <row r="40" spans="1:28" ht="12.75" customHeight="1" x14ac:dyDescent="0.15">
      <c r="A40" s="258"/>
      <c r="B40" s="261"/>
      <c r="C40" s="183" t="s">
        <v>171</v>
      </c>
      <c r="D40" s="246"/>
      <c r="E40" s="246"/>
      <c r="F40" s="246"/>
      <c r="G40" s="173">
        <v>16.999999999999996</v>
      </c>
      <c r="H40" s="177" t="s">
        <v>396</v>
      </c>
      <c r="I40" s="249"/>
      <c r="J40" s="173">
        <f>17*0.75</f>
        <v>12.75</v>
      </c>
      <c r="K40" s="177" t="s">
        <v>382</v>
      </c>
      <c r="L40" s="249"/>
      <c r="M40" s="175" t="s">
        <v>447</v>
      </c>
      <c r="N40" s="170"/>
      <c r="O40" s="270"/>
      <c r="P40" s="271"/>
      <c r="Q40" s="183" t="s">
        <v>189</v>
      </c>
      <c r="R40" s="246"/>
      <c r="S40" s="246"/>
      <c r="T40" s="246"/>
      <c r="U40" s="171"/>
      <c r="V40" s="173">
        <v>13.099999999999998</v>
      </c>
      <c r="W40" s="177" t="s">
        <v>382</v>
      </c>
      <c r="X40" s="249"/>
      <c r="Y40" s="173">
        <f>13.1*0.75</f>
        <v>9.8249999999999993</v>
      </c>
      <c r="Z40" s="177" t="s">
        <v>382</v>
      </c>
      <c r="AA40" s="249"/>
      <c r="AB40" s="175" t="s">
        <v>448</v>
      </c>
    </row>
    <row r="41" spans="1:28" ht="12.75" customHeight="1" x14ac:dyDescent="0.15">
      <c r="A41" s="258"/>
      <c r="B41" s="261"/>
      <c r="C41" s="177" t="s">
        <v>174</v>
      </c>
      <c r="D41" s="246"/>
      <c r="E41" s="246"/>
      <c r="F41" s="246"/>
      <c r="G41" s="173">
        <v>10.899999999999999</v>
      </c>
      <c r="H41" s="177" t="s">
        <v>382</v>
      </c>
      <c r="I41" s="249"/>
      <c r="J41" s="173">
        <f>10.9*0.75</f>
        <v>8.1750000000000007</v>
      </c>
      <c r="K41" s="177" t="s">
        <v>382</v>
      </c>
      <c r="L41" s="249"/>
      <c r="M41" s="175"/>
      <c r="N41" s="170"/>
      <c r="O41" s="270"/>
      <c r="P41" s="271"/>
      <c r="Q41" s="177" t="s">
        <v>163</v>
      </c>
      <c r="R41" s="246"/>
      <c r="S41" s="246"/>
      <c r="T41" s="246"/>
      <c r="U41" s="171"/>
      <c r="V41" s="173">
        <v>17.899999999999999</v>
      </c>
      <c r="W41" s="177" t="s">
        <v>382</v>
      </c>
      <c r="X41" s="249"/>
      <c r="Y41" s="173">
        <f>17.9*0.75</f>
        <v>13.424999999999999</v>
      </c>
      <c r="Z41" s="177" t="s">
        <v>382</v>
      </c>
      <c r="AA41" s="249"/>
      <c r="AB41" s="175" t="s">
        <v>449</v>
      </c>
    </row>
    <row r="42" spans="1:28" ht="12.75" customHeight="1" x14ac:dyDescent="0.15">
      <c r="A42" s="258"/>
      <c r="B42" s="261"/>
      <c r="C42" s="177" t="s">
        <v>43</v>
      </c>
      <c r="D42" s="246"/>
      <c r="E42" s="246"/>
      <c r="F42" s="246"/>
      <c r="G42" s="173">
        <v>62.699999999999996</v>
      </c>
      <c r="H42" s="177" t="s">
        <v>382</v>
      </c>
      <c r="I42" s="249"/>
      <c r="J42" s="173">
        <f>62.7*0.75</f>
        <v>47.025000000000006</v>
      </c>
      <c r="K42" s="177" t="s">
        <v>382</v>
      </c>
      <c r="L42" s="249"/>
      <c r="M42" s="175"/>
      <c r="N42" s="170"/>
      <c r="O42" s="270"/>
      <c r="P42" s="271"/>
      <c r="Q42" s="177" t="s">
        <v>47</v>
      </c>
      <c r="R42" s="246"/>
      <c r="S42" s="246"/>
      <c r="T42" s="246"/>
      <c r="U42" s="171"/>
      <c r="V42" s="173">
        <v>54.699999999999996</v>
      </c>
      <c r="W42" s="177" t="s">
        <v>382</v>
      </c>
      <c r="X42" s="249"/>
      <c r="Y42" s="173">
        <f>54.7*0.75</f>
        <v>41.025000000000006</v>
      </c>
      <c r="Z42" s="177" t="s">
        <v>382</v>
      </c>
      <c r="AA42" s="249"/>
      <c r="AB42" s="175"/>
    </row>
    <row r="43" spans="1:28" ht="12.75" customHeight="1" x14ac:dyDescent="0.15">
      <c r="A43" s="258"/>
      <c r="B43" s="261"/>
      <c r="C43" s="178"/>
      <c r="D43" s="246"/>
      <c r="E43" s="246"/>
      <c r="F43" s="246"/>
      <c r="G43" s="179">
        <v>1.3</v>
      </c>
      <c r="H43" s="178" t="s">
        <v>382</v>
      </c>
      <c r="I43" s="250"/>
      <c r="J43" s="179">
        <f>1.3*0.75</f>
        <v>0.97500000000000009</v>
      </c>
      <c r="K43" s="178" t="s">
        <v>382</v>
      </c>
      <c r="L43" s="250"/>
      <c r="M43" s="181"/>
      <c r="N43" s="170"/>
      <c r="O43" s="270"/>
      <c r="P43" s="271"/>
      <c r="Q43" s="178"/>
      <c r="R43" s="246"/>
      <c r="S43" s="246"/>
      <c r="T43" s="246"/>
      <c r="U43" s="171"/>
      <c r="V43" s="179">
        <v>0.8</v>
      </c>
      <c r="W43" s="178" t="s">
        <v>382</v>
      </c>
      <c r="X43" s="250"/>
      <c r="Y43" s="179">
        <f>0.8*0.75</f>
        <v>0.60000000000000009</v>
      </c>
      <c r="Z43" s="178" t="s">
        <v>382</v>
      </c>
      <c r="AA43" s="250"/>
      <c r="AB43" s="181"/>
    </row>
    <row r="44" spans="1:28" ht="12.75" customHeight="1" x14ac:dyDescent="0.15">
      <c r="A44" s="269" t="s">
        <v>450</v>
      </c>
      <c r="B44" s="271" t="s">
        <v>442</v>
      </c>
      <c r="C44" s="166" t="s">
        <v>451</v>
      </c>
      <c r="D44" s="246" t="s">
        <v>452</v>
      </c>
      <c r="E44" s="246" t="s">
        <v>453</v>
      </c>
      <c r="F44" s="246" t="s">
        <v>454</v>
      </c>
      <c r="G44" s="182">
        <v>470</v>
      </c>
      <c r="H44" s="168" t="s">
        <v>377</v>
      </c>
      <c r="I44" s="248" t="s">
        <v>455</v>
      </c>
      <c r="J44" s="182">
        <f>470*0.75</f>
        <v>352.5</v>
      </c>
      <c r="K44" s="168" t="s">
        <v>377</v>
      </c>
      <c r="L44" s="248" t="s">
        <v>455</v>
      </c>
      <c r="M44" s="169" t="s">
        <v>52</v>
      </c>
      <c r="N44" s="170"/>
      <c r="O44" s="262"/>
      <c r="P44" s="263"/>
      <c r="Q44" s="263"/>
      <c r="R44" s="263"/>
      <c r="S44" s="263"/>
      <c r="T44" s="263"/>
      <c r="U44" s="263"/>
      <c r="V44" s="263"/>
      <c r="W44" s="263"/>
      <c r="X44" s="263"/>
      <c r="Y44" s="263"/>
      <c r="Z44" s="263"/>
      <c r="AA44" s="263"/>
      <c r="AB44" s="264"/>
    </row>
    <row r="45" spans="1:28" ht="12.75" customHeight="1" x14ac:dyDescent="0.15">
      <c r="A45" s="270"/>
      <c r="B45" s="271"/>
      <c r="C45" s="183" t="s">
        <v>189</v>
      </c>
      <c r="D45" s="246"/>
      <c r="E45" s="246"/>
      <c r="F45" s="246"/>
      <c r="G45" s="173">
        <v>13.299999999999997</v>
      </c>
      <c r="H45" s="177" t="s">
        <v>382</v>
      </c>
      <c r="I45" s="249"/>
      <c r="J45" s="173">
        <f>13.3*0.75</f>
        <v>9.9750000000000014</v>
      </c>
      <c r="K45" s="177" t="s">
        <v>382</v>
      </c>
      <c r="L45" s="249"/>
      <c r="M45" s="175" t="s">
        <v>456</v>
      </c>
      <c r="N45" s="170"/>
      <c r="O45" s="265"/>
      <c r="P45" s="266"/>
      <c r="Q45" s="266"/>
      <c r="R45" s="266"/>
      <c r="S45" s="266"/>
      <c r="T45" s="266"/>
      <c r="U45" s="266"/>
      <c r="V45" s="266"/>
      <c r="W45" s="266"/>
      <c r="X45" s="266"/>
      <c r="Y45" s="266"/>
      <c r="Z45" s="266"/>
      <c r="AA45" s="266"/>
      <c r="AB45" s="267"/>
    </row>
    <row r="46" spans="1:28" ht="12.75" customHeight="1" x14ac:dyDescent="0.15">
      <c r="A46" s="270"/>
      <c r="B46" s="271"/>
      <c r="C46" s="177" t="s">
        <v>163</v>
      </c>
      <c r="D46" s="246"/>
      <c r="E46" s="246"/>
      <c r="F46" s="246"/>
      <c r="G46" s="173">
        <v>18.399999999999999</v>
      </c>
      <c r="H46" s="177" t="s">
        <v>382</v>
      </c>
      <c r="I46" s="249"/>
      <c r="J46" s="173">
        <f>18.4*0.75</f>
        <v>13.799999999999999</v>
      </c>
      <c r="K46" s="177" t="s">
        <v>382</v>
      </c>
      <c r="L46" s="249"/>
      <c r="M46" s="175" t="s">
        <v>449</v>
      </c>
      <c r="N46" s="170"/>
      <c r="O46" s="245">
        <v>27</v>
      </c>
      <c r="P46" s="245" t="s">
        <v>409</v>
      </c>
      <c r="Q46" s="183" t="s">
        <v>193</v>
      </c>
      <c r="R46" s="246" t="s">
        <v>457</v>
      </c>
      <c r="S46" s="246" t="s">
        <v>458</v>
      </c>
      <c r="T46" s="246" t="s">
        <v>459</v>
      </c>
      <c r="U46" s="171"/>
      <c r="V46" s="182">
        <v>424</v>
      </c>
      <c r="W46" s="168" t="s">
        <v>377</v>
      </c>
      <c r="X46" s="248" t="s">
        <v>460</v>
      </c>
      <c r="Y46" s="182">
        <f>424*0.75</f>
        <v>318</v>
      </c>
      <c r="Z46" s="168" t="s">
        <v>440</v>
      </c>
      <c r="AA46" s="248" t="s">
        <v>460</v>
      </c>
      <c r="AB46" s="169" t="s">
        <v>52</v>
      </c>
    </row>
    <row r="47" spans="1:28" ht="12.75" customHeight="1" x14ac:dyDescent="0.15">
      <c r="A47" s="270"/>
      <c r="B47" s="271"/>
      <c r="C47" s="177" t="s">
        <v>47</v>
      </c>
      <c r="D47" s="246"/>
      <c r="E47" s="246"/>
      <c r="F47" s="246"/>
      <c r="G47" s="173">
        <v>59.8</v>
      </c>
      <c r="H47" s="177" t="s">
        <v>435</v>
      </c>
      <c r="I47" s="249"/>
      <c r="J47" s="173">
        <f>59.8*0.75</f>
        <v>44.849999999999994</v>
      </c>
      <c r="K47" s="177" t="s">
        <v>435</v>
      </c>
      <c r="L47" s="249"/>
      <c r="M47" s="175"/>
      <c r="N47" s="170"/>
      <c r="O47" s="245"/>
      <c r="P47" s="245"/>
      <c r="Q47" s="177" t="s">
        <v>198</v>
      </c>
      <c r="R47" s="246"/>
      <c r="S47" s="246"/>
      <c r="T47" s="246"/>
      <c r="U47" s="171"/>
      <c r="V47" s="173">
        <v>12.2</v>
      </c>
      <c r="W47" s="177" t="s">
        <v>435</v>
      </c>
      <c r="X47" s="249"/>
      <c r="Y47" s="173">
        <f>12.2*0.75</f>
        <v>9.1499999999999986</v>
      </c>
      <c r="Z47" s="177" t="s">
        <v>435</v>
      </c>
      <c r="AA47" s="249"/>
      <c r="AB47" s="175" t="s">
        <v>461</v>
      </c>
    </row>
    <row r="48" spans="1:28" ht="12.75" customHeight="1" x14ac:dyDescent="0.15">
      <c r="A48" s="270"/>
      <c r="B48" s="271"/>
      <c r="C48" s="178"/>
      <c r="D48" s="246"/>
      <c r="E48" s="246"/>
      <c r="F48" s="246"/>
      <c r="G48" s="179">
        <v>0.9</v>
      </c>
      <c r="H48" s="178" t="s">
        <v>435</v>
      </c>
      <c r="I48" s="250"/>
      <c r="J48" s="179">
        <f>0.9*0.75</f>
        <v>0.67500000000000004</v>
      </c>
      <c r="K48" s="178" t="s">
        <v>435</v>
      </c>
      <c r="L48" s="250"/>
      <c r="M48" s="181"/>
      <c r="N48" s="170"/>
      <c r="O48" s="245"/>
      <c r="P48" s="245"/>
      <c r="Q48" s="177" t="s">
        <v>93</v>
      </c>
      <c r="R48" s="246"/>
      <c r="S48" s="246"/>
      <c r="T48" s="246"/>
      <c r="U48" s="171"/>
      <c r="V48" s="173">
        <v>12.299999999999999</v>
      </c>
      <c r="W48" s="177" t="s">
        <v>435</v>
      </c>
      <c r="X48" s="249"/>
      <c r="Y48" s="173">
        <f>12.3*0.75</f>
        <v>9.2250000000000014</v>
      </c>
      <c r="Z48" s="177" t="s">
        <v>435</v>
      </c>
      <c r="AA48" s="249"/>
      <c r="AB48" s="175"/>
    </row>
    <row r="49" spans="1:28" ht="12.75" customHeight="1" x14ac:dyDescent="0.15">
      <c r="A49" s="262"/>
      <c r="B49" s="263"/>
      <c r="C49" s="263"/>
      <c r="D49" s="263"/>
      <c r="E49" s="263"/>
      <c r="F49" s="263"/>
      <c r="G49" s="263"/>
      <c r="H49" s="263"/>
      <c r="I49" s="263"/>
      <c r="J49" s="263"/>
      <c r="K49" s="263"/>
      <c r="L49" s="263"/>
      <c r="M49" s="264"/>
      <c r="N49" s="170"/>
      <c r="O49" s="245"/>
      <c r="P49" s="245"/>
      <c r="Q49" s="177"/>
      <c r="R49" s="246"/>
      <c r="S49" s="246"/>
      <c r="T49" s="246"/>
      <c r="U49" s="171"/>
      <c r="V49" s="173">
        <v>64.400000000000006</v>
      </c>
      <c r="W49" s="177" t="s">
        <v>435</v>
      </c>
      <c r="X49" s="249"/>
      <c r="Y49" s="173">
        <f>64.4*0.75</f>
        <v>48.300000000000004</v>
      </c>
      <c r="Z49" s="177" t="s">
        <v>435</v>
      </c>
      <c r="AA49" s="249"/>
      <c r="AB49" s="175"/>
    </row>
    <row r="50" spans="1:28" ht="12.75" customHeight="1" x14ac:dyDescent="0.15">
      <c r="A50" s="265"/>
      <c r="B50" s="266"/>
      <c r="C50" s="266"/>
      <c r="D50" s="266"/>
      <c r="E50" s="266"/>
      <c r="F50" s="266"/>
      <c r="G50" s="266"/>
      <c r="H50" s="266"/>
      <c r="I50" s="266"/>
      <c r="J50" s="266"/>
      <c r="K50" s="266"/>
      <c r="L50" s="266"/>
      <c r="M50" s="267"/>
      <c r="N50" s="170"/>
      <c r="O50" s="245"/>
      <c r="P50" s="245"/>
      <c r="Q50" s="178"/>
      <c r="R50" s="246"/>
      <c r="S50" s="246"/>
      <c r="T50" s="246"/>
      <c r="U50" s="171"/>
      <c r="V50" s="179">
        <v>1.5000000000000002</v>
      </c>
      <c r="W50" s="178" t="s">
        <v>435</v>
      </c>
      <c r="X50" s="250"/>
      <c r="Y50" s="179">
        <f>1.5*0.75</f>
        <v>1.125</v>
      </c>
      <c r="Z50" s="178" t="s">
        <v>435</v>
      </c>
      <c r="AA50" s="250"/>
      <c r="AB50" s="181"/>
    </row>
    <row r="51" spans="1:28" ht="12.75" customHeight="1" x14ac:dyDescent="0.15">
      <c r="A51" s="245">
        <v>13</v>
      </c>
      <c r="B51" s="261" t="s">
        <v>409</v>
      </c>
      <c r="C51" s="183" t="s">
        <v>193</v>
      </c>
      <c r="D51" s="246" t="s">
        <v>462</v>
      </c>
      <c r="E51" s="246" t="s">
        <v>458</v>
      </c>
      <c r="F51" s="246" t="s">
        <v>459</v>
      </c>
      <c r="G51" s="182">
        <v>424</v>
      </c>
      <c r="H51" s="168" t="s">
        <v>440</v>
      </c>
      <c r="I51" s="248" t="s">
        <v>460</v>
      </c>
      <c r="J51" s="182">
        <f>424*0.75</f>
        <v>318</v>
      </c>
      <c r="K51" s="168" t="s">
        <v>463</v>
      </c>
      <c r="L51" s="248" t="s">
        <v>460</v>
      </c>
      <c r="M51" s="169" t="s">
        <v>52</v>
      </c>
      <c r="N51" s="170"/>
      <c r="O51" s="245">
        <v>28</v>
      </c>
      <c r="P51" s="245" t="s">
        <v>417</v>
      </c>
      <c r="Q51" s="168" t="s">
        <v>14</v>
      </c>
      <c r="R51" s="246" t="s">
        <v>464</v>
      </c>
      <c r="S51" s="246" t="s">
        <v>465</v>
      </c>
      <c r="T51" s="246" t="s">
        <v>466</v>
      </c>
      <c r="U51" s="171"/>
      <c r="V51" s="182">
        <v>375</v>
      </c>
      <c r="W51" s="168" t="s">
        <v>463</v>
      </c>
      <c r="X51" s="248" t="s">
        <v>60</v>
      </c>
      <c r="Y51" s="182">
        <f>375*0.75</f>
        <v>281.25</v>
      </c>
      <c r="Z51" s="168" t="s">
        <v>440</v>
      </c>
      <c r="AA51" s="248" t="s">
        <v>60</v>
      </c>
      <c r="AB51" s="169" t="s">
        <v>52</v>
      </c>
    </row>
    <row r="52" spans="1:28" ht="12.75" customHeight="1" x14ac:dyDescent="0.15">
      <c r="A52" s="258"/>
      <c r="B52" s="261"/>
      <c r="C52" s="177" t="s">
        <v>198</v>
      </c>
      <c r="D52" s="246"/>
      <c r="E52" s="246"/>
      <c r="F52" s="246"/>
      <c r="G52" s="173">
        <v>12.2</v>
      </c>
      <c r="H52" s="177" t="s">
        <v>435</v>
      </c>
      <c r="I52" s="249"/>
      <c r="J52" s="173">
        <f>12.2*0.75</f>
        <v>9.1499999999999986</v>
      </c>
      <c r="K52" s="177" t="s">
        <v>435</v>
      </c>
      <c r="L52" s="249"/>
      <c r="M52" s="175" t="s">
        <v>461</v>
      </c>
      <c r="N52" s="170"/>
      <c r="O52" s="245"/>
      <c r="P52" s="245"/>
      <c r="Q52" s="184" t="s">
        <v>200</v>
      </c>
      <c r="R52" s="247"/>
      <c r="S52" s="247"/>
      <c r="T52" s="247"/>
      <c r="U52" s="186"/>
      <c r="V52" s="173">
        <v>16.899999999999995</v>
      </c>
      <c r="W52" s="177" t="s">
        <v>435</v>
      </c>
      <c r="X52" s="249"/>
      <c r="Y52" s="173">
        <f>16.9*0.75</f>
        <v>12.674999999999999</v>
      </c>
      <c r="Z52" s="177" t="s">
        <v>435</v>
      </c>
      <c r="AA52" s="249"/>
      <c r="AB52" s="175" t="s">
        <v>467</v>
      </c>
    </row>
    <row r="53" spans="1:28" ht="12.75" customHeight="1" x14ac:dyDescent="0.15">
      <c r="A53" s="258"/>
      <c r="B53" s="261"/>
      <c r="C53" s="177" t="s">
        <v>93</v>
      </c>
      <c r="D53" s="246"/>
      <c r="E53" s="246"/>
      <c r="F53" s="246"/>
      <c r="G53" s="173">
        <v>12.299999999999999</v>
      </c>
      <c r="H53" s="177" t="s">
        <v>435</v>
      </c>
      <c r="I53" s="249"/>
      <c r="J53" s="173">
        <f>12.3*0.75</f>
        <v>9.2250000000000014</v>
      </c>
      <c r="K53" s="177" t="s">
        <v>435</v>
      </c>
      <c r="L53" s="249"/>
      <c r="M53" s="175"/>
      <c r="N53" s="170"/>
      <c r="O53" s="245"/>
      <c r="P53" s="245"/>
      <c r="Q53" s="177" t="s">
        <v>204</v>
      </c>
      <c r="R53" s="247"/>
      <c r="S53" s="247"/>
      <c r="T53" s="247"/>
      <c r="U53" s="186"/>
      <c r="V53" s="173">
        <v>7.7000000000000011</v>
      </c>
      <c r="W53" s="177" t="s">
        <v>435</v>
      </c>
      <c r="X53" s="249"/>
      <c r="Y53" s="173">
        <f>7.7*0.75</f>
        <v>5.7750000000000004</v>
      </c>
      <c r="Z53" s="177" t="s">
        <v>435</v>
      </c>
      <c r="AA53" s="249"/>
      <c r="AB53" s="175"/>
    </row>
    <row r="54" spans="1:28" ht="12.75" customHeight="1" x14ac:dyDescent="0.15">
      <c r="A54" s="258"/>
      <c r="B54" s="261"/>
      <c r="C54" s="177"/>
      <c r="D54" s="246"/>
      <c r="E54" s="246"/>
      <c r="F54" s="246"/>
      <c r="G54" s="173">
        <v>64.400000000000006</v>
      </c>
      <c r="H54" s="177" t="s">
        <v>435</v>
      </c>
      <c r="I54" s="249"/>
      <c r="J54" s="173">
        <f>64.4*0.75</f>
        <v>48.300000000000004</v>
      </c>
      <c r="K54" s="177" t="s">
        <v>435</v>
      </c>
      <c r="L54" s="249"/>
      <c r="M54" s="175"/>
      <c r="N54" s="170"/>
      <c r="O54" s="245"/>
      <c r="P54" s="245"/>
      <c r="Q54" s="177" t="s">
        <v>43</v>
      </c>
      <c r="R54" s="247"/>
      <c r="S54" s="247"/>
      <c r="T54" s="247"/>
      <c r="U54" s="186"/>
      <c r="V54" s="173">
        <v>57.500000000000007</v>
      </c>
      <c r="W54" s="177" t="s">
        <v>435</v>
      </c>
      <c r="X54" s="249"/>
      <c r="Y54" s="173">
        <f>57.5*0.75</f>
        <v>43.125</v>
      </c>
      <c r="Z54" s="177" t="s">
        <v>435</v>
      </c>
      <c r="AA54" s="249"/>
      <c r="AB54" s="175"/>
    </row>
    <row r="55" spans="1:28" ht="12.75" customHeight="1" x14ac:dyDescent="0.15">
      <c r="A55" s="258"/>
      <c r="B55" s="261"/>
      <c r="C55" s="178"/>
      <c r="D55" s="246"/>
      <c r="E55" s="246"/>
      <c r="F55" s="246"/>
      <c r="G55" s="179">
        <v>1.5000000000000002</v>
      </c>
      <c r="H55" s="178" t="s">
        <v>435</v>
      </c>
      <c r="I55" s="250"/>
      <c r="J55" s="179">
        <f>1.5*0.75</f>
        <v>1.125</v>
      </c>
      <c r="K55" s="178" t="s">
        <v>435</v>
      </c>
      <c r="L55" s="250"/>
      <c r="M55" s="181"/>
      <c r="N55" s="170"/>
      <c r="O55" s="245"/>
      <c r="P55" s="245"/>
      <c r="Q55" s="178" t="s">
        <v>127</v>
      </c>
      <c r="R55" s="247"/>
      <c r="S55" s="247"/>
      <c r="T55" s="247"/>
      <c r="U55" s="186"/>
      <c r="V55" s="179">
        <v>1.1000000000000001</v>
      </c>
      <c r="W55" s="178" t="s">
        <v>435</v>
      </c>
      <c r="X55" s="250"/>
      <c r="Y55" s="179">
        <f>1.1*0.75</f>
        <v>0.82500000000000007</v>
      </c>
      <c r="Z55" s="178" t="s">
        <v>435</v>
      </c>
      <c r="AA55" s="250"/>
      <c r="AB55" s="181"/>
    </row>
    <row r="56" spans="1:28" ht="12.75" customHeight="1" x14ac:dyDescent="0.15">
      <c r="A56" s="245">
        <v>14</v>
      </c>
      <c r="B56" s="261" t="s">
        <v>417</v>
      </c>
      <c r="C56" s="168" t="s">
        <v>14</v>
      </c>
      <c r="D56" s="246" t="s">
        <v>468</v>
      </c>
      <c r="E56" s="246" t="s">
        <v>465</v>
      </c>
      <c r="F56" s="246" t="s">
        <v>466</v>
      </c>
      <c r="G56" s="182">
        <v>375</v>
      </c>
      <c r="H56" s="168" t="s">
        <v>440</v>
      </c>
      <c r="I56" s="248" t="s">
        <v>60</v>
      </c>
      <c r="J56" s="182">
        <f>375*0.75</f>
        <v>281.25</v>
      </c>
      <c r="K56" s="168" t="s">
        <v>469</v>
      </c>
      <c r="L56" s="248" t="s">
        <v>60</v>
      </c>
      <c r="M56" s="169" t="s">
        <v>52</v>
      </c>
      <c r="N56" s="170"/>
      <c r="O56" s="262"/>
      <c r="P56" s="263"/>
      <c r="Q56" s="263"/>
      <c r="R56" s="263"/>
      <c r="S56" s="263"/>
      <c r="T56" s="263"/>
      <c r="U56" s="263"/>
      <c r="V56" s="263"/>
      <c r="W56" s="263"/>
      <c r="X56" s="263"/>
      <c r="Y56" s="263"/>
      <c r="Z56" s="263"/>
      <c r="AA56" s="263"/>
      <c r="AB56" s="264"/>
    </row>
    <row r="57" spans="1:28" ht="12.75" customHeight="1" x14ac:dyDescent="0.15">
      <c r="A57" s="258"/>
      <c r="B57" s="261"/>
      <c r="C57" s="184" t="s">
        <v>200</v>
      </c>
      <c r="D57" s="247"/>
      <c r="E57" s="247"/>
      <c r="F57" s="247"/>
      <c r="G57" s="173">
        <v>16.899999999999995</v>
      </c>
      <c r="H57" s="177" t="s">
        <v>470</v>
      </c>
      <c r="I57" s="249"/>
      <c r="J57" s="173">
        <f>16.9*0.75</f>
        <v>12.674999999999999</v>
      </c>
      <c r="K57" s="177" t="s">
        <v>470</v>
      </c>
      <c r="L57" s="249"/>
      <c r="M57" s="175" t="s">
        <v>467</v>
      </c>
      <c r="N57" s="170"/>
      <c r="O57" s="265"/>
      <c r="P57" s="266"/>
      <c r="Q57" s="266"/>
      <c r="R57" s="266"/>
      <c r="S57" s="266"/>
      <c r="T57" s="266"/>
      <c r="U57" s="266"/>
      <c r="V57" s="266"/>
      <c r="W57" s="266"/>
      <c r="X57" s="266"/>
      <c r="Y57" s="266"/>
      <c r="Z57" s="266"/>
      <c r="AA57" s="266"/>
      <c r="AB57" s="267"/>
    </row>
    <row r="58" spans="1:28" ht="12.75" customHeight="1" x14ac:dyDescent="0.15">
      <c r="A58" s="258"/>
      <c r="B58" s="261"/>
      <c r="C58" s="177" t="s">
        <v>204</v>
      </c>
      <c r="D58" s="247"/>
      <c r="E58" s="247"/>
      <c r="F58" s="247"/>
      <c r="G58" s="173">
        <v>7.7000000000000011</v>
      </c>
      <c r="H58" s="177" t="s">
        <v>470</v>
      </c>
      <c r="I58" s="249"/>
      <c r="J58" s="173">
        <f>7.7*0.75</f>
        <v>5.7750000000000004</v>
      </c>
      <c r="K58" s="177" t="s">
        <v>470</v>
      </c>
      <c r="L58" s="249"/>
      <c r="M58" s="175"/>
      <c r="N58" s="170"/>
      <c r="O58" s="259">
        <v>30</v>
      </c>
      <c r="P58" s="245" t="s">
        <v>378</v>
      </c>
      <c r="Q58" s="168" t="s">
        <v>75</v>
      </c>
      <c r="R58" s="246" t="s">
        <v>471</v>
      </c>
      <c r="S58" s="246" t="s">
        <v>389</v>
      </c>
      <c r="T58" s="246" t="s">
        <v>390</v>
      </c>
      <c r="U58" s="171"/>
      <c r="V58" s="182">
        <v>433</v>
      </c>
      <c r="W58" s="168" t="s">
        <v>469</v>
      </c>
      <c r="X58" s="248" t="s">
        <v>92</v>
      </c>
      <c r="Y58" s="182">
        <f>433*0.75</f>
        <v>324.75</v>
      </c>
      <c r="Z58" s="168" t="s">
        <v>376</v>
      </c>
      <c r="AA58" s="248" t="s">
        <v>92</v>
      </c>
      <c r="AB58" s="169" t="s">
        <v>52</v>
      </c>
    </row>
    <row r="59" spans="1:28" ht="12.75" customHeight="1" x14ac:dyDescent="0.15">
      <c r="A59" s="258"/>
      <c r="B59" s="261"/>
      <c r="C59" s="177" t="s">
        <v>43</v>
      </c>
      <c r="D59" s="247"/>
      <c r="E59" s="247"/>
      <c r="F59" s="247"/>
      <c r="G59" s="173">
        <v>57.500000000000007</v>
      </c>
      <c r="H59" s="177" t="s">
        <v>396</v>
      </c>
      <c r="I59" s="249"/>
      <c r="J59" s="173">
        <f>57.5*0.75</f>
        <v>43.125</v>
      </c>
      <c r="K59" s="177" t="s">
        <v>396</v>
      </c>
      <c r="L59" s="249"/>
      <c r="M59" s="175"/>
      <c r="N59" s="170"/>
      <c r="O59" s="259"/>
      <c r="P59" s="245"/>
      <c r="Q59" s="176" t="s">
        <v>80</v>
      </c>
      <c r="R59" s="247"/>
      <c r="S59" s="247"/>
      <c r="T59" s="246"/>
      <c r="U59" s="171"/>
      <c r="V59" s="173">
        <v>10.200000000000001</v>
      </c>
      <c r="W59" s="177" t="s">
        <v>396</v>
      </c>
      <c r="X59" s="249"/>
      <c r="Y59" s="173">
        <f>10.2*0.75</f>
        <v>7.6499999999999995</v>
      </c>
      <c r="Z59" s="177" t="s">
        <v>396</v>
      </c>
      <c r="AA59" s="249"/>
      <c r="AB59" s="175" t="s">
        <v>472</v>
      </c>
    </row>
    <row r="60" spans="1:28" ht="12.75" customHeight="1" x14ac:dyDescent="0.15">
      <c r="A60" s="258"/>
      <c r="B60" s="261"/>
      <c r="C60" s="178" t="s">
        <v>127</v>
      </c>
      <c r="D60" s="247"/>
      <c r="E60" s="247"/>
      <c r="F60" s="247"/>
      <c r="G60" s="179">
        <v>1.1000000000000001</v>
      </c>
      <c r="H60" s="178" t="s">
        <v>396</v>
      </c>
      <c r="I60" s="250"/>
      <c r="J60" s="179">
        <f>1.1*0.75</f>
        <v>0.82500000000000007</v>
      </c>
      <c r="K60" s="178" t="s">
        <v>396</v>
      </c>
      <c r="L60" s="250"/>
      <c r="M60" s="181"/>
      <c r="N60" s="170"/>
      <c r="O60" s="259"/>
      <c r="P60" s="245"/>
      <c r="Q60" s="177" t="s">
        <v>89</v>
      </c>
      <c r="R60" s="247"/>
      <c r="S60" s="247"/>
      <c r="T60" s="246"/>
      <c r="U60" s="171"/>
      <c r="V60" s="173">
        <v>10.799999999999999</v>
      </c>
      <c r="W60" s="177" t="s">
        <v>396</v>
      </c>
      <c r="X60" s="249"/>
      <c r="Y60" s="173">
        <f>10.8*0.75</f>
        <v>8.1000000000000014</v>
      </c>
      <c r="Z60" s="177" t="s">
        <v>396</v>
      </c>
      <c r="AA60" s="249"/>
      <c r="AB60" s="175" t="s">
        <v>473</v>
      </c>
    </row>
    <row r="61" spans="1:28" ht="12.75" customHeight="1" x14ac:dyDescent="0.15">
      <c r="A61" s="259">
        <v>15</v>
      </c>
      <c r="B61" s="254" t="s">
        <v>73</v>
      </c>
      <c r="C61" s="177" t="s">
        <v>14</v>
      </c>
      <c r="D61" s="246" t="s">
        <v>474</v>
      </c>
      <c r="E61" s="246" t="s">
        <v>475</v>
      </c>
      <c r="F61" s="246" t="s">
        <v>375</v>
      </c>
      <c r="G61" s="182">
        <v>421</v>
      </c>
      <c r="H61" s="168" t="s">
        <v>376</v>
      </c>
      <c r="I61" s="248" t="s">
        <v>60</v>
      </c>
      <c r="J61" s="182">
        <f>421*0.75</f>
        <v>315.75</v>
      </c>
      <c r="K61" s="168" t="s">
        <v>377</v>
      </c>
      <c r="L61" s="248" t="s">
        <v>60</v>
      </c>
      <c r="M61" s="169" t="s">
        <v>52</v>
      </c>
      <c r="N61" s="170"/>
      <c r="O61" s="259"/>
      <c r="P61" s="245"/>
      <c r="Q61" s="177" t="s">
        <v>93</v>
      </c>
      <c r="R61" s="247"/>
      <c r="S61" s="247"/>
      <c r="T61" s="246"/>
      <c r="U61" s="171"/>
      <c r="V61" s="173">
        <v>71.500000000000014</v>
      </c>
      <c r="W61" s="177" t="s">
        <v>382</v>
      </c>
      <c r="X61" s="249"/>
      <c r="Y61" s="173">
        <f>71.5*0.75</f>
        <v>53.625</v>
      </c>
      <c r="Z61" s="177" t="s">
        <v>382</v>
      </c>
      <c r="AA61" s="249"/>
      <c r="AB61" s="175"/>
    </row>
    <row r="62" spans="1:28" ht="12.75" customHeight="1" x14ac:dyDescent="0.15">
      <c r="A62" s="245"/>
      <c r="B62" s="254"/>
      <c r="C62" s="172" t="s">
        <v>15</v>
      </c>
      <c r="D62" s="246"/>
      <c r="E62" s="246"/>
      <c r="F62" s="246"/>
      <c r="G62" s="173">
        <v>16</v>
      </c>
      <c r="H62" s="177" t="s">
        <v>382</v>
      </c>
      <c r="I62" s="249"/>
      <c r="J62" s="173">
        <f>16*0.75</f>
        <v>12</v>
      </c>
      <c r="K62" s="177" t="s">
        <v>382</v>
      </c>
      <c r="L62" s="249"/>
      <c r="M62" s="175" t="s">
        <v>476</v>
      </c>
      <c r="N62" s="170"/>
      <c r="O62" s="272"/>
      <c r="P62" s="273"/>
      <c r="Q62" s="177"/>
      <c r="R62" s="274"/>
      <c r="S62" s="274"/>
      <c r="T62" s="275"/>
      <c r="U62" s="187"/>
      <c r="V62" s="173">
        <v>1.2</v>
      </c>
      <c r="W62" s="177" t="s">
        <v>382</v>
      </c>
      <c r="X62" s="249"/>
      <c r="Y62" s="173">
        <f>1.2*0.75</f>
        <v>0.89999999999999991</v>
      </c>
      <c r="Z62" s="177" t="s">
        <v>382</v>
      </c>
      <c r="AA62" s="249"/>
      <c r="AB62" s="181"/>
    </row>
    <row r="63" spans="1:28" ht="12.75" customHeight="1" x14ac:dyDescent="0.15">
      <c r="A63" s="245"/>
      <c r="B63" s="254"/>
      <c r="C63" s="177" t="s">
        <v>36</v>
      </c>
      <c r="D63" s="246"/>
      <c r="E63" s="246"/>
      <c r="F63" s="246"/>
      <c r="G63" s="173">
        <v>13.099999999999998</v>
      </c>
      <c r="H63" s="177" t="s">
        <v>382</v>
      </c>
      <c r="I63" s="249"/>
      <c r="J63" s="173">
        <f>13.1*0.75</f>
        <v>9.8249999999999993</v>
      </c>
      <c r="K63" s="177" t="s">
        <v>382</v>
      </c>
      <c r="L63" s="249"/>
      <c r="M63" s="175"/>
      <c r="N63" s="170"/>
      <c r="O63" s="278" t="s">
        <v>477</v>
      </c>
      <c r="P63" s="279"/>
      <c r="Q63" s="279"/>
      <c r="R63" s="279"/>
      <c r="S63" s="279"/>
      <c r="T63" s="279"/>
      <c r="U63" s="279"/>
      <c r="V63" s="279"/>
      <c r="W63" s="279"/>
      <c r="X63" s="279"/>
      <c r="Y63" s="279"/>
      <c r="Z63" s="279"/>
      <c r="AA63" s="279"/>
      <c r="AB63" s="188"/>
    </row>
    <row r="64" spans="1:28" ht="12.75" customHeight="1" x14ac:dyDescent="0.15">
      <c r="A64" s="245"/>
      <c r="B64" s="254"/>
      <c r="C64" s="177" t="s">
        <v>43</v>
      </c>
      <c r="D64" s="246"/>
      <c r="E64" s="246"/>
      <c r="F64" s="246"/>
      <c r="G64" s="173">
        <v>57.2</v>
      </c>
      <c r="H64" s="177" t="s">
        <v>382</v>
      </c>
      <c r="I64" s="249"/>
      <c r="J64" s="173">
        <f>57.2*0.75</f>
        <v>42.900000000000006</v>
      </c>
      <c r="K64" s="177" t="s">
        <v>382</v>
      </c>
      <c r="L64" s="249"/>
      <c r="M64" s="175"/>
      <c r="N64" s="170"/>
      <c r="O64" s="189" t="s">
        <v>478</v>
      </c>
      <c r="P64" s="190"/>
      <c r="Q64" s="191"/>
      <c r="R64" s="192"/>
      <c r="S64" s="192"/>
      <c r="T64" s="192"/>
      <c r="U64" s="193"/>
      <c r="V64" s="194"/>
      <c r="W64" s="191"/>
      <c r="X64" s="195"/>
      <c r="Y64" s="194"/>
      <c r="Z64" s="191"/>
      <c r="AA64" s="195"/>
      <c r="AB64" s="196"/>
    </row>
    <row r="65" spans="1:28" ht="12.75" customHeight="1" x14ac:dyDescent="0.15">
      <c r="A65" s="245"/>
      <c r="B65" s="254"/>
      <c r="C65" s="178" t="s">
        <v>47</v>
      </c>
      <c r="D65" s="246"/>
      <c r="E65" s="246"/>
      <c r="F65" s="246"/>
      <c r="G65" s="179">
        <v>1.1000000000000001</v>
      </c>
      <c r="H65" s="178" t="s">
        <v>382</v>
      </c>
      <c r="I65" s="250"/>
      <c r="J65" s="179">
        <f>1.1*0.75</f>
        <v>0.82500000000000007</v>
      </c>
      <c r="K65" s="178" t="s">
        <v>382</v>
      </c>
      <c r="L65" s="250"/>
      <c r="M65" s="181"/>
      <c r="N65" s="170"/>
      <c r="O65" s="197" t="s">
        <v>479</v>
      </c>
      <c r="P65" s="190"/>
      <c r="Q65" s="191"/>
      <c r="R65" s="192"/>
      <c r="S65" s="192"/>
      <c r="T65" s="192"/>
      <c r="U65" s="193"/>
      <c r="V65" s="194"/>
      <c r="W65" s="191"/>
      <c r="X65" s="195"/>
      <c r="Y65" s="194"/>
      <c r="Z65" s="191"/>
      <c r="AA65" s="195"/>
      <c r="AB65" s="196"/>
    </row>
    <row r="66" spans="1:28" ht="12.75" customHeight="1" x14ac:dyDescent="0.15">
      <c r="A66" s="245" t="s">
        <v>480</v>
      </c>
      <c r="B66" s="245"/>
      <c r="C66" s="198" t="s">
        <v>481</v>
      </c>
      <c r="D66" s="280" t="s">
        <v>482</v>
      </c>
      <c r="E66" s="281"/>
      <c r="F66" s="281"/>
      <c r="G66" s="281"/>
      <c r="H66" s="281"/>
      <c r="I66" s="281"/>
      <c r="J66" s="281"/>
      <c r="K66" s="281"/>
      <c r="L66" s="282"/>
      <c r="M66" s="199"/>
      <c r="N66" s="200"/>
      <c r="O66" s="197" t="s">
        <v>483</v>
      </c>
      <c r="P66" s="190"/>
      <c r="Q66" s="191"/>
      <c r="R66" s="192"/>
      <c r="S66" s="192"/>
      <c r="T66" s="192"/>
      <c r="U66" s="193"/>
      <c r="V66" s="194"/>
      <c r="W66" s="191"/>
      <c r="X66" s="195"/>
      <c r="Y66" s="194"/>
      <c r="Z66" s="191"/>
      <c r="AA66" s="195"/>
      <c r="AB66" s="196"/>
    </row>
    <row r="67" spans="1:28" ht="12.75" customHeight="1" x14ac:dyDescent="0.15">
      <c r="A67" s="245"/>
      <c r="B67" s="245"/>
      <c r="C67" s="198" t="s">
        <v>484</v>
      </c>
      <c r="D67" s="201" t="s">
        <v>485</v>
      </c>
      <c r="E67" s="201" t="s">
        <v>486</v>
      </c>
      <c r="F67" s="201" t="s">
        <v>487</v>
      </c>
      <c r="G67" s="245"/>
      <c r="H67" s="245"/>
      <c r="I67" s="245"/>
      <c r="J67" s="280" t="s">
        <v>488</v>
      </c>
      <c r="K67" s="282"/>
      <c r="L67" s="201" t="s">
        <v>489</v>
      </c>
      <c r="N67" s="200"/>
      <c r="O67" s="202" t="s">
        <v>490</v>
      </c>
      <c r="P67" s="190"/>
      <c r="Q67" s="191"/>
      <c r="R67" s="192"/>
      <c r="S67" s="192"/>
      <c r="T67" s="192"/>
      <c r="U67" s="193"/>
      <c r="V67" s="194"/>
      <c r="W67" s="191"/>
      <c r="X67" s="195"/>
      <c r="Y67" s="194"/>
      <c r="Z67" s="191"/>
      <c r="AA67" s="195"/>
      <c r="AB67" s="196"/>
    </row>
    <row r="68" spans="1:28" ht="12.75" customHeight="1" x14ac:dyDescent="0.15">
      <c r="A68" s="203" t="s">
        <v>491</v>
      </c>
      <c r="B68" s="204" t="s">
        <v>492</v>
      </c>
      <c r="C68" s="198" t="s">
        <v>493</v>
      </c>
      <c r="D68" s="205">
        <f>12336/30</f>
        <v>411.2</v>
      </c>
      <c r="E68" s="206">
        <f>435.700000000001/30</f>
        <v>14.523333333333367</v>
      </c>
      <c r="F68" s="206">
        <f>352.4/30</f>
        <v>11.746666666666666</v>
      </c>
      <c r="H68" s="207"/>
      <c r="I68" s="207"/>
      <c r="J68" s="276">
        <f>1784.2/30</f>
        <v>59.473333333333336</v>
      </c>
      <c r="K68" s="277"/>
      <c r="L68" s="208">
        <f>33.0000000000001/30</f>
        <v>1.1000000000000034</v>
      </c>
      <c r="N68" s="200"/>
      <c r="O68" s="202" t="s">
        <v>494</v>
      </c>
      <c r="P68" s="199"/>
      <c r="Q68" s="199"/>
      <c r="R68" s="199"/>
      <c r="S68" s="199"/>
      <c r="T68" s="199"/>
      <c r="U68" s="199"/>
      <c r="V68" s="209"/>
      <c r="W68" s="199"/>
      <c r="X68" s="199"/>
      <c r="Y68" s="209"/>
      <c r="Z68" s="199"/>
      <c r="AA68" s="199"/>
    </row>
    <row r="69" spans="1:28" ht="12.75" customHeight="1" x14ac:dyDescent="0.15">
      <c r="A69" s="203" t="s">
        <v>495</v>
      </c>
      <c r="B69" s="204" t="s">
        <v>492</v>
      </c>
      <c r="C69" s="198" t="s">
        <v>496</v>
      </c>
      <c r="D69" s="205">
        <f>(12336*0.75)/30</f>
        <v>308.39999999999998</v>
      </c>
      <c r="E69" s="206">
        <f>(435.700000000001*0.75)/30</f>
        <v>10.892500000000025</v>
      </c>
      <c r="F69" s="206">
        <f>(352.4*0.75)/30</f>
        <v>8.8099999999999987</v>
      </c>
      <c r="H69" s="207"/>
      <c r="I69" s="207"/>
      <c r="J69" s="276">
        <f>(1784.2*0.75)/30</f>
        <v>44.605000000000004</v>
      </c>
      <c r="K69" s="277"/>
      <c r="L69" s="208">
        <f>(33.0000000000001*0.75)/30</f>
        <v>0.82500000000000251</v>
      </c>
      <c r="N69" s="200"/>
      <c r="O69" s="202" t="s">
        <v>497</v>
      </c>
      <c r="P69" s="210"/>
      <c r="Q69" s="211"/>
      <c r="R69" s="211"/>
      <c r="S69" s="211"/>
      <c r="T69" s="211"/>
      <c r="U69" s="211"/>
      <c r="V69" s="211"/>
      <c r="W69" s="211"/>
      <c r="X69" s="199"/>
      <c r="Y69" s="209"/>
      <c r="Z69" s="199"/>
      <c r="AA69" s="199"/>
      <c r="AB69" s="211"/>
    </row>
    <row r="70" spans="1:28" ht="12.75" customHeight="1" x14ac:dyDescent="0.15">
      <c r="A70" s="212"/>
      <c r="B70" s="213"/>
      <c r="C70" s="214"/>
      <c r="D70" s="215"/>
      <c r="E70" s="216"/>
      <c r="F70" s="216"/>
      <c r="G70" s="209"/>
      <c r="H70" s="199"/>
      <c r="I70" s="217"/>
      <c r="J70" s="209"/>
      <c r="K70" s="199"/>
      <c r="M70" s="209"/>
      <c r="N70" s="200"/>
      <c r="P70" s="219"/>
      <c r="Q70" s="190"/>
      <c r="R70" s="220"/>
      <c r="S70" s="220"/>
      <c r="T70" s="220"/>
      <c r="U70" s="220"/>
      <c r="AB70" s="161"/>
    </row>
    <row r="71" spans="1:28" ht="12.75" customHeight="1" x14ac:dyDescent="0.15">
      <c r="H71" s="199"/>
      <c r="K71" s="199"/>
      <c r="L71" s="221"/>
      <c r="N71" s="200"/>
      <c r="P71" s="219"/>
      <c r="Q71" s="190"/>
      <c r="R71" s="220"/>
      <c r="S71" s="220"/>
      <c r="T71" s="220"/>
      <c r="U71" s="220"/>
      <c r="AB71" s="220"/>
    </row>
    <row r="72" spans="1:28" ht="12.75" customHeight="1" x14ac:dyDescent="0.15">
      <c r="L72" s="221"/>
      <c r="N72" s="200"/>
      <c r="P72" s="202"/>
      <c r="Q72" s="202"/>
      <c r="R72" s="202"/>
      <c r="S72" s="202"/>
      <c r="T72" s="202"/>
      <c r="U72" s="202"/>
      <c r="AB72" s="222"/>
    </row>
    <row r="73" spans="1:28" ht="12.75" customHeight="1" x14ac:dyDescent="0.15">
      <c r="N73" s="200"/>
      <c r="P73" s="202"/>
      <c r="Q73" s="202"/>
      <c r="R73" s="202"/>
      <c r="S73" s="202"/>
      <c r="T73" s="202"/>
      <c r="U73" s="202"/>
      <c r="AB73" s="222"/>
    </row>
    <row r="74" spans="1:28" ht="12.75" customHeight="1" x14ac:dyDescent="0.15">
      <c r="N74" s="200"/>
      <c r="S74" s="161"/>
      <c r="AB74" s="223"/>
    </row>
    <row r="75" spans="1:28" ht="12.75" customHeight="1" x14ac:dyDescent="0.15">
      <c r="N75" s="200"/>
      <c r="O75" s="202"/>
      <c r="AB75" s="199"/>
    </row>
    <row r="76" spans="1:28" ht="12.75" customHeight="1" x14ac:dyDescent="0.15">
      <c r="N76" s="200"/>
    </row>
    <row r="77" spans="1:28" ht="12.75" customHeight="1" x14ac:dyDescent="0.15">
      <c r="N77" s="200"/>
    </row>
    <row r="78" spans="1:28" ht="12.75" customHeight="1" x14ac:dyDescent="0.15">
      <c r="N78" s="200"/>
    </row>
    <row r="79" spans="1:28" ht="12.75" customHeight="1" x14ac:dyDescent="0.15">
      <c r="N79" s="200"/>
    </row>
    <row r="80" spans="1:28" ht="12.75" customHeight="1" x14ac:dyDescent="0.15">
      <c r="N80" s="200"/>
    </row>
    <row r="81" spans="14:14" ht="12.75" customHeight="1" x14ac:dyDescent="0.15">
      <c r="N81" s="200"/>
    </row>
    <row r="82" spans="14:14" ht="12.75" customHeight="1" x14ac:dyDescent="0.15">
      <c r="N82" s="199"/>
    </row>
    <row r="83" spans="14:14" ht="12.75" customHeight="1" x14ac:dyDescent="0.15">
      <c r="N83" s="217"/>
    </row>
    <row r="84" spans="14:14" ht="12.75" customHeight="1" x14ac:dyDescent="0.15">
      <c r="N84" s="199"/>
    </row>
    <row r="85" spans="14:14" ht="12.75" customHeight="1" x14ac:dyDescent="0.15">
      <c r="N85" s="199"/>
    </row>
    <row r="86" spans="14:14" ht="12.75" customHeight="1" x14ac:dyDescent="0.15"/>
    <row r="87" spans="14:14" ht="12.75" customHeight="1" x14ac:dyDescent="0.15">
      <c r="N87" s="221"/>
    </row>
    <row r="88" spans="14:14" ht="12.75" customHeight="1" x14ac:dyDescent="0.15">
      <c r="N88" s="221"/>
    </row>
    <row r="89" spans="14:14" ht="12.75" customHeight="1" x14ac:dyDescent="0.15"/>
    <row r="90" spans="14:14" ht="12.75" customHeight="1" x14ac:dyDescent="0.15"/>
    <row r="91" spans="14:14" ht="12.75" customHeight="1" x14ac:dyDescent="0.15"/>
    <row r="92" spans="14:14" ht="12.75" customHeight="1" x14ac:dyDescent="0.15"/>
    <row r="93" spans="14:14" ht="12.75" customHeight="1" x14ac:dyDescent="0.15"/>
  </sheetData>
  <mergeCells count="187">
    <mergeCell ref="J69:K69"/>
    <mergeCell ref="O63:AA63"/>
    <mergeCell ref="A66:B67"/>
    <mergeCell ref="D66:L66"/>
    <mergeCell ref="G67:I67"/>
    <mergeCell ref="J67:K67"/>
    <mergeCell ref="J68:K68"/>
    <mergeCell ref="A61:A65"/>
    <mergeCell ref="B61:B65"/>
    <mergeCell ref="D61:D65"/>
    <mergeCell ref="E61:E65"/>
    <mergeCell ref="F61:F65"/>
    <mergeCell ref="I61:I65"/>
    <mergeCell ref="A56:A60"/>
    <mergeCell ref="B56:B60"/>
    <mergeCell ref="D56:D60"/>
    <mergeCell ref="E56:E60"/>
    <mergeCell ref="F56:F60"/>
    <mergeCell ref="I56:I60"/>
    <mergeCell ref="P51:P55"/>
    <mergeCell ref="R51:R55"/>
    <mergeCell ref="S51:S55"/>
    <mergeCell ref="L56:L60"/>
    <mergeCell ref="O56:AB57"/>
    <mergeCell ref="O58:O62"/>
    <mergeCell ref="P58:P62"/>
    <mergeCell ref="R58:R62"/>
    <mergeCell ref="S58:S62"/>
    <mergeCell ref="T58:T62"/>
    <mergeCell ref="X58:X62"/>
    <mergeCell ref="AA58:AA62"/>
    <mergeCell ref="L61:L65"/>
    <mergeCell ref="T51:T55"/>
    <mergeCell ref="X51:X55"/>
    <mergeCell ref="AA51:AA55"/>
    <mergeCell ref="AA46:AA50"/>
    <mergeCell ref="A49:M50"/>
    <mergeCell ref="A51:A55"/>
    <mergeCell ref="B51:B55"/>
    <mergeCell ref="D51:D55"/>
    <mergeCell ref="E51:E55"/>
    <mergeCell ref="F51:F55"/>
    <mergeCell ref="I51:I55"/>
    <mergeCell ref="L51:L55"/>
    <mergeCell ref="O51:O55"/>
    <mergeCell ref="O46:O50"/>
    <mergeCell ref="P46:P50"/>
    <mergeCell ref="R46:R50"/>
    <mergeCell ref="S46:S50"/>
    <mergeCell ref="T46:T50"/>
    <mergeCell ref="X46:X50"/>
    <mergeCell ref="X39:X43"/>
    <mergeCell ref="AA39:AA43"/>
    <mergeCell ref="A44:A48"/>
    <mergeCell ref="B44:B48"/>
    <mergeCell ref="D44:D48"/>
    <mergeCell ref="E44:E48"/>
    <mergeCell ref="F44:F48"/>
    <mergeCell ref="I44:I48"/>
    <mergeCell ref="L44:L48"/>
    <mergeCell ref="O44:AB45"/>
    <mergeCell ref="L39:L43"/>
    <mergeCell ref="O39:O43"/>
    <mergeCell ref="P39:P43"/>
    <mergeCell ref="R39:R43"/>
    <mergeCell ref="S39:S43"/>
    <mergeCell ref="T39:T43"/>
    <mergeCell ref="A39:A43"/>
    <mergeCell ref="B39:B43"/>
    <mergeCell ref="D39:D43"/>
    <mergeCell ref="E39:E43"/>
    <mergeCell ref="F39:F43"/>
    <mergeCell ref="I39:I43"/>
    <mergeCell ref="P34:P38"/>
    <mergeCell ref="R34:R38"/>
    <mergeCell ref="S34:S38"/>
    <mergeCell ref="T34:T38"/>
    <mergeCell ref="X34:X38"/>
    <mergeCell ref="AA34:AA38"/>
    <mergeCell ref="X29:X33"/>
    <mergeCell ref="AA29:AA33"/>
    <mergeCell ref="A34:A38"/>
    <mergeCell ref="B34:B38"/>
    <mergeCell ref="D34:D38"/>
    <mergeCell ref="E34:E38"/>
    <mergeCell ref="F34:F38"/>
    <mergeCell ref="I34:I38"/>
    <mergeCell ref="L34:L38"/>
    <mergeCell ref="O34:O38"/>
    <mergeCell ref="L29:L33"/>
    <mergeCell ref="O29:O33"/>
    <mergeCell ref="P29:P33"/>
    <mergeCell ref="R29:R33"/>
    <mergeCell ref="S29:S33"/>
    <mergeCell ref="T29:T33"/>
    <mergeCell ref="A29:A33"/>
    <mergeCell ref="B29:B33"/>
    <mergeCell ref="D29:D33"/>
    <mergeCell ref="E29:E33"/>
    <mergeCell ref="F29:F33"/>
    <mergeCell ref="I29:I33"/>
    <mergeCell ref="P24:P28"/>
    <mergeCell ref="R24:R28"/>
    <mergeCell ref="S24:S28"/>
    <mergeCell ref="T24:T28"/>
    <mergeCell ref="X24:X28"/>
    <mergeCell ref="AA24:AA28"/>
    <mergeCell ref="AA19:AA23"/>
    <mergeCell ref="A22:M23"/>
    <mergeCell ref="A24:A28"/>
    <mergeCell ref="B24:B28"/>
    <mergeCell ref="D24:D28"/>
    <mergeCell ref="E24:E28"/>
    <mergeCell ref="F24:F28"/>
    <mergeCell ref="I24:I28"/>
    <mergeCell ref="L24:L28"/>
    <mergeCell ref="O24:O28"/>
    <mergeCell ref="O19:O23"/>
    <mergeCell ref="P19:P23"/>
    <mergeCell ref="R19:R23"/>
    <mergeCell ref="S19:S23"/>
    <mergeCell ref="T19:T23"/>
    <mergeCell ref="X19:X23"/>
    <mergeCell ref="X12:X16"/>
    <mergeCell ref="AA12:AA16"/>
    <mergeCell ref="A17:A21"/>
    <mergeCell ref="B17:B21"/>
    <mergeCell ref="D17:D21"/>
    <mergeCell ref="E17:E21"/>
    <mergeCell ref="F17:F21"/>
    <mergeCell ref="I17:I21"/>
    <mergeCell ref="L17:L21"/>
    <mergeCell ref="O17:AB18"/>
    <mergeCell ref="L12:L16"/>
    <mergeCell ref="O12:O16"/>
    <mergeCell ref="P12:P16"/>
    <mergeCell ref="R12:R16"/>
    <mergeCell ref="S12:S16"/>
    <mergeCell ref="T12:T16"/>
    <mergeCell ref="A12:A16"/>
    <mergeCell ref="B12:B16"/>
    <mergeCell ref="D12:D16"/>
    <mergeCell ref="E12:E16"/>
    <mergeCell ref="F12:F16"/>
    <mergeCell ref="I12:I16"/>
    <mergeCell ref="P7:P11"/>
    <mergeCell ref="R7:R11"/>
    <mergeCell ref="S7:S11"/>
    <mergeCell ref="T7:T11"/>
    <mergeCell ref="X7:X11"/>
    <mergeCell ref="AA7:AA11"/>
    <mergeCell ref="AA3:AA6"/>
    <mergeCell ref="AB3:AB6"/>
    <mergeCell ref="A7:A11"/>
    <mergeCell ref="B7:B11"/>
    <mergeCell ref="D7:D11"/>
    <mergeCell ref="E7:E11"/>
    <mergeCell ref="F7:F11"/>
    <mergeCell ref="I7:I11"/>
    <mergeCell ref="L7:L11"/>
    <mergeCell ref="O7:O11"/>
    <mergeCell ref="I3:I6"/>
    <mergeCell ref="J3:K6"/>
    <mergeCell ref="L3:L6"/>
    <mergeCell ref="M3:M6"/>
    <mergeCell ref="R3:R6"/>
    <mergeCell ref="S3:S6"/>
    <mergeCell ref="O2:O6"/>
    <mergeCell ref="P2:P6"/>
    <mergeCell ref="Q2:Q6"/>
    <mergeCell ref="R2:T2"/>
    <mergeCell ref="V2:X2"/>
    <mergeCell ref="Y2:AA2"/>
    <mergeCell ref="T3:U6"/>
    <mergeCell ref="V3:W6"/>
    <mergeCell ref="X3:X6"/>
    <mergeCell ref="Y3:Z6"/>
    <mergeCell ref="A2:A6"/>
    <mergeCell ref="B2:B6"/>
    <mergeCell ref="C2:C6"/>
    <mergeCell ref="D2:F2"/>
    <mergeCell ref="G2:I2"/>
    <mergeCell ref="J2:L2"/>
    <mergeCell ref="D3:D6"/>
    <mergeCell ref="E3:E6"/>
    <mergeCell ref="F3:F6"/>
    <mergeCell ref="G3:H6"/>
  </mergeCells>
  <phoneticPr fontId="22"/>
  <printOptions horizontalCentered="1" verticalCentered="1"/>
  <pageMargins left="0.39370078740157483" right="0.39370078740157483" top="0.19685039370078741" bottom="0.19685039370078741" header="0" footer="0"/>
  <pageSetup paperSize="9" scale="63" fitToHeight="0" orientation="landscape" horizontalDpi="4294967293"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4"/>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8"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260</v>
      </c>
      <c r="B1" s="5"/>
      <c r="C1" s="1"/>
      <c r="D1" s="1"/>
      <c r="E1" s="302"/>
      <c r="F1" s="303"/>
      <c r="G1" s="303"/>
      <c r="H1" s="303"/>
      <c r="I1" s="303"/>
      <c r="J1" s="303"/>
      <c r="K1" s="303"/>
      <c r="L1" s="303"/>
      <c r="M1" s="303"/>
      <c r="N1" s="303"/>
      <c r="O1"/>
      <c r="P1"/>
      <c r="Q1"/>
      <c r="R1"/>
      <c r="S1"/>
      <c r="T1"/>
      <c r="U1"/>
    </row>
    <row r="2" spans="1:21" s="3" customFormat="1" ht="36" customHeight="1" x14ac:dyDescent="0.15">
      <c r="A2" s="283" t="s">
        <v>0</v>
      </c>
      <c r="B2" s="284"/>
      <c r="C2" s="284"/>
      <c r="D2" s="284"/>
      <c r="E2" s="284"/>
      <c r="F2" s="284"/>
      <c r="G2" s="284"/>
      <c r="H2" s="284"/>
      <c r="I2" s="284"/>
      <c r="J2" s="284"/>
      <c r="K2" s="284"/>
      <c r="L2" s="284"/>
      <c r="M2" s="284"/>
      <c r="N2" s="284"/>
      <c r="O2" s="303"/>
      <c r="P2"/>
      <c r="Q2"/>
      <c r="R2"/>
      <c r="S2"/>
      <c r="T2"/>
      <c r="U2"/>
    </row>
    <row r="3" spans="1:21" ht="33.75" customHeight="1" thickBot="1" x14ac:dyDescent="0.3">
      <c r="A3" s="304" t="s">
        <v>304</v>
      </c>
      <c r="B3" s="305"/>
      <c r="C3" s="305"/>
      <c r="D3" s="94"/>
      <c r="E3" s="306" t="s">
        <v>261</v>
      </c>
      <c r="F3" s="307"/>
      <c r="G3" s="87"/>
      <c r="H3" s="87"/>
      <c r="I3" s="87"/>
      <c r="J3" s="87"/>
      <c r="K3" s="95"/>
      <c r="L3" s="87"/>
      <c r="M3" s="87"/>
    </row>
    <row r="4" spans="1:21" ht="18.75" customHeight="1" x14ac:dyDescent="0.15">
      <c r="A4" s="308"/>
      <c r="B4" s="309"/>
      <c r="C4" s="310"/>
      <c r="D4" s="314" t="s">
        <v>5</v>
      </c>
      <c r="E4" s="317" t="s">
        <v>262</v>
      </c>
      <c r="F4" s="320" t="s">
        <v>263</v>
      </c>
      <c r="G4" s="96" t="s">
        <v>264</v>
      </c>
      <c r="H4" s="97" t="s">
        <v>265</v>
      </c>
      <c r="I4" s="323" t="s">
        <v>266</v>
      </c>
      <c r="J4" s="324"/>
      <c r="K4" s="325"/>
      <c r="L4" s="326" t="s">
        <v>267</v>
      </c>
      <c r="M4" s="327"/>
      <c r="N4" s="328"/>
      <c r="O4" s="290" t="s">
        <v>5</v>
      </c>
    </row>
    <row r="5" spans="1:21" ht="18.75" customHeight="1" x14ac:dyDescent="0.15">
      <c r="A5" s="311"/>
      <c r="B5" s="312"/>
      <c r="C5" s="313"/>
      <c r="D5" s="315"/>
      <c r="E5" s="318"/>
      <c r="F5" s="321"/>
      <c r="G5" s="9" t="s">
        <v>268</v>
      </c>
      <c r="H5" s="98" t="s">
        <v>269</v>
      </c>
      <c r="I5" s="293" t="s">
        <v>271</v>
      </c>
      <c r="J5" s="294"/>
      <c r="K5" s="295"/>
      <c r="L5" s="296" t="s">
        <v>273</v>
      </c>
      <c r="M5" s="297"/>
      <c r="N5" s="298"/>
      <c r="O5" s="291"/>
    </row>
    <row r="6" spans="1:21" ht="18.75" customHeight="1" thickBot="1" x14ac:dyDescent="0.2">
      <c r="A6" s="99"/>
      <c r="B6" s="100" t="s">
        <v>1</v>
      </c>
      <c r="C6" s="101" t="s">
        <v>274</v>
      </c>
      <c r="D6" s="316"/>
      <c r="E6" s="319"/>
      <c r="F6" s="322"/>
      <c r="G6" s="102" t="s">
        <v>263</v>
      </c>
      <c r="H6" s="103" t="s">
        <v>275</v>
      </c>
      <c r="I6" s="104" t="s">
        <v>1</v>
      </c>
      <c r="J6" s="101" t="s">
        <v>274</v>
      </c>
      <c r="K6" s="103" t="s">
        <v>275</v>
      </c>
      <c r="L6" s="105" t="s">
        <v>1</v>
      </c>
      <c r="M6" s="106" t="s">
        <v>274</v>
      </c>
      <c r="N6" s="103" t="s">
        <v>275</v>
      </c>
      <c r="O6" s="292"/>
    </row>
    <row r="7" spans="1:21" ht="30" customHeight="1" x14ac:dyDescent="0.15">
      <c r="A7" s="299" t="s">
        <v>51</v>
      </c>
      <c r="B7" s="107" t="s">
        <v>276</v>
      </c>
      <c r="C7" s="107" t="s">
        <v>277</v>
      </c>
      <c r="D7" s="107"/>
      <c r="E7" s="39"/>
      <c r="F7" s="108"/>
      <c r="G7" s="107"/>
      <c r="H7" s="109" t="s">
        <v>278</v>
      </c>
      <c r="I7" s="110" t="s">
        <v>276</v>
      </c>
      <c r="J7" s="107" t="s">
        <v>277</v>
      </c>
      <c r="K7" s="109" t="s">
        <v>279</v>
      </c>
      <c r="L7" s="111" t="s">
        <v>280</v>
      </c>
      <c r="M7" s="107" t="s">
        <v>277</v>
      </c>
      <c r="N7" s="109">
        <v>30</v>
      </c>
      <c r="O7" s="112"/>
    </row>
    <row r="8" spans="1:21" ht="30" customHeight="1" x14ac:dyDescent="0.15">
      <c r="A8" s="300"/>
      <c r="B8" s="113"/>
      <c r="C8" s="113"/>
      <c r="D8" s="113"/>
      <c r="E8" s="45"/>
      <c r="F8" s="114"/>
      <c r="G8" s="113"/>
      <c r="H8" s="115"/>
      <c r="I8" s="116"/>
      <c r="J8" s="113"/>
      <c r="K8" s="115"/>
      <c r="L8" s="117"/>
      <c r="M8" s="113"/>
      <c r="N8" s="115"/>
      <c r="O8" s="118"/>
    </row>
    <row r="9" spans="1:21" ht="30" customHeight="1" x14ac:dyDescent="0.15">
      <c r="A9" s="300"/>
      <c r="B9" s="119" t="s">
        <v>305</v>
      </c>
      <c r="C9" s="119" t="s">
        <v>115</v>
      </c>
      <c r="D9" s="119" t="s">
        <v>24</v>
      </c>
      <c r="E9" s="51"/>
      <c r="F9" s="120"/>
      <c r="G9" s="119"/>
      <c r="H9" s="140">
        <v>0.7</v>
      </c>
      <c r="I9" s="122" t="s">
        <v>305</v>
      </c>
      <c r="J9" s="119" t="s">
        <v>115</v>
      </c>
      <c r="K9" s="140">
        <v>0.3</v>
      </c>
      <c r="L9" s="124" t="s">
        <v>306</v>
      </c>
      <c r="M9" s="119" t="s">
        <v>115</v>
      </c>
      <c r="N9" s="128">
        <v>0.2</v>
      </c>
      <c r="O9" s="125" t="s">
        <v>24</v>
      </c>
    </row>
    <row r="10" spans="1:21" ht="30" customHeight="1" x14ac:dyDescent="0.15">
      <c r="A10" s="300"/>
      <c r="B10" s="119"/>
      <c r="C10" s="119" t="s">
        <v>137</v>
      </c>
      <c r="D10" s="119"/>
      <c r="E10" s="51"/>
      <c r="F10" s="120"/>
      <c r="G10" s="119"/>
      <c r="H10" s="121">
        <v>20</v>
      </c>
      <c r="I10" s="122"/>
      <c r="J10" s="119" t="s">
        <v>137</v>
      </c>
      <c r="K10" s="121">
        <v>15</v>
      </c>
      <c r="L10" s="124"/>
      <c r="M10" s="119" t="s">
        <v>137</v>
      </c>
      <c r="N10" s="121">
        <v>10</v>
      </c>
      <c r="O10" s="125"/>
    </row>
    <row r="11" spans="1:21" ht="30" customHeight="1" x14ac:dyDescent="0.15">
      <c r="A11" s="300"/>
      <c r="B11" s="119"/>
      <c r="C11" s="119"/>
      <c r="D11" s="119"/>
      <c r="E11" s="51"/>
      <c r="F11" s="120"/>
      <c r="G11" s="119" t="s">
        <v>35</v>
      </c>
      <c r="H11" s="121" t="s">
        <v>286</v>
      </c>
      <c r="I11" s="122"/>
      <c r="J11" s="119"/>
      <c r="K11" s="121"/>
      <c r="L11" s="117"/>
      <c r="M11" s="113"/>
      <c r="N11" s="115"/>
      <c r="O11" s="118"/>
    </row>
    <row r="12" spans="1:21" ht="30" customHeight="1" x14ac:dyDescent="0.15">
      <c r="A12" s="300"/>
      <c r="B12" s="113"/>
      <c r="C12" s="113"/>
      <c r="D12" s="113"/>
      <c r="E12" s="45"/>
      <c r="F12" s="114"/>
      <c r="G12" s="113"/>
      <c r="H12" s="115"/>
      <c r="I12" s="116"/>
      <c r="J12" s="113"/>
      <c r="K12" s="115"/>
      <c r="L12" s="124" t="s">
        <v>307</v>
      </c>
      <c r="M12" s="119" t="s">
        <v>140</v>
      </c>
      <c r="N12" s="121">
        <v>20</v>
      </c>
      <c r="O12" s="125"/>
    </row>
    <row r="13" spans="1:21" ht="30" customHeight="1" x14ac:dyDescent="0.15">
      <c r="A13" s="300"/>
      <c r="B13" s="119" t="s">
        <v>308</v>
      </c>
      <c r="C13" s="119" t="s">
        <v>140</v>
      </c>
      <c r="D13" s="119"/>
      <c r="E13" s="51"/>
      <c r="F13" s="120"/>
      <c r="G13" s="119"/>
      <c r="H13" s="121">
        <v>20</v>
      </c>
      <c r="I13" s="122" t="s">
        <v>308</v>
      </c>
      <c r="J13" s="119" t="s">
        <v>140</v>
      </c>
      <c r="K13" s="121">
        <v>20</v>
      </c>
      <c r="L13" s="124"/>
      <c r="M13" s="119" t="s">
        <v>41</v>
      </c>
      <c r="N13" s="121">
        <v>5</v>
      </c>
      <c r="O13" s="125"/>
    </row>
    <row r="14" spans="1:21" ht="30" customHeight="1" x14ac:dyDescent="0.15">
      <c r="A14" s="300"/>
      <c r="B14" s="119"/>
      <c r="C14" s="119" t="s">
        <v>41</v>
      </c>
      <c r="D14" s="119"/>
      <c r="E14" s="51"/>
      <c r="F14" s="120"/>
      <c r="G14" s="119"/>
      <c r="H14" s="121">
        <v>5</v>
      </c>
      <c r="I14" s="122"/>
      <c r="J14" s="119" t="s">
        <v>41</v>
      </c>
      <c r="K14" s="121">
        <v>5</v>
      </c>
      <c r="L14" s="117"/>
      <c r="M14" s="113"/>
      <c r="N14" s="115"/>
      <c r="O14" s="118"/>
    </row>
    <row r="15" spans="1:21" ht="30" customHeight="1" x14ac:dyDescent="0.15">
      <c r="A15" s="300"/>
      <c r="B15" s="119"/>
      <c r="C15" s="119" t="s">
        <v>26</v>
      </c>
      <c r="D15" s="119"/>
      <c r="E15" s="51" t="s">
        <v>27</v>
      </c>
      <c r="F15" s="120"/>
      <c r="G15" s="119"/>
      <c r="H15" s="126">
        <v>0.13</v>
      </c>
      <c r="I15" s="122"/>
      <c r="J15" s="119" t="s">
        <v>285</v>
      </c>
      <c r="K15" s="126">
        <v>0.13</v>
      </c>
      <c r="L15" s="124" t="s">
        <v>127</v>
      </c>
      <c r="M15" s="119" t="s">
        <v>128</v>
      </c>
      <c r="N15" s="139">
        <v>0.1</v>
      </c>
      <c r="O15" s="125"/>
    </row>
    <row r="16" spans="1:21" ht="30" customHeight="1" x14ac:dyDescent="0.15">
      <c r="A16" s="300"/>
      <c r="B16" s="119"/>
      <c r="C16" s="119"/>
      <c r="D16" s="119"/>
      <c r="E16" s="51"/>
      <c r="F16" s="120"/>
      <c r="G16" s="119" t="s">
        <v>35</v>
      </c>
      <c r="H16" s="121" t="s">
        <v>286</v>
      </c>
      <c r="I16" s="122"/>
      <c r="J16" s="119"/>
      <c r="K16" s="121"/>
      <c r="L16" s="124"/>
      <c r="M16" s="119"/>
      <c r="N16" s="121"/>
      <c r="O16" s="125"/>
    </row>
    <row r="17" spans="1:15" ht="30" customHeight="1" x14ac:dyDescent="0.15">
      <c r="A17" s="300"/>
      <c r="B17" s="113"/>
      <c r="C17" s="113"/>
      <c r="D17" s="113"/>
      <c r="E17" s="45"/>
      <c r="F17" s="114"/>
      <c r="G17" s="113"/>
      <c r="H17" s="115"/>
      <c r="I17" s="116"/>
      <c r="J17" s="113"/>
      <c r="K17" s="115"/>
      <c r="L17" s="124"/>
      <c r="M17" s="119"/>
      <c r="N17" s="121"/>
      <c r="O17" s="125"/>
    </row>
    <row r="18" spans="1:15" ht="30" customHeight="1" x14ac:dyDescent="0.15">
      <c r="A18" s="300"/>
      <c r="B18" s="119" t="s">
        <v>43</v>
      </c>
      <c r="C18" s="119" t="s">
        <v>141</v>
      </c>
      <c r="D18" s="119"/>
      <c r="E18" s="51" t="s">
        <v>34</v>
      </c>
      <c r="F18" s="120"/>
      <c r="G18" s="119"/>
      <c r="H18" s="141">
        <v>0.05</v>
      </c>
      <c r="I18" s="122" t="s">
        <v>43</v>
      </c>
      <c r="J18" s="119" t="s">
        <v>141</v>
      </c>
      <c r="K18" s="141">
        <v>0.05</v>
      </c>
      <c r="L18" s="124"/>
      <c r="M18" s="119"/>
      <c r="N18" s="121"/>
      <c r="O18" s="125"/>
    </row>
    <row r="19" spans="1:15" ht="30" customHeight="1" x14ac:dyDescent="0.15">
      <c r="A19" s="300"/>
      <c r="B19" s="119"/>
      <c r="C19" s="119"/>
      <c r="D19" s="119"/>
      <c r="E19" s="51"/>
      <c r="F19" s="127"/>
      <c r="G19" s="119" t="s">
        <v>35</v>
      </c>
      <c r="H19" s="121" t="s">
        <v>286</v>
      </c>
      <c r="I19" s="122"/>
      <c r="J19" s="119"/>
      <c r="K19" s="121"/>
      <c r="L19" s="124"/>
      <c r="M19" s="119"/>
      <c r="N19" s="121"/>
      <c r="O19" s="125"/>
    </row>
    <row r="20" spans="1:15" ht="30" customHeight="1" x14ac:dyDescent="0.15">
      <c r="A20" s="300"/>
      <c r="B20" s="119"/>
      <c r="C20" s="119"/>
      <c r="D20" s="119"/>
      <c r="E20" s="51"/>
      <c r="F20" s="120"/>
      <c r="G20" s="119" t="s">
        <v>46</v>
      </c>
      <c r="H20" s="121" t="s">
        <v>287</v>
      </c>
      <c r="I20" s="122"/>
      <c r="J20" s="119"/>
      <c r="K20" s="121"/>
      <c r="L20" s="124"/>
      <c r="M20" s="119"/>
      <c r="N20" s="121"/>
      <c r="O20" s="125"/>
    </row>
    <row r="21" spans="1:15" ht="30" customHeight="1" x14ac:dyDescent="0.15">
      <c r="A21" s="300"/>
      <c r="B21" s="113"/>
      <c r="C21" s="113"/>
      <c r="D21" s="113"/>
      <c r="E21" s="45"/>
      <c r="F21" s="114"/>
      <c r="G21" s="113"/>
      <c r="H21" s="115"/>
      <c r="I21" s="116"/>
      <c r="J21" s="113"/>
      <c r="K21" s="115"/>
      <c r="L21" s="124"/>
      <c r="M21" s="119"/>
      <c r="N21" s="121"/>
      <c r="O21" s="125"/>
    </row>
    <row r="22" spans="1:15" ht="30" customHeight="1" x14ac:dyDescent="0.15">
      <c r="A22" s="300"/>
      <c r="B22" s="119" t="s">
        <v>127</v>
      </c>
      <c r="C22" s="119" t="s">
        <v>128</v>
      </c>
      <c r="D22" s="119"/>
      <c r="E22" s="51"/>
      <c r="F22" s="120"/>
      <c r="G22" s="119"/>
      <c r="H22" s="126">
        <v>0.13</v>
      </c>
      <c r="I22" s="122" t="s">
        <v>127</v>
      </c>
      <c r="J22" s="119" t="s">
        <v>128</v>
      </c>
      <c r="K22" s="126">
        <v>0.13</v>
      </c>
      <c r="L22" s="124"/>
      <c r="M22" s="119"/>
      <c r="N22" s="121"/>
      <c r="O22" s="125"/>
    </row>
    <row r="23" spans="1:15" ht="30" customHeight="1" thickBot="1" x14ac:dyDescent="0.2">
      <c r="A23" s="301"/>
      <c r="B23" s="129"/>
      <c r="C23" s="129"/>
      <c r="D23" s="129"/>
      <c r="E23" s="59"/>
      <c r="F23" s="130"/>
      <c r="G23" s="129"/>
      <c r="H23" s="131"/>
      <c r="I23" s="132"/>
      <c r="J23" s="129"/>
      <c r="K23" s="131"/>
      <c r="L23" s="134"/>
      <c r="M23" s="129"/>
      <c r="N23" s="131"/>
      <c r="O23" s="135"/>
    </row>
    <row r="24" spans="1:15" ht="14.25" x14ac:dyDescent="0.15">
      <c r="B24" s="92"/>
      <c r="C24" s="92"/>
      <c r="D24" s="92"/>
      <c r="G24" s="92"/>
      <c r="H24" s="136"/>
      <c r="I24" s="92"/>
      <c r="J24" s="92"/>
      <c r="K24" s="136"/>
      <c r="L24" s="92"/>
      <c r="M24" s="92"/>
      <c r="N24" s="136"/>
    </row>
    <row r="25" spans="1:15" ht="14.25" x14ac:dyDescent="0.15">
      <c r="B25" s="92"/>
      <c r="C25" s="92"/>
      <c r="D25" s="92"/>
      <c r="G25" s="92"/>
      <c r="H25" s="136"/>
      <c r="I25" s="92"/>
      <c r="J25" s="92"/>
      <c r="K25" s="136"/>
      <c r="L25" s="92"/>
      <c r="M25" s="92"/>
      <c r="N25" s="136"/>
    </row>
    <row r="26" spans="1:15" ht="14.25" x14ac:dyDescent="0.15">
      <c r="B26" s="92"/>
      <c r="C26" s="92"/>
      <c r="D26" s="92"/>
      <c r="G26" s="92"/>
      <c r="H26" s="136"/>
      <c r="I26" s="92"/>
      <c r="J26" s="92"/>
      <c r="K26" s="136"/>
      <c r="L26" s="92"/>
      <c r="M26" s="92"/>
      <c r="N26" s="136"/>
    </row>
    <row r="27" spans="1:15" ht="14.25" x14ac:dyDescent="0.15">
      <c r="B27" s="92"/>
      <c r="C27" s="92"/>
      <c r="D27" s="92"/>
      <c r="G27" s="92"/>
      <c r="H27" s="136"/>
      <c r="I27" s="92"/>
      <c r="J27" s="92"/>
      <c r="K27" s="136"/>
      <c r="L27" s="92"/>
      <c r="M27" s="92"/>
      <c r="N27" s="136"/>
    </row>
    <row r="28" spans="1:15" ht="14.25" x14ac:dyDescent="0.15">
      <c r="B28" s="92"/>
      <c r="C28" s="92"/>
      <c r="D28" s="92"/>
      <c r="G28" s="92"/>
      <c r="H28" s="136"/>
      <c r="I28" s="92"/>
      <c r="J28" s="92"/>
      <c r="K28" s="136"/>
      <c r="L28" s="92"/>
      <c r="M28" s="92"/>
      <c r="N28" s="136"/>
    </row>
    <row r="29" spans="1:15" ht="14.25" x14ac:dyDescent="0.15">
      <c r="B29" s="92"/>
      <c r="C29" s="92"/>
      <c r="D29" s="92"/>
      <c r="G29" s="92"/>
      <c r="H29" s="136"/>
      <c r="I29" s="92"/>
      <c r="J29" s="92"/>
      <c r="K29" s="136"/>
      <c r="L29" s="92"/>
      <c r="M29" s="92"/>
      <c r="N29" s="136"/>
    </row>
    <row r="30" spans="1:15" ht="14.25" x14ac:dyDescent="0.15">
      <c r="B30" s="92"/>
      <c r="C30" s="92"/>
      <c r="D30" s="92"/>
      <c r="G30" s="92"/>
      <c r="H30" s="136"/>
      <c r="I30" s="92"/>
      <c r="J30" s="92"/>
      <c r="K30" s="136"/>
      <c r="L30" s="92"/>
      <c r="M30" s="92"/>
      <c r="N30" s="136"/>
    </row>
    <row r="31" spans="1:15" ht="14.25" x14ac:dyDescent="0.15">
      <c r="B31" s="92"/>
      <c r="C31" s="92"/>
      <c r="D31" s="92"/>
      <c r="G31" s="92"/>
      <c r="H31" s="136"/>
      <c r="I31" s="92"/>
      <c r="J31" s="92"/>
      <c r="K31" s="136"/>
      <c r="L31" s="92"/>
      <c r="M31" s="92"/>
      <c r="N31" s="136"/>
    </row>
    <row r="32" spans="1:15" ht="14.25" x14ac:dyDescent="0.15">
      <c r="B32" s="92"/>
      <c r="C32" s="92"/>
      <c r="D32" s="92"/>
      <c r="G32" s="92"/>
      <c r="H32" s="136"/>
      <c r="I32" s="92"/>
      <c r="J32" s="92"/>
      <c r="K32" s="136"/>
      <c r="L32" s="92"/>
      <c r="M32" s="92"/>
      <c r="N32" s="136"/>
    </row>
    <row r="33" spans="2:14" ht="14.25" x14ac:dyDescent="0.15">
      <c r="B33" s="92"/>
      <c r="C33" s="92"/>
      <c r="D33" s="92"/>
      <c r="G33" s="92"/>
      <c r="H33" s="136"/>
      <c r="I33" s="92"/>
      <c r="J33" s="92"/>
      <c r="K33" s="136"/>
      <c r="L33" s="92"/>
      <c r="M33" s="92"/>
      <c r="N33" s="136"/>
    </row>
    <row r="34" spans="2:14" ht="14.25" x14ac:dyDescent="0.15">
      <c r="B34" s="92"/>
      <c r="C34" s="92"/>
      <c r="D34" s="92"/>
      <c r="G34" s="92"/>
      <c r="H34" s="136"/>
      <c r="I34" s="92"/>
      <c r="J34" s="92"/>
      <c r="K34" s="136"/>
      <c r="L34" s="92"/>
      <c r="M34" s="92"/>
      <c r="N34" s="136"/>
    </row>
    <row r="35" spans="2:14" ht="14.25" x14ac:dyDescent="0.15">
      <c r="B35" s="92"/>
      <c r="C35" s="92"/>
      <c r="D35" s="92"/>
      <c r="G35" s="92"/>
      <c r="H35" s="136"/>
      <c r="I35" s="92"/>
      <c r="J35" s="92"/>
      <c r="K35" s="136"/>
      <c r="L35" s="92"/>
      <c r="M35" s="92"/>
      <c r="N35" s="136"/>
    </row>
    <row r="36" spans="2:14" ht="14.25" x14ac:dyDescent="0.15">
      <c r="B36" s="92"/>
      <c r="C36" s="92"/>
      <c r="D36" s="92"/>
      <c r="G36" s="92"/>
      <c r="H36" s="136"/>
      <c r="I36" s="92"/>
      <c r="J36" s="92"/>
      <c r="K36" s="136"/>
      <c r="L36" s="92"/>
      <c r="M36" s="92"/>
      <c r="N36" s="136"/>
    </row>
    <row r="37" spans="2:14" ht="14.25" x14ac:dyDescent="0.15">
      <c r="B37" s="92"/>
      <c r="C37" s="92"/>
      <c r="D37" s="92"/>
      <c r="G37" s="92"/>
      <c r="H37" s="136"/>
      <c r="I37" s="92"/>
      <c r="J37" s="92"/>
      <c r="K37" s="136"/>
      <c r="L37" s="92"/>
      <c r="M37" s="92"/>
      <c r="N37" s="136"/>
    </row>
    <row r="38" spans="2:14" ht="14.25" x14ac:dyDescent="0.15">
      <c r="B38" s="92"/>
      <c r="C38" s="92"/>
      <c r="D38" s="92"/>
      <c r="G38" s="92"/>
      <c r="H38" s="136"/>
      <c r="I38" s="92"/>
      <c r="J38" s="92"/>
      <c r="K38" s="136"/>
      <c r="L38" s="92"/>
      <c r="M38" s="92"/>
      <c r="N38" s="136"/>
    </row>
    <row r="39" spans="2:14" ht="14.25" x14ac:dyDescent="0.15">
      <c r="B39" s="92"/>
      <c r="C39" s="92"/>
      <c r="D39" s="92"/>
      <c r="G39" s="92"/>
      <c r="H39" s="136"/>
      <c r="I39" s="92"/>
      <c r="J39" s="92"/>
      <c r="K39" s="136"/>
      <c r="L39" s="92"/>
      <c r="M39" s="92"/>
      <c r="N39" s="136"/>
    </row>
    <row r="40" spans="2:14" ht="14.25" x14ac:dyDescent="0.15">
      <c r="B40" s="92"/>
      <c r="C40" s="92"/>
      <c r="D40" s="92"/>
      <c r="G40" s="92"/>
      <c r="H40" s="136"/>
      <c r="I40" s="92"/>
      <c r="J40" s="92"/>
      <c r="K40" s="136"/>
      <c r="L40" s="92"/>
      <c r="M40" s="92"/>
      <c r="N40" s="136"/>
    </row>
    <row r="41" spans="2:14" ht="14.25" x14ac:dyDescent="0.15">
      <c r="B41" s="92"/>
      <c r="C41" s="92"/>
      <c r="D41" s="92"/>
      <c r="G41" s="92"/>
      <c r="H41" s="136"/>
      <c r="I41" s="92"/>
      <c r="J41" s="92"/>
      <c r="K41" s="136"/>
      <c r="L41" s="92"/>
      <c r="M41" s="92"/>
      <c r="N41" s="136"/>
    </row>
    <row r="42" spans="2:14" ht="14.25" x14ac:dyDescent="0.15">
      <c r="B42" s="92"/>
      <c r="C42" s="92"/>
      <c r="D42" s="92"/>
      <c r="G42" s="92"/>
      <c r="H42" s="136"/>
      <c r="I42" s="92"/>
      <c r="J42" s="92"/>
      <c r="K42" s="136"/>
      <c r="L42" s="92"/>
      <c r="M42" s="92"/>
      <c r="N42" s="136"/>
    </row>
    <row r="43" spans="2:14" ht="14.25" x14ac:dyDescent="0.15">
      <c r="B43" s="92"/>
      <c r="C43" s="92"/>
      <c r="D43" s="92"/>
      <c r="G43" s="92"/>
      <c r="H43" s="136"/>
      <c r="I43" s="92"/>
      <c r="J43" s="92"/>
      <c r="K43" s="136"/>
      <c r="L43" s="92"/>
      <c r="M43" s="92"/>
      <c r="N43" s="136"/>
    </row>
    <row r="44" spans="2:14" ht="14.25" x14ac:dyDescent="0.15">
      <c r="B44" s="92"/>
      <c r="C44" s="92"/>
      <c r="D44" s="92"/>
      <c r="G44" s="92"/>
      <c r="H44" s="136"/>
      <c r="I44" s="92"/>
      <c r="J44" s="92"/>
      <c r="K44" s="136"/>
      <c r="L44" s="92"/>
      <c r="M44" s="92"/>
      <c r="N44" s="136"/>
    </row>
    <row r="45" spans="2:14" ht="14.25" x14ac:dyDescent="0.15">
      <c r="B45" s="92"/>
      <c r="C45" s="92"/>
      <c r="D45" s="92"/>
      <c r="G45" s="92"/>
      <c r="H45" s="136"/>
      <c r="I45" s="92"/>
      <c r="J45" s="92"/>
      <c r="K45" s="136"/>
      <c r="L45" s="92"/>
      <c r="M45" s="92"/>
      <c r="N45" s="136"/>
    </row>
    <row r="46" spans="2:14" ht="14.25" x14ac:dyDescent="0.15">
      <c r="B46" s="92"/>
      <c r="C46" s="92"/>
      <c r="D46" s="92"/>
      <c r="G46" s="92"/>
      <c r="H46" s="136"/>
      <c r="I46" s="92"/>
      <c r="J46" s="92"/>
      <c r="K46" s="136"/>
      <c r="L46" s="92"/>
      <c r="M46" s="92"/>
      <c r="N46" s="136"/>
    </row>
    <row r="47" spans="2:14" ht="14.25" x14ac:dyDescent="0.15">
      <c r="B47" s="92"/>
      <c r="C47" s="92"/>
      <c r="D47" s="92"/>
      <c r="G47" s="92"/>
      <c r="H47" s="136"/>
      <c r="I47" s="92"/>
      <c r="J47" s="92"/>
      <c r="K47" s="136"/>
      <c r="L47" s="92"/>
      <c r="M47" s="92"/>
      <c r="N47" s="136"/>
    </row>
    <row r="48" spans="2:14" ht="14.25" x14ac:dyDescent="0.15">
      <c r="B48" s="92"/>
      <c r="C48" s="92"/>
      <c r="D48" s="92"/>
      <c r="G48" s="92"/>
      <c r="H48" s="136"/>
      <c r="I48" s="92"/>
      <c r="J48" s="92"/>
      <c r="K48" s="136"/>
      <c r="L48" s="92"/>
      <c r="M48" s="92"/>
      <c r="N48" s="136"/>
    </row>
    <row r="49" spans="2:14" ht="14.25" x14ac:dyDescent="0.15">
      <c r="B49" s="92"/>
      <c r="C49" s="92"/>
      <c r="D49" s="92"/>
      <c r="G49" s="92"/>
      <c r="H49" s="136"/>
      <c r="I49" s="92"/>
      <c r="J49" s="92"/>
      <c r="K49" s="136"/>
      <c r="L49" s="92"/>
      <c r="M49" s="92"/>
      <c r="N49" s="136"/>
    </row>
    <row r="50" spans="2:14" ht="14.25" x14ac:dyDescent="0.15">
      <c r="B50" s="92"/>
      <c r="C50" s="92"/>
      <c r="D50" s="92"/>
      <c r="G50" s="92"/>
      <c r="H50" s="136"/>
      <c r="I50" s="92"/>
      <c r="J50" s="92"/>
      <c r="K50" s="136"/>
      <c r="L50" s="92"/>
      <c r="M50" s="92"/>
      <c r="N50" s="136"/>
    </row>
    <row r="51" spans="2:14" ht="14.25" x14ac:dyDescent="0.15">
      <c r="B51" s="92"/>
      <c r="C51" s="92"/>
      <c r="D51" s="92"/>
      <c r="G51" s="92"/>
      <c r="H51" s="136"/>
      <c r="I51" s="92"/>
      <c r="J51" s="92"/>
      <c r="K51" s="136"/>
      <c r="L51" s="92"/>
      <c r="M51" s="92"/>
      <c r="N51" s="136"/>
    </row>
    <row r="52" spans="2:14" ht="14.25" x14ac:dyDescent="0.15">
      <c r="B52" s="92"/>
      <c r="C52" s="92"/>
      <c r="D52" s="92"/>
      <c r="G52" s="92"/>
      <c r="H52" s="136"/>
      <c r="I52" s="92"/>
      <c r="J52" s="92"/>
      <c r="K52" s="136"/>
      <c r="L52" s="92"/>
      <c r="M52" s="92"/>
      <c r="N52" s="136"/>
    </row>
    <row r="53" spans="2:14" ht="14.25" x14ac:dyDescent="0.15">
      <c r="B53" s="92"/>
      <c r="C53" s="92"/>
      <c r="D53" s="92"/>
      <c r="G53" s="92"/>
      <c r="H53" s="136"/>
      <c r="I53" s="92"/>
      <c r="J53" s="92"/>
      <c r="K53" s="136"/>
      <c r="L53" s="92"/>
      <c r="M53" s="92"/>
      <c r="N53" s="136"/>
    </row>
    <row r="54" spans="2:14" ht="14.25" x14ac:dyDescent="0.15">
      <c r="B54" s="92"/>
      <c r="C54" s="92"/>
      <c r="D54" s="92"/>
      <c r="G54" s="92"/>
      <c r="H54" s="136"/>
      <c r="I54" s="92"/>
      <c r="J54" s="92"/>
      <c r="K54" s="136"/>
      <c r="L54" s="92"/>
      <c r="M54" s="92"/>
      <c r="N54" s="136"/>
    </row>
    <row r="55" spans="2:14" ht="14.25" x14ac:dyDescent="0.15">
      <c r="B55" s="92"/>
      <c r="C55" s="92"/>
      <c r="D55" s="92"/>
      <c r="G55" s="92"/>
      <c r="H55" s="136"/>
      <c r="I55" s="92"/>
      <c r="J55" s="92"/>
      <c r="K55" s="136"/>
      <c r="L55" s="92"/>
      <c r="M55" s="92"/>
      <c r="N55" s="136"/>
    </row>
    <row r="56" spans="2:14" ht="14.25" x14ac:dyDescent="0.15">
      <c r="B56" s="92"/>
      <c r="C56" s="92"/>
      <c r="D56" s="92"/>
      <c r="G56" s="92"/>
      <c r="H56" s="136"/>
      <c r="I56" s="92"/>
      <c r="J56" s="92"/>
      <c r="K56" s="136"/>
      <c r="L56" s="92"/>
      <c r="M56" s="92"/>
      <c r="N56" s="136"/>
    </row>
    <row r="57" spans="2:14" ht="14.25" x14ac:dyDescent="0.15">
      <c r="B57" s="92"/>
      <c r="C57" s="92"/>
      <c r="D57" s="92"/>
      <c r="G57" s="92"/>
      <c r="H57" s="136"/>
      <c r="I57" s="92"/>
      <c r="J57" s="92"/>
      <c r="K57" s="136"/>
      <c r="L57" s="92"/>
      <c r="M57" s="92"/>
      <c r="N57" s="136"/>
    </row>
    <row r="58" spans="2:14" ht="14.25" x14ac:dyDescent="0.15">
      <c r="B58" s="92"/>
      <c r="C58" s="92"/>
      <c r="D58" s="92"/>
      <c r="G58" s="92"/>
      <c r="H58" s="136"/>
      <c r="I58" s="92"/>
      <c r="J58" s="92"/>
      <c r="K58" s="136"/>
      <c r="L58" s="92"/>
      <c r="M58" s="92"/>
      <c r="N58" s="136"/>
    </row>
    <row r="59" spans="2:14" ht="14.25" x14ac:dyDescent="0.15">
      <c r="B59" s="92"/>
      <c r="C59" s="92"/>
      <c r="D59" s="92"/>
      <c r="G59" s="92"/>
      <c r="H59" s="136"/>
      <c r="I59" s="92"/>
      <c r="J59" s="92"/>
      <c r="K59" s="136"/>
      <c r="L59" s="92"/>
      <c r="M59" s="92"/>
      <c r="N59" s="136"/>
    </row>
    <row r="60" spans="2:14" ht="14.25" x14ac:dyDescent="0.15">
      <c r="B60" s="92"/>
      <c r="C60" s="92"/>
      <c r="D60" s="92"/>
      <c r="G60" s="92"/>
      <c r="H60" s="136"/>
      <c r="I60" s="92"/>
      <c r="J60" s="92"/>
      <c r="K60" s="136"/>
      <c r="L60" s="92"/>
      <c r="M60" s="92"/>
      <c r="N60" s="136"/>
    </row>
    <row r="61" spans="2:14" ht="14.25" x14ac:dyDescent="0.15">
      <c r="B61" s="92"/>
      <c r="C61" s="92"/>
      <c r="D61" s="92"/>
      <c r="G61" s="92"/>
      <c r="H61" s="136"/>
      <c r="I61" s="92"/>
      <c r="J61" s="92"/>
      <c r="K61" s="136"/>
      <c r="L61" s="92"/>
      <c r="M61" s="92"/>
      <c r="N61" s="136"/>
    </row>
    <row r="62" spans="2:14" ht="14.25" x14ac:dyDescent="0.15">
      <c r="B62" s="92"/>
      <c r="C62" s="92"/>
      <c r="D62" s="92"/>
      <c r="G62" s="92"/>
      <c r="H62" s="136"/>
      <c r="I62" s="92"/>
      <c r="J62" s="92"/>
      <c r="K62" s="136"/>
      <c r="L62" s="92"/>
      <c r="M62" s="92"/>
      <c r="N62" s="136"/>
    </row>
    <row r="63" spans="2:14" ht="14.25" x14ac:dyDescent="0.15">
      <c r="B63" s="92"/>
      <c r="C63" s="92"/>
      <c r="D63" s="92"/>
      <c r="G63" s="92"/>
      <c r="H63" s="136"/>
      <c r="I63" s="92"/>
      <c r="J63" s="92"/>
      <c r="K63" s="136"/>
      <c r="L63" s="92"/>
      <c r="M63" s="92"/>
      <c r="N63" s="136"/>
    </row>
    <row r="64" spans="2:14" ht="14.25" x14ac:dyDescent="0.15">
      <c r="B64" s="92"/>
      <c r="C64" s="92"/>
      <c r="D64" s="92"/>
      <c r="G64" s="92"/>
      <c r="H64" s="136"/>
      <c r="I64" s="92"/>
      <c r="J64" s="92"/>
      <c r="K64" s="136"/>
      <c r="L64" s="92"/>
      <c r="M64" s="92"/>
      <c r="N64" s="136"/>
    </row>
  </sheetData>
  <mergeCells count="14">
    <mergeCell ref="O4:O6"/>
    <mergeCell ref="I5:K5"/>
    <mergeCell ref="L5:N5"/>
    <mergeCell ref="A7:A23"/>
    <mergeCell ref="E1:N1"/>
    <mergeCell ref="A2:O2"/>
    <mergeCell ref="A3:C3"/>
    <mergeCell ref="E3:F3"/>
    <mergeCell ref="A4:C5"/>
    <mergeCell ref="D4:D6"/>
    <mergeCell ref="E4:E6"/>
    <mergeCell ref="F4:F6"/>
    <mergeCell ref="I4:K4"/>
    <mergeCell ref="L4:N4"/>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1"/>
  <sheetViews>
    <sheetView showZeros="0" zoomScale="60" zoomScaleNormal="60" zoomScaleSheetLayoutView="80" workbookViewId="0"/>
  </sheetViews>
  <sheetFormatPr defaultRowHeight="18.75" customHeight="1" x14ac:dyDescent="0.15"/>
  <cols>
    <col min="1" max="1" width="4.125" style="30" customWidth="1"/>
    <col min="2" max="2" width="22.5" style="29" customWidth="1"/>
    <col min="3" max="3" width="26.625" style="29" customWidth="1"/>
    <col min="4" max="4" width="17.125" style="28" customWidth="1"/>
    <col min="5" max="5" width="8.125" style="31" customWidth="1"/>
    <col min="6" max="6" width="4" style="32" customWidth="1"/>
    <col min="7" max="7" width="10.25" style="32" hidden="1" customWidth="1"/>
    <col min="8" max="8" width="23.25" style="33" customWidth="1"/>
    <col min="9" max="9" width="17.125" style="28" customWidth="1"/>
    <col min="10" max="10" width="8.125" style="32" customWidth="1"/>
    <col min="11" max="11" width="4" style="32" customWidth="1"/>
    <col min="12" max="12" width="10.25" style="32" hidden="1" customWidth="1"/>
    <col min="13" max="13" width="8.625" style="34" hidden="1" customWidth="1"/>
    <col min="14" max="14" width="97.75" style="29" customWidth="1"/>
    <col min="15" max="15" width="14.125" style="33" customWidth="1"/>
    <col min="16" max="16" width="16" style="28" customWidth="1"/>
    <col min="17" max="17" width="10.125" style="35" customWidth="1"/>
    <col min="18" max="18" width="10.125" style="31" customWidth="1"/>
    <col min="19" max="19" width="5.125" style="28" customWidth="1"/>
    <col min="27" max="16384" width="9" style="3"/>
  </cols>
  <sheetData>
    <row r="1" spans="1:19" ht="36.75" customHeight="1" x14ac:dyDescent="0.15">
      <c r="A1" s="1" t="s">
        <v>12</v>
      </c>
      <c r="B1" s="1"/>
      <c r="C1" s="2"/>
      <c r="D1" s="3"/>
      <c r="E1" s="2"/>
      <c r="F1" s="2"/>
      <c r="G1" s="2"/>
      <c r="H1" s="283"/>
      <c r="I1" s="283"/>
      <c r="J1" s="284"/>
      <c r="K1" s="284"/>
      <c r="L1" s="284"/>
      <c r="M1" s="284"/>
      <c r="N1" s="284"/>
      <c r="O1" s="2"/>
      <c r="P1" s="2"/>
      <c r="Q1" s="4"/>
      <c r="R1" s="4"/>
      <c r="S1" s="3"/>
    </row>
    <row r="2" spans="1:19" ht="36.75" customHeight="1" x14ac:dyDescent="0.15">
      <c r="A2" s="283" t="s">
        <v>0</v>
      </c>
      <c r="B2" s="283"/>
      <c r="C2" s="284"/>
      <c r="D2" s="284"/>
      <c r="E2" s="284"/>
      <c r="F2" s="284"/>
      <c r="G2" s="284"/>
      <c r="H2" s="284"/>
      <c r="I2" s="284"/>
      <c r="J2" s="284"/>
      <c r="K2" s="284"/>
      <c r="L2" s="284"/>
      <c r="M2" s="284"/>
      <c r="N2" s="284"/>
      <c r="O2" s="284"/>
      <c r="P2" s="284"/>
      <c r="Q2" s="284"/>
      <c r="R2" s="284"/>
      <c r="S2" s="3"/>
    </row>
    <row r="3" spans="1:19" ht="27.75" customHeight="1" thickBot="1" x14ac:dyDescent="0.3">
      <c r="A3" s="285" t="s">
        <v>143</v>
      </c>
      <c r="B3" s="286"/>
      <c r="C3" s="286"/>
      <c r="D3" s="286"/>
      <c r="E3" s="286"/>
      <c r="F3" s="286"/>
      <c r="G3" s="2"/>
      <c r="H3" s="2"/>
      <c r="I3" s="13"/>
      <c r="J3" s="2"/>
      <c r="K3" s="7"/>
      <c r="L3" s="7"/>
      <c r="M3" s="11"/>
      <c r="N3" s="2"/>
      <c r="O3" s="14"/>
      <c r="P3" s="13"/>
      <c r="Q3" s="15"/>
      <c r="R3" s="15"/>
      <c r="S3" s="12"/>
    </row>
    <row r="4" spans="1:19" customFormat="1" ht="42" customHeight="1" thickBot="1" x14ac:dyDescent="0.2">
      <c r="A4" s="16"/>
      <c r="B4" s="17" t="s">
        <v>1</v>
      </c>
      <c r="C4" s="18" t="s">
        <v>2</v>
      </c>
      <c r="D4" s="19" t="s">
        <v>259</v>
      </c>
      <c r="E4" s="36" t="s">
        <v>6</v>
      </c>
      <c r="F4" s="20" t="s">
        <v>4</v>
      </c>
      <c r="G4" s="18" t="s">
        <v>5</v>
      </c>
      <c r="H4" s="17" t="s">
        <v>2</v>
      </c>
      <c r="I4" s="19" t="s">
        <v>259</v>
      </c>
      <c r="J4" s="37" t="s">
        <v>3</v>
      </c>
      <c r="K4" s="20" t="s">
        <v>4</v>
      </c>
      <c r="L4" s="20" t="s">
        <v>5</v>
      </c>
      <c r="M4" s="22" t="s">
        <v>7</v>
      </c>
      <c r="N4" s="23" t="s">
        <v>8</v>
      </c>
      <c r="O4" s="20" t="s">
        <v>9</v>
      </c>
      <c r="P4" s="24" t="s">
        <v>259</v>
      </c>
      <c r="Q4" s="21" t="s">
        <v>11</v>
      </c>
      <c r="R4" s="26" t="s">
        <v>10</v>
      </c>
      <c r="S4" s="27"/>
    </row>
    <row r="5" spans="1:19" ht="30" customHeight="1" x14ac:dyDescent="0.15">
      <c r="A5" s="287" t="s">
        <v>51</v>
      </c>
      <c r="B5" s="66" t="s">
        <v>144</v>
      </c>
      <c r="C5" s="38" t="s">
        <v>95</v>
      </c>
      <c r="D5" s="39" t="s">
        <v>34</v>
      </c>
      <c r="E5" s="40">
        <v>40</v>
      </c>
      <c r="F5" s="41" t="s">
        <v>22</v>
      </c>
      <c r="G5" s="70"/>
      <c r="H5" s="74" t="s">
        <v>95</v>
      </c>
      <c r="I5" s="39" t="s">
        <v>34</v>
      </c>
      <c r="J5" s="41">
        <f>ROUNDUP(E5*0.75,2)</f>
        <v>30</v>
      </c>
      <c r="K5" s="41" t="s">
        <v>22</v>
      </c>
      <c r="L5" s="41"/>
      <c r="M5" s="78" t="e">
        <f>#REF!</f>
        <v>#REF!</v>
      </c>
      <c r="N5" s="66" t="s">
        <v>145</v>
      </c>
      <c r="O5" s="42" t="s">
        <v>56</v>
      </c>
      <c r="P5" s="39" t="s">
        <v>53</v>
      </c>
      <c r="Q5" s="43">
        <v>2</v>
      </c>
      <c r="R5" s="88">
        <f>ROUNDUP(Q5*0.75,2)</f>
        <v>1.5</v>
      </c>
    </row>
    <row r="6" spans="1:19" ht="30" customHeight="1" x14ac:dyDescent="0.15">
      <c r="A6" s="288"/>
      <c r="B6" s="68"/>
      <c r="C6" s="50" t="s">
        <v>61</v>
      </c>
      <c r="D6" s="51"/>
      <c r="E6" s="52">
        <v>20</v>
      </c>
      <c r="F6" s="53" t="s">
        <v>22</v>
      </c>
      <c r="G6" s="72"/>
      <c r="H6" s="76" t="s">
        <v>61</v>
      </c>
      <c r="I6" s="51"/>
      <c r="J6" s="53">
        <f>ROUNDUP(E6*0.75,2)</f>
        <v>15</v>
      </c>
      <c r="K6" s="53" t="s">
        <v>22</v>
      </c>
      <c r="L6" s="53"/>
      <c r="M6" s="80" t="e">
        <f>#REF!</f>
        <v>#REF!</v>
      </c>
      <c r="N6" s="68" t="s">
        <v>229</v>
      </c>
      <c r="O6" s="54" t="s">
        <v>29</v>
      </c>
      <c r="P6" s="51"/>
      <c r="Q6" s="55">
        <v>2</v>
      </c>
      <c r="R6" s="89">
        <f>ROUNDUP(Q6*0.75,2)</f>
        <v>1.5</v>
      </c>
    </row>
    <row r="7" spans="1:19" ht="30" customHeight="1" x14ac:dyDescent="0.15">
      <c r="A7" s="288"/>
      <c r="B7" s="68"/>
      <c r="C7" s="50" t="s">
        <v>21</v>
      </c>
      <c r="D7" s="51"/>
      <c r="E7" s="52">
        <v>30</v>
      </c>
      <c r="F7" s="53" t="s">
        <v>22</v>
      </c>
      <c r="G7" s="72"/>
      <c r="H7" s="76" t="s">
        <v>21</v>
      </c>
      <c r="I7" s="51"/>
      <c r="J7" s="53">
        <f>ROUNDUP(E7*0.75,2)</f>
        <v>22.5</v>
      </c>
      <c r="K7" s="53" t="s">
        <v>22</v>
      </c>
      <c r="L7" s="53"/>
      <c r="M7" s="80" t="e">
        <f>ROUND(#REF!+(#REF!*6/100),2)</f>
        <v>#REF!</v>
      </c>
      <c r="N7" s="68" t="s">
        <v>230</v>
      </c>
      <c r="O7" s="54" t="s">
        <v>79</v>
      </c>
      <c r="P7" s="51"/>
      <c r="Q7" s="55">
        <v>10</v>
      </c>
      <c r="R7" s="89">
        <f>ROUNDUP(Q7*0.75,2)</f>
        <v>7.5</v>
      </c>
    </row>
    <row r="8" spans="1:19" ht="30" customHeight="1" x14ac:dyDescent="0.15">
      <c r="A8" s="288"/>
      <c r="B8" s="68"/>
      <c r="C8" s="50" t="s">
        <v>131</v>
      </c>
      <c r="D8" s="51"/>
      <c r="E8" s="52">
        <v>0.5</v>
      </c>
      <c r="F8" s="53" t="s">
        <v>22</v>
      </c>
      <c r="G8" s="72"/>
      <c r="H8" s="76" t="s">
        <v>131</v>
      </c>
      <c r="I8" s="51"/>
      <c r="J8" s="53">
        <f>ROUNDUP(E8*0.75,2)</f>
        <v>0.38</v>
      </c>
      <c r="K8" s="53" t="s">
        <v>22</v>
      </c>
      <c r="L8" s="53"/>
      <c r="M8" s="80" t="e">
        <f>ROUND(#REF!+(#REF!*10/100),2)</f>
        <v>#REF!</v>
      </c>
      <c r="N8" s="68" t="s">
        <v>146</v>
      </c>
      <c r="O8" s="54" t="s">
        <v>88</v>
      </c>
      <c r="P8" s="51"/>
      <c r="Q8" s="55">
        <v>2</v>
      </c>
      <c r="R8" s="89">
        <f>ROUNDUP(Q8*0.75,2)</f>
        <v>1.5</v>
      </c>
    </row>
    <row r="9" spans="1:19" ht="30" customHeight="1" x14ac:dyDescent="0.15">
      <c r="A9" s="288"/>
      <c r="B9" s="68"/>
      <c r="C9" s="50"/>
      <c r="D9" s="51"/>
      <c r="E9" s="52"/>
      <c r="F9" s="53"/>
      <c r="G9" s="72"/>
      <c r="H9" s="76"/>
      <c r="I9" s="51"/>
      <c r="J9" s="53"/>
      <c r="K9" s="53"/>
      <c r="L9" s="53"/>
      <c r="M9" s="80"/>
      <c r="N9" s="68" t="s">
        <v>20</v>
      </c>
      <c r="O9" s="54" t="s">
        <v>30</v>
      </c>
      <c r="P9" s="51"/>
      <c r="Q9" s="55">
        <v>0.5</v>
      </c>
      <c r="R9" s="89">
        <f>ROUNDUP(Q9*0.75,2)</f>
        <v>0.38</v>
      </c>
    </row>
    <row r="10" spans="1:19" ht="30" customHeight="1" x14ac:dyDescent="0.15">
      <c r="A10" s="288"/>
      <c r="B10" s="67"/>
      <c r="C10" s="44"/>
      <c r="D10" s="45"/>
      <c r="E10" s="46"/>
      <c r="F10" s="47"/>
      <c r="G10" s="71"/>
      <c r="H10" s="75"/>
      <c r="I10" s="45"/>
      <c r="J10" s="47"/>
      <c r="K10" s="47"/>
      <c r="L10" s="47"/>
      <c r="M10" s="79"/>
      <c r="N10" s="67"/>
      <c r="O10" s="48"/>
      <c r="P10" s="45"/>
      <c r="Q10" s="49"/>
      <c r="R10" s="90"/>
    </row>
    <row r="11" spans="1:19" ht="30" customHeight="1" x14ac:dyDescent="0.15">
      <c r="A11" s="288"/>
      <c r="B11" s="68" t="s">
        <v>147</v>
      </c>
      <c r="C11" s="50" t="s">
        <v>96</v>
      </c>
      <c r="D11" s="51"/>
      <c r="E11" s="52">
        <v>40</v>
      </c>
      <c r="F11" s="53" t="s">
        <v>22</v>
      </c>
      <c r="G11" s="72"/>
      <c r="H11" s="76" t="s">
        <v>96</v>
      </c>
      <c r="I11" s="51"/>
      <c r="J11" s="53">
        <f>ROUNDUP(E11*0.75,2)</f>
        <v>30</v>
      </c>
      <c r="K11" s="53" t="s">
        <v>22</v>
      </c>
      <c r="L11" s="53"/>
      <c r="M11" s="80" t="e">
        <f>ROUND(#REF!+(#REF!*15/100),2)</f>
        <v>#REF!</v>
      </c>
      <c r="N11" s="68" t="s">
        <v>148</v>
      </c>
      <c r="O11" s="54" t="s">
        <v>30</v>
      </c>
      <c r="P11" s="51"/>
      <c r="Q11" s="55">
        <v>1</v>
      </c>
      <c r="R11" s="89">
        <f>ROUNDUP(Q11*0.75,2)</f>
        <v>0.75</v>
      </c>
    </row>
    <row r="12" spans="1:19" ht="30" customHeight="1" x14ac:dyDescent="0.15">
      <c r="A12" s="288"/>
      <c r="B12" s="68"/>
      <c r="C12" s="50" t="s">
        <v>84</v>
      </c>
      <c r="D12" s="51"/>
      <c r="E12" s="52">
        <v>10</v>
      </c>
      <c r="F12" s="53" t="s">
        <v>22</v>
      </c>
      <c r="G12" s="72"/>
      <c r="H12" s="76" t="s">
        <v>84</v>
      </c>
      <c r="I12" s="51"/>
      <c r="J12" s="53">
        <f>ROUNDUP(E12*0.75,2)</f>
        <v>7.5</v>
      </c>
      <c r="K12" s="53" t="s">
        <v>22</v>
      </c>
      <c r="L12" s="53"/>
      <c r="M12" s="80" t="e">
        <f>#REF!</f>
        <v>#REF!</v>
      </c>
      <c r="N12" s="68" t="s">
        <v>98</v>
      </c>
      <c r="O12" s="54" t="s">
        <v>33</v>
      </c>
      <c r="P12" s="51" t="s">
        <v>34</v>
      </c>
      <c r="Q12" s="55">
        <v>1</v>
      </c>
      <c r="R12" s="89">
        <f>ROUNDUP(Q12*0.75,2)</f>
        <v>0.75</v>
      </c>
    </row>
    <row r="13" spans="1:19" ht="30" customHeight="1" x14ac:dyDescent="0.15">
      <c r="A13" s="288"/>
      <c r="B13" s="68"/>
      <c r="C13" s="50"/>
      <c r="D13" s="51"/>
      <c r="E13" s="52"/>
      <c r="F13" s="53"/>
      <c r="G13" s="72"/>
      <c r="H13" s="76"/>
      <c r="I13" s="51"/>
      <c r="J13" s="53"/>
      <c r="K13" s="53"/>
      <c r="L13" s="53"/>
      <c r="M13" s="80"/>
      <c r="N13" s="68" t="s">
        <v>20</v>
      </c>
      <c r="O13" s="54" t="s">
        <v>124</v>
      </c>
      <c r="P13" s="51"/>
      <c r="Q13" s="55">
        <v>2</v>
      </c>
      <c r="R13" s="89">
        <f>ROUNDUP(Q13*0.75,2)</f>
        <v>1.5</v>
      </c>
    </row>
    <row r="14" spans="1:19" ht="30" customHeight="1" x14ac:dyDescent="0.15">
      <c r="A14" s="288"/>
      <c r="B14" s="68"/>
      <c r="C14" s="50"/>
      <c r="D14" s="51"/>
      <c r="E14" s="52"/>
      <c r="F14" s="53"/>
      <c r="G14" s="72"/>
      <c r="H14" s="76"/>
      <c r="I14" s="51"/>
      <c r="J14" s="53"/>
      <c r="K14" s="53"/>
      <c r="L14" s="53"/>
      <c r="M14" s="80"/>
      <c r="N14" s="68"/>
      <c r="O14" s="54" t="s">
        <v>29</v>
      </c>
      <c r="P14" s="51"/>
      <c r="Q14" s="55">
        <v>2</v>
      </c>
      <c r="R14" s="89">
        <f>ROUNDUP(Q14*0.75,2)</f>
        <v>1.5</v>
      </c>
    </row>
    <row r="15" spans="1:19" ht="30" customHeight="1" x14ac:dyDescent="0.15">
      <c r="A15" s="288"/>
      <c r="B15" s="67"/>
      <c r="C15" s="44"/>
      <c r="D15" s="45"/>
      <c r="E15" s="46"/>
      <c r="F15" s="47"/>
      <c r="G15" s="71"/>
      <c r="H15" s="75"/>
      <c r="I15" s="45"/>
      <c r="J15" s="47"/>
      <c r="K15" s="47"/>
      <c r="L15" s="47"/>
      <c r="M15" s="79"/>
      <c r="N15" s="67"/>
      <c r="O15" s="48"/>
      <c r="P15" s="45"/>
      <c r="Q15" s="49"/>
      <c r="R15" s="90"/>
    </row>
    <row r="16" spans="1:19" ht="30" customHeight="1" x14ac:dyDescent="0.15">
      <c r="A16" s="288"/>
      <c r="B16" s="68" t="s">
        <v>149</v>
      </c>
      <c r="C16" s="50" t="s">
        <v>41</v>
      </c>
      <c r="D16" s="51"/>
      <c r="E16" s="52">
        <v>10</v>
      </c>
      <c r="F16" s="53" t="s">
        <v>22</v>
      </c>
      <c r="G16" s="72"/>
      <c r="H16" s="76" t="s">
        <v>41</v>
      </c>
      <c r="I16" s="51"/>
      <c r="J16" s="53">
        <f>ROUNDUP(E16*0.75,2)</f>
        <v>7.5</v>
      </c>
      <c r="K16" s="53" t="s">
        <v>22</v>
      </c>
      <c r="L16" s="53"/>
      <c r="M16" s="80" t="e">
        <f>ROUND(#REF!+(#REF!*10/100),2)</f>
        <v>#REF!</v>
      </c>
      <c r="N16" s="68" t="s">
        <v>150</v>
      </c>
      <c r="O16" s="54" t="s">
        <v>56</v>
      </c>
      <c r="P16" s="51" t="s">
        <v>53</v>
      </c>
      <c r="Q16" s="55">
        <v>1.5</v>
      </c>
      <c r="R16" s="89">
        <f>ROUNDUP(Q16*0.75,2)</f>
        <v>1.1300000000000001</v>
      </c>
    </row>
    <row r="17" spans="1:18" ht="30" customHeight="1" x14ac:dyDescent="0.15">
      <c r="A17" s="288"/>
      <c r="B17" s="68"/>
      <c r="C17" s="50" t="s">
        <v>125</v>
      </c>
      <c r="D17" s="51"/>
      <c r="E17" s="52">
        <v>10</v>
      </c>
      <c r="F17" s="53" t="s">
        <v>22</v>
      </c>
      <c r="G17" s="72"/>
      <c r="H17" s="76" t="s">
        <v>125</v>
      </c>
      <c r="I17" s="51"/>
      <c r="J17" s="53">
        <f>ROUNDUP(E17*0.75,2)</f>
        <v>7.5</v>
      </c>
      <c r="K17" s="53" t="s">
        <v>22</v>
      </c>
      <c r="L17" s="53"/>
      <c r="M17" s="80" t="e">
        <f>#REF!</f>
        <v>#REF!</v>
      </c>
      <c r="N17" s="68" t="s">
        <v>231</v>
      </c>
      <c r="O17" s="54" t="s">
        <v>73</v>
      </c>
      <c r="P17" s="51"/>
      <c r="Q17" s="55">
        <v>60</v>
      </c>
      <c r="R17" s="89">
        <f>ROUNDUP(Q17*0.75,2)</f>
        <v>45</v>
      </c>
    </row>
    <row r="18" spans="1:18" ht="30" customHeight="1" x14ac:dyDescent="0.15">
      <c r="A18" s="288"/>
      <c r="B18" s="68"/>
      <c r="C18" s="50" t="s">
        <v>52</v>
      </c>
      <c r="D18" s="51" t="s">
        <v>53</v>
      </c>
      <c r="E18" s="52">
        <v>40</v>
      </c>
      <c r="F18" s="53" t="s">
        <v>54</v>
      </c>
      <c r="G18" s="72"/>
      <c r="H18" s="76" t="s">
        <v>52</v>
      </c>
      <c r="I18" s="51" t="s">
        <v>53</v>
      </c>
      <c r="J18" s="53">
        <f>ROUNDUP(E18*0.75,2)</f>
        <v>30</v>
      </c>
      <c r="K18" s="53" t="s">
        <v>54</v>
      </c>
      <c r="L18" s="53"/>
      <c r="M18" s="80" t="e">
        <f>#REF!</f>
        <v>#REF!</v>
      </c>
      <c r="N18" s="68" t="s">
        <v>232</v>
      </c>
      <c r="O18" s="54" t="s">
        <v>31</v>
      </c>
      <c r="P18" s="51"/>
      <c r="Q18" s="55">
        <v>0.1</v>
      </c>
      <c r="R18" s="89">
        <f>ROUNDUP(Q18*0.75,2)</f>
        <v>0.08</v>
      </c>
    </row>
    <row r="19" spans="1:18" ht="30" customHeight="1" x14ac:dyDescent="0.15">
      <c r="A19" s="288"/>
      <c r="B19" s="68"/>
      <c r="C19" s="50"/>
      <c r="D19" s="51"/>
      <c r="E19" s="52"/>
      <c r="F19" s="53"/>
      <c r="G19" s="72"/>
      <c r="H19" s="76"/>
      <c r="I19" s="51"/>
      <c r="J19" s="53"/>
      <c r="K19" s="53"/>
      <c r="L19" s="53"/>
      <c r="M19" s="80"/>
      <c r="N19" s="68" t="s">
        <v>151</v>
      </c>
      <c r="O19" s="54" t="s">
        <v>91</v>
      </c>
      <c r="P19" s="51" t="s">
        <v>92</v>
      </c>
      <c r="Q19" s="55">
        <v>0.5</v>
      </c>
      <c r="R19" s="89">
        <f>ROUNDUP(Q19*0.75,2)</f>
        <v>0.38</v>
      </c>
    </row>
    <row r="20" spans="1:18" ht="30" customHeight="1" x14ac:dyDescent="0.15">
      <c r="A20" s="288"/>
      <c r="B20" s="68"/>
      <c r="C20" s="50"/>
      <c r="D20" s="51"/>
      <c r="E20" s="52"/>
      <c r="F20" s="53"/>
      <c r="G20" s="72"/>
      <c r="H20" s="76"/>
      <c r="I20" s="51"/>
      <c r="J20" s="53"/>
      <c r="K20" s="53"/>
      <c r="L20" s="53"/>
      <c r="M20" s="80"/>
      <c r="N20" s="68" t="s">
        <v>20</v>
      </c>
      <c r="O20" s="54" t="s">
        <v>116</v>
      </c>
      <c r="P20" s="51"/>
      <c r="Q20" s="55">
        <v>1</v>
      </c>
      <c r="R20" s="89">
        <f>ROUNDUP(Q20*0.75,2)</f>
        <v>0.75</v>
      </c>
    </row>
    <row r="21" spans="1:18" ht="30" customHeight="1" thickBot="1" x14ac:dyDescent="0.2">
      <c r="A21" s="289"/>
      <c r="B21" s="69"/>
      <c r="C21" s="58"/>
      <c r="D21" s="59"/>
      <c r="E21" s="60"/>
      <c r="F21" s="61"/>
      <c r="G21" s="73"/>
      <c r="H21" s="77"/>
      <c r="I21" s="59"/>
      <c r="J21" s="61"/>
      <c r="K21" s="61"/>
      <c r="L21" s="61"/>
      <c r="M21" s="81"/>
      <c r="N21" s="69" t="s">
        <v>191</v>
      </c>
      <c r="O21" s="62"/>
      <c r="P21" s="59"/>
      <c r="Q21" s="63"/>
      <c r="R21" s="91"/>
    </row>
  </sheetData>
  <mergeCells count="4">
    <mergeCell ref="H1:N1"/>
    <mergeCell ref="A2:R2"/>
    <mergeCell ref="A3:F3"/>
    <mergeCell ref="A5:A21"/>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3"/>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8"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260</v>
      </c>
      <c r="B1" s="5"/>
      <c r="C1" s="1"/>
      <c r="D1" s="1"/>
      <c r="E1" s="302"/>
      <c r="F1" s="303"/>
      <c r="G1" s="303"/>
      <c r="H1" s="303"/>
      <c r="I1" s="303"/>
      <c r="J1" s="303"/>
      <c r="K1" s="303"/>
      <c r="L1" s="303"/>
      <c r="M1" s="303"/>
      <c r="N1" s="303"/>
      <c r="O1"/>
      <c r="P1"/>
      <c r="Q1"/>
      <c r="R1"/>
      <c r="S1"/>
      <c r="T1"/>
      <c r="U1"/>
    </row>
    <row r="2" spans="1:21" s="3" customFormat="1" ht="36" customHeight="1" x14ac:dyDescent="0.15">
      <c r="A2" s="283" t="s">
        <v>0</v>
      </c>
      <c r="B2" s="284"/>
      <c r="C2" s="284"/>
      <c r="D2" s="284"/>
      <c r="E2" s="284"/>
      <c r="F2" s="284"/>
      <c r="G2" s="284"/>
      <c r="H2" s="284"/>
      <c r="I2" s="284"/>
      <c r="J2" s="284"/>
      <c r="K2" s="284"/>
      <c r="L2" s="284"/>
      <c r="M2" s="284"/>
      <c r="N2" s="284"/>
      <c r="O2" s="303"/>
      <c r="P2"/>
      <c r="Q2"/>
      <c r="R2"/>
      <c r="S2"/>
      <c r="T2"/>
      <c r="U2"/>
    </row>
    <row r="3" spans="1:21" ht="33.75" customHeight="1" thickBot="1" x14ac:dyDescent="0.3">
      <c r="A3" s="304" t="s">
        <v>309</v>
      </c>
      <c r="B3" s="305"/>
      <c r="C3" s="305"/>
      <c r="D3" s="94"/>
      <c r="E3" s="306" t="s">
        <v>310</v>
      </c>
      <c r="F3" s="307"/>
      <c r="G3" s="87"/>
      <c r="H3" s="87"/>
      <c r="I3" s="87"/>
      <c r="J3" s="87"/>
      <c r="K3" s="95"/>
      <c r="L3" s="87"/>
      <c r="M3" s="87"/>
    </row>
    <row r="4" spans="1:21" ht="18.75" customHeight="1" x14ac:dyDescent="0.15">
      <c r="A4" s="308"/>
      <c r="B4" s="309"/>
      <c r="C4" s="310"/>
      <c r="D4" s="314" t="s">
        <v>5</v>
      </c>
      <c r="E4" s="317" t="s">
        <v>262</v>
      </c>
      <c r="F4" s="320" t="s">
        <v>263</v>
      </c>
      <c r="G4" s="96" t="s">
        <v>264</v>
      </c>
      <c r="H4" s="97" t="s">
        <v>265</v>
      </c>
      <c r="I4" s="323" t="s">
        <v>266</v>
      </c>
      <c r="J4" s="324"/>
      <c r="K4" s="325"/>
      <c r="L4" s="326" t="s">
        <v>267</v>
      </c>
      <c r="M4" s="327"/>
      <c r="N4" s="328"/>
      <c r="O4" s="290" t="s">
        <v>5</v>
      </c>
    </row>
    <row r="5" spans="1:21" ht="18.75" customHeight="1" x14ac:dyDescent="0.15">
      <c r="A5" s="311"/>
      <c r="B5" s="312"/>
      <c r="C5" s="313"/>
      <c r="D5" s="315"/>
      <c r="E5" s="318"/>
      <c r="F5" s="321"/>
      <c r="G5" s="9" t="s">
        <v>268</v>
      </c>
      <c r="H5" s="98" t="s">
        <v>270</v>
      </c>
      <c r="I5" s="293" t="s">
        <v>271</v>
      </c>
      <c r="J5" s="294"/>
      <c r="K5" s="295"/>
      <c r="L5" s="296" t="s">
        <v>273</v>
      </c>
      <c r="M5" s="297"/>
      <c r="N5" s="298"/>
      <c r="O5" s="291"/>
    </row>
    <row r="6" spans="1:21" ht="18.75" customHeight="1" thickBot="1" x14ac:dyDescent="0.2">
      <c r="A6" s="99"/>
      <c r="B6" s="100" t="s">
        <v>1</v>
      </c>
      <c r="C6" s="101" t="s">
        <v>274</v>
      </c>
      <c r="D6" s="316"/>
      <c r="E6" s="319"/>
      <c r="F6" s="322"/>
      <c r="G6" s="102" t="s">
        <v>263</v>
      </c>
      <c r="H6" s="103" t="s">
        <v>275</v>
      </c>
      <c r="I6" s="104" t="s">
        <v>1</v>
      </c>
      <c r="J6" s="101" t="s">
        <v>274</v>
      </c>
      <c r="K6" s="103" t="s">
        <v>275</v>
      </c>
      <c r="L6" s="105" t="s">
        <v>1</v>
      </c>
      <c r="M6" s="106" t="s">
        <v>274</v>
      </c>
      <c r="N6" s="103" t="s">
        <v>275</v>
      </c>
      <c r="O6" s="292"/>
    </row>
    <row r="7" spans="1:21" ht="30" customHeight="1" x14ac:dyDescent="0.15">
      <c r="A7" s="299" t="s">
        <v>51</v>
      </c>
      <c r="B7" s="107" t="s">
        <v>276</v>
      </c>
      <c r="C7" s="107" t="s">
        <v>277</v>
      </c>
      <c r="D7" s="107"/>
      <c r="E7" s="39"/>
      <c r="F7" s="108"/>
      <c r="G7" s="142"/>
      <c r="H7" s="109" t="s">
        <v>278</v>
      </c>
      <c r="I7" s="110" t="s">
        <v>276</v>
      </c>
      <c r="J7" s="107" t="s">
        <v>277</v>
      </c>
      <c r="K7" s="109" t="s">
        <v>279</v>
      </c>
      <c r="L7" s="111" t="s">
        <v>280</v>
      </c>
      <c r="M7" s="107" t="s">
        <v>277</v>
      </c>
      <c r="N7" s="109">
        <v>30</v>
      </c>
      <c r="O7" s="112"/>
    </row>
    <row r="8" spans="1:21" ht="30" customHeight="1" x14ac:dyDescent="0.15">
      <c r="A8" s="300"/>
      <c r="B8" s="113"/>
      <c r="C8" s="113"/>
      <c r="D8" s="113"/>
      <c r="E8" s="45"/>
      <c r="F8" s="114"/>
      <c r="G8" s="143"/>
      <c r="H8" s="115"/>
      <c r="I8" s="116"/>
      <c r="J8" s="113"/>
      <c r="K8" s="115"/>
      <c r="L8" s="117"/>
      <c r="M8" s="113"/>
      <c r="N8" s="115"/>
      <c r="O8" s="118"/>
    </row>
    <row r="9" spans="1:21" ht="30" customHeight="1" x14ac:dyDescent="0.15">
      <c r="A9" s="300"/>
      <c r="B9" s="119" t="s">
        <v>311</v>
      </c>
      <c r="C9" s="119" t="s">
        <v>61</v>
      </c>
      <c r="D9" s="119"/>
      <c r="E9" s="51"/>
      <c r="F9" s="120"/>
      <c r="G9" s="144"/>
      <c r="H9" s="121">
        <v>10</v>
      </c>
      <c r="I9" s="122" t="s">
        <v>311</v>
      </c>
      <c r="J9" s="123" t="s">
        <v>122</v>
      </c>
      <c r="K9" s="121">
        <v>5</v>
      </c>
      <c r="L9" s="124" t="s">
        <v>312</v>
      </c>
      <c r="M9" s="119" t="s">
        <v>21</v>
      </c>
      <c r="N9" s="121">
        <v>10</v>
      </c>
      <c r="O9" s="125"/>
    </row>
    <row r="10" spans="1:21" ht="30" customHeight="1" x14ac:dyDescent="0.15">
      <c r="A10" s="300"/>
      <c r="B10" s="119"/>
      <c r="C10" s="119" t="s">
        <v>21</v>
      </c>
      <c r="D10" s="119"/>
      <c r="E10" s="51"/>
      <c r="F10" s="120"/>
      <c r="G10" s="144"/>
      <c r="H10" s="121">
        <v>20</v>
      </c>
      <c r="I10" s="122"/>
      <c r="J10" s="119" t="s">
        <v>21</v>
      </c>
      <c r="K10" s="121">
        <v>20</v>
      </c>
      <c r="L10" s="124"/>
      <c r="M10" s="119" t="s">
        <v>96</v>
      </c>
      <c r="N10" s="121">
        <v>10</v>
      </c>
      <c r="O10" s="125"/>
    </row>
    <row r="11" spans="1:21" ht="30" customHeight="1" x14ac:dyDescent="0.15">
      <c r="A11" s="300"/>
      <c r="B11" s="119"/>
      <c r="C11" s="119"/>
      <c r="D11" s="119"/>
      <c r="E11" s="51"/>
      <c r="F11" s="120"/>
      <c r="G11" s="144" t="s">
        <v>35</v>
      </c>
      <c r="H11" s="121" t="s">
        <v>286</v>
      </c>
      <c r="I11" s="122"/>
      <c r="J11" s="119"/>
      <c r="K11" s="121"/>
      <c r="L11" s="117"/>
      <c r="M11" s="113"/>
      <c r="N11" s="115"/>
      <c r="O11" s="118"/>
    </row>
    <row r="12" spans="1:21" ht="30" customHeight="1" x14ac:dyDescent="0.15">
      <c r="A12" s="300"/>
      <c r="B12" s="119"/>
      <c r="C12" s="119"/>
      <c r="D12" s="119"/>
      <c r="E12" s="51"/>
      <c r="F12" s="120"/>
      <c r="G12" s="144" t="s">
        <v>30</v>
      </c>
      <c r="H12" s="121" t="s">
        <v>287</v>
      </c>
      <c r="I12" s="122"/>
      <c r="J12" s="119"/>
      <c r="K12" s="121"/>
      <c r="L12" s="124" t="s">
        <v>313</v>
      </c>
      <c r="M12" s="119" t="s">
        <v>41</v>
      </c>
      <c r="N12" s="121">
        <v>10</v>
      </c>
      <c r="O12" s="125"/>
    </row>
    <row r="13" spans="1:21" ht="30" customHeight="1" x14ac:dyDescent="0.15">
      <c r="A13" s="300"/>
      <c r="B13" s="119"/>
      <c r="C13" s="119"/>
      <c r="D13" s="119"/>
      <c r="E13" s="51"/>
      <c r="F13" s="120" t="s">
        <v>34</v>
      </c>
      <c r="G13" s="144" t="s">
        <v>33</v>
      </c>
      <c r="H13" s="121" t="s">
        <v>287</v>
      </c>
      <c r="I13" s="122"/>
      <c r="J13" s="119"/>
      <c r="K13" s="121"/>
      <c r="L13" s="124"/>
      <c r="M13" s="119"/>
      <c r="N13" s="121"/>
      <c r="O13" s="125"/>
    </row>
    <row r="14" spans="1:21" ht="30" customHeight="1" x14ac:dyDescent="0.15">
      <c r="A14" s="300"/>
      <c r="B14" s="113"/>
      <c r="C14" s="113"/>
      <c r="D14" s="113"/>
      <c r="E14" s="45"/>
      <c r="F14" s="114"/>
      <c r="G14" s="143"/>
      <c r="H14" s="115"/>
      <c r="I14" s="116"/>
      <c r="J14" s="113"/>
      <c r="K14" s="115"/>
      <c r="L14" s="124"/>
      <c r="M14" s="119"/>
      <c r="N14" s="121"/>
      <c r="O14" s="125"/>
    </row>
    <row r="15" spans="1:21" ht="30" customHeight="1" x14ac:dyDescent="0.15">
      <c r="A15" s="300"/>
      <c r="B15" s="119" t="s">
        <v>314</v>
      </c>
      <c r="C15" s="119" t="s">
        <v>96</v>
      </c>
      <c r="D15" s="119"/>
      <c r="E15" s="51"/>
      <c r="F15" s="120"/>
      <c r="G15" s="144"/>
      <c r="H15" s="121">
        <v>20</v>
      </c>
      <c r="I15" s="122" t="s">
        <v>314</v>
      </c>
      <c r="J15" s="119" t="s">
        <v>96</v>
      </c>
      <c r="K15" s="121">
        <v>15</v>
      </c>
      <c r="L15" s="124"/>
      <c r="M15" s="119"/>
      <c r="N15" s="121"/>
      <c r="O15" s="125"/>
    </row>
    <row r="16" spans="1:21" ht="30" customHeight="1" x14ac:dyDescent="0.15">
      <c r="A16" s="300"/>
      <c r="B16" s="113"/>
      <c r="C16" s="113"/>
      <c r="D16" s="113"/>
      <c r="E16" s="45"/>
      <c r="F16" s="114"/>
      <c r="G16" s="143"/>
      <c r="H16" s="115"/>
      <c r="I16" s="116"/>
      <c r="J16" s="113"/>
      <c r="K16" s="115"/>
      <c r="L16" s="124"/>
      <c r="M16" s="119"/>
      <c r="N16" s="121"/>
      <c r="O16" s="125"/>
    </row>
    <row r="17" spans="1:15" ht="30" customHeight="1" x14ac:dyDescent="0.15">
      <c r="A17" s="300"/>
      <c r="B17" s="119" t="s">
        <v>149</v>
      </c>
      <c r="C17" s="119" t="s">
        <v>41</v>
      </c>
      <c r="D17" s="119"/>
      <c r="E17" s="51"/>
      <c r="F17" s="120"/>
      <c r="G17" s="144"/>
      <c r="H17" s="121">
        <v>10</v>
      </c>
      <c r="I17" s="122" t="s">
        <v>149</v>
      </c>
      <c r="J17" s="119" t="s">
        <v>41</v>
      </c>
      <c r="K17" s="121">
        <v>10</v>
      </c>
      <c r="L17" s="124"/>
      <c r="M17" s="119"/>
      <c r="N17" s="121"/>
      <c r="O17" s="125"/>
    </row>
    <row r="18" spans="1:15" ht="30" customHeight="1" x14ac:dyDescent="0.15">
      <c r="A18" s="300"/>
      <c r="B18" s="119"/>
      <c r="C18" s="119" t="s">
        <v>52</v>
      </c>
      <c r="D18" s="119"/>
      <c r="E18" s="51" t="s">
        <v>53</v>
      </c>
      <c r="F18" s="120"/>
      <c r="G18" s="144"/>
      <c r="H18" s="121">
        <v>20</v>
      </c>
      <c r="I18" s="122"/>
      <c r="J18" s="119" t="s">
        <v>52</v>
      </c>
      <c r="K18" s="121">
        <v>15</v>
      </c>
      <c r="L18" s="124"/>
      <c r="M18" s="119"/>
      <c r="N18" s="121"/>
      <c r="O18" s="125"/>
    </row>
    <row r="19" spans="1:15" ht="30" customHeight="1" x14ac:dyDescent="0.15">
      <c r="A19" s="300"/>
      <c r="B19" s="119"/>
      <c r="C19" s="119"/>
      <c r="D19" s="119"/>
      <c r="E19" s="51"/>
      <c r="F19" s="127"/>
      <c r="G19" s="144" t="s">
        <v>73</v>
      </c>
      <c r="H19" s="121" t="s">
        <v>286</v>
      </c>
      <c r="I19" s="122"/>
      <c r="J19" s="119"/>
      <c r="K19" s="121"/>
      <c r="L19" s="124"/>
      <c r="M19" s="119"/>
      <c r="N19" s="121"/>
      <c r="O19" s="125"/>
    </row>
    <row r="20" spans="1:15" ht="30" customHeight="1" thickBot="1" x14ac:dyDescent="0.2">
      <c r="A20" s="301"/>
      <c r="B20" s="129"/>
      <c r="C20" s="129"/>
      <c r="D20" s="129"/>
      <c r="E20" s="59"/>
      <c r="F20" s="130"/>
      <c r="G20" s="133"/>
      <c r="H20" s="131"/>
      <c r="I20" s="132"/>
      <c r="J20" s="129"/>
      <c r="K20" s="131"/>
      <c r="L20" s="134"/>
      <c r="M20" s="129"/>
      <c r="N20" s="131"/>
      <c r="O20" s="135"/>
    </row>
    <row r="21" spans="1:15" ht="14.25" x14ac:dyDescent="0.15">
      <c r="B21" s="92"/>
      <c r="C21" s="92"/>
      <c r="D21" s="92"/>
      <c r="G21" s="92"/>
      <c r="H21" s="136"/>
      <c r="I21" s="92"/>
      <c r="J21" s="92"/>
      <c r="K21" s="136"/>
      <c r="L21" s="92"/>
      <c r="M21" s="92"/>
      <c r="N21" s="136"/>
    </row>
    <row r="22" spans="1:15" ht="14.25" x14ac:dyDescent="0.15">
      <c r="B22" s="92"/>
      <c r="C22" s="92"/>
      <c r="D22" s="92"/>
      <c r="G22" s="92"/>
      <c r="H22" s="136"/>
      <c r="I22" s="92"/>
      <c r="J22" s="92"/>
      <c r="K22" s="136"/>
      <c r="L22" s="92"/>
      <c r="M22" s="92"/>
      <c r="N22" s="136"/>
    </row>
    <row r="23" spans="1:15" ht="14.25" x14ac:dyDescent="0.15">
      <c r="B23" s="92"/>
      <c r="C23" s="92"/>
      <c r="D23" s="92"/>
      <c r="G23" s="92"/>
      <c r="H23" s="136"/>
      <c r="I23" s="92"/>
      <c r="J23" s="92"/>
      <c r="K23" s="136"/>
      <c r="L23" s="92"/>
      <c r="M23" s="92"/>
      <c r="N23" s="136"/>
    </row>
    <row r="24" spans="1:15" ht="14.25" x14ac:dyDescent="0.15">
      <c r="B24" s="92"/>
      <c r="C24" s="92"/>
      <c r="D24" s="92"/>
      <c r="G24" s="92"/>
      <c r="H24" s="136"/>
      <c r="I24" s="92"/>
      <c r="J24" s="92"/>
      <c r="K24" s="136"/>
      <c r="L24" s="92"/>
      <c r="M24" s="92"/>
      <c r="N24" s="136"/>
    </row>
    <row r="25" spans="1:15" ht="14.25" x14ac:dyDescent="0.15">
      <c r="B25" s="92"/>
      <c r="C25" s="92"/>
      <c r="D25" s="92"/>
      <c r="G25" s="92"/>
      <c r="H25" s="136"/>
      <c r="I25" s="92"/>
      <c r="J25" s="92"/>
      <c r="K25" s="136"/>
      <c r="L25" s="92"/>
      <c r="M25" s="92"/>
      <c r="N25" s="136"/>
    </row>
    <row r="26" spans="1:15" ht="14.25" x14ac:dyDescent="0.15">
      <c r="B26" s="92"/>
      <c r="C26" s="92"/>
      <c r="D26" s="92"/>
      <c r="G26" s="92"/>
      <c r="H26" s="136"/>
      <c r="I26" s="92"/>
      <c r="J26" s="92"/>
      <c r="K26" s="136"/>
      <c r="L26" s="92"/>
      <c r="M26" s="92"/>
      <c r="N26" s="136"/>
    </row>
    <row r="27" spans="1:15" ht="14.25" x14ac:dyDescent="0.15">
      <c r="B27" s="92"/>
      <c r="C27" s="92"/>
      <c r="D27" s="92"/>
      <c r="G27" s="92"/>
      <c r="H27" s="136"/>
      <c r="I27" s="92"/>
      <c r="J27" s="92"/>
      <c r="K27" s="136"/>
      <c r="L27" s="92"/>
      <c r="M27" s="92"/>
      <c r="N27" s="136"/>
    </row>
    <row r="28" spans="1:15" ht="14.25" x14ac:dyDescent="0.15">
      <c r="B28" s="92"/>
      <c r="C28" s="92"/>
      <c r="D28" s="92"/>
      <c r="G28" s="92"/>
      <c r="H28" s="136"/>
      <c r="I28" s="92"/>
      <c r="J28" s="92"/>
      <c r="K28" s="136"/>
      <c r="L28" s="92"/>
      <c r="M28" s="92"/>
      <c r="N28" s="136"/>
    </row>
    <row r="29" spans="1:15" ht="14.25" x14ac:dyDescent="0.15">
      <c r="B29" s="92"/>
      <c r="C29" s="92"/>
      <c r="D29" s="92"/>
      <c r="G29" s="92"/>
      <c r="H29" s="136"/>
      <c r="I29" s="92"/>
      <c r="J29" s="92"/>
      <c r="K29" s="136"/>
      <c r="L29" s="92"/>
      <c r="M29" s="92"/>
      <c r="N29" s="136"/>
    </row>
    <row r="30" spans="1:15" ht="14.25" x14ac:dyDescent="0.15">
      <c r="B30" s="92"/>
      <c r="C30" s="92"/>
      <c r="D30" s="92"/>
      <c r="G30" s="92"/>
      <c r="H30" s="136"/>
      <c r="I30" s="92"/>
      <c r="J30" s="92"/>
      <c r="K30" s="136"/>
      <c r="L30" s="92"/>
      <c r="M30" s="92"/>
      <c r="N30" s="136"/>
    </row>
    <row r="31" spans="1:15" ht="14.25" x14ac:dyDescent="0.15">
      <c r="B31" s="92"/>
      <c r="C31" s="92"/>
      <c r="D31" s="92"/>
      <c r="G31" s="92"/>
      <c r="H31" s="136"/>
      <c r="I31" s="92"/>
      <c r="J31" s="92"/>
      <c r="K31" s="136"/>
      <c r="L31" s="92"/>
      <c r="M31" s="92"/>
      <c r="N31" s="136"/>
    </row>
    <row r="32" spans="1:15" ht="14.25" x14ac:dyDescent="0.15">
      <c r="B32" s="92"/>
      <c r="C32" s="92"/>
      <c r="D32" s="92"/>
      <c r="G32" s="92"/>
      <c r="H32" s="136"/>
      <c r="I32" s="92"/>
      <c r="J32" s="92"/>
      <c r="K32" s="136"/>
      <c r="L32" s="92"/>
      <c r="M32" s="92"/>
      <c r="N32" s="136"/>
    </row>
    <row r="33" spans="2:14" ht="14.25" x14ac:dyDescent="0.15">
      <c r="B33" s="92"/>
      <c r="C33" s="92"/>
      <c r="D33" s="92"/>
      <c r="G33" s="92"/>
      <c r="H33" s="136"/>
      <c r="I33" s="92"/>
      <c r="J33" s="92"/>
      <c r="K33" s="136"/>
      <c r="L33" s="92"/>
      <c r="M33" s="92"/>
      <c r="N33" s="136"/>
    </row>
    <row r="34" spans="2:14" ht="14.25" x14ac:dyDescent="0.15">
      <c r="B34" s="92"/>
      <c r="C34" s="92"/>
      <c r="D34" s="92"/>
      <c r="G34" s="92"/>
      <c r="H34" s="136"/>
      <c r="I34" s="92"/>
      <c r="J34" s="92"/>
      <c r="K34" s="136"/>
      <c r="L34" s="92"/>
      <c r="M34" s="92"/>
      <c r="N34" s="136"/>
    </row>
    <row r="35" spans="2:14" ht="14.25" x14ac:dyDescent="0.15">
      <c r="B35" s="92"/>
      <c r="C35" s="92"/>
      <c r="D35" s="92"/>
      <c r="G35" s="92"/>
      <c r="H35" s="136"/>
      <c r="I35" s="92"/>
      <c r="J35" s="92"/>
      <c r="K35" s="136"/>
      <c r="L35" s="92"/>
      <c r="M35" s="92"/>
      <c r="N35" s="136"/>
    </row>
    <row r="36" spans="2:14" ht="14.25" x14ac:dyDescent="0.15">
      <c r="B36" s="92"/>
      <c r="C36" s="92"/>
      <c r="D36" s="92"/>
      <c r="G36" s="92"/>
      <c r="H36" s="136"/>
      <c r="I36" s="92"/>
      <c r="J36" s="92"/>
      <c r="K36" s="136"/>
      <c r="L36" s="92"/>
      <c r="M36" s="92"/>
      <c r="N36" s="136"/>
    </row>
    <row r="37" spans="2:14" ht="14.25" x14ac:dyDescent="0.15">
      <c r="B37" s="92"/>
      <c r="C37" s="92"/>
      <c r="D37" s="92"/>
      <c r="G37" s="92"/>
      <c r="H37" s="136"/>
      <c r="I37" s="92"/>
      <c r="J37" s="92"/>
      <c r="K37" s="136"/>
      <c r="L37" s="92"/>
      <c r="M37" s="92"/>
      <c r="N37" s="136"/>
    </row>
    <row r="38" spans="2:14" ht="14.25" x14ac:dyDescent="0.15">
      <c r="B38" s="92"/>
      <c r="C38" s="92"/>
      <c r="D38" s="92"/>
      <c r="G38" s="92"/>
      <c r="H38" s="136"/>
      <c r="I38" s="92"/>
      <c r="J38" s="92"/>
      <c r="K38" s="136"/>
      <c r="L38" s="92"/>
      <c r="M38" s="92"/>
      <c r="N38" s="136"/>
    </row>
    <row r="39" spans="2:14" ht="14.25" x14ac:dyDescent="0.15">
      <c r="B39" s="92"/>
      <c r="C39" s="92"/>
      <c r="D39" s="92"/>
      <c r="G39" s="92"/>
      <c r="H39" s="136"/>
      <c r="I39" s="92"/>
      <c r="J39" s="92"/>
      <c r="K39" s="136"/>
      <c r="L39" s="92"/>
      <c r="M39" s="92"/>
      <c r="N39" s="136"/>
    </row>
    <row r="40" spans="2:14" ht="14.25" x14ac:dyDescent="0.15">
      <c r="B40" s="92"/>
      <c r="C40" s="92"/>
      <c r="D40" s="92"/>
      <c r="G40" s="92"/>
      <c r="H40" s="136"/>
      <c r="I40" s="92"/>
      <c r="J40" s="92"/>
      <c r="K40" s="136"/>
      <c r="L40" s="92"/>
      <c r="M40" s="92"/>
      <c r="N40" s="136"/>
    </row>
    <row r="41" spans="2:14" ht="14.25" x14ac:dyDescent="0.15">
      <c r="B41" s="92"/>
      <c r="C41" s="92"/>
      <c r="D41" s="92"/>
      <c r="G41" s="92"/>
      <c r="H41" s="136"/>
      <c r="I41" s="92"/>
      <c r="J41" s="92"/>
      <c r="K41" s="136"/>
      <c r="L41" s="92"/>
      <c r="M41" s="92"/>
      <c r="N41" s="136"/>
    </row>
    <row r="42" spans="2:14" ht="14.25" x14ac:dyDescent="0.15">
      <c r="B42" s="92"/>
      <c r="C42" s="92"/>
      <c r="D42" s="92"/>
      <c r="G42" s="92"/>
      <c r="H42" s="136"/>
      <c r="I42" s="92"/>
      <c r="J42" s="92"/>
      <c r="K42" s="136"/>
      <c r="L42" s="92"/>
      <c r="M42" s="92"/>
      <c r="N42" s="136"/>
    </row>
    <row r="43" spans="2:14" ht="14.25" x14ac:dyDescent="0.15">
      <c r="B43" s="92"/>
      <c r="C43" s="92"/>
      <c r="D43" s="92"/>
      <c r="G43" s="92"/>
      <c r="H43" s="136"/>
      <c r="I43" s="92"/>
      <c r="J43" s="92"/>
      <c r="K43" s="136"/>
      <c r="L43" s="92"/>
      <c r="M43" s="92"/>
      <c r="N43" s="136"/>
    </row>
    <row r="44" spans="2:14" ht="14.25" x14ac:dyDescent="0.15">
      <c r="B44" s="92"/>
      <c r="C44" s="92"/>
      <c r="D44" s="92"/>
      <c r="G44" s="92"/>
      <c r="H44" s="136"/>
      <c r="I44" s="92"/>
      <c r="J44" s="92"/>
      <c r="K44" s="136"/>
      <c r="L44" s="92"/>
      <c r="M44" s="92"/>
      <c r="N44" s="136"/>
    </row>
    <row r="45" spans="2:14" ht="14.25" x14ac:dyDescent="0.15">
      <c r="B45" s="92"/>
      <c r="C45" s="92"/>
      <c r="D45" s="92"/>
      <c r="G45" s="92"/>
      <c r="H45" s="136"/>
      <c r="I45" s="92"/>
      <c r="J45" s="92"/>
      <c r="K45" s="136"/>
      <c r="L45" s="92"/>
      <c r="M45" s="92"/>
      <c r="N45" s="136"/>
    </row>
    <row r="46" spans="2:14" ht="14.25" x14ac:dyDescent="0.15">
      <c r="B46" s="92"/>
      <c r="C46" s="92"/>
      <c r="D46" s="92"/>
      <c r="G46" s="92"/>
      <c r="H46" s="136"/>
      <c r="I46" s="92"/>
      <c r="J46" s="92"/>
      <c r="K46" s="136"/>
      <c r="L46" s="92"/>
      <c r="M46" s="92"/>
      <c r="N46" s="136"/>
    </row>
    <row r="47" spans="2:14" ht="14.25" x14ac:dyDescent="0.15">
      <c r="B47" s="92"/>
      <c r="C47" s="92"/>
      <c r="D47" s="92"/>
      <c r="G47" s="92"/>
      <c r="H47" s="136"/>
      <c r="I47" s="92"/>
      <c r="J47" s="92"/>
      <c r="K47" s="136"/>
      <c r="L47" s="92"/>
      <c r="M47" s="92"/>
      <c r="N47" s="136"/>
    </row>
    <row r="48" spans="2:14" ht="14.25" x14ac:dyDescent="0.15">
      <c r="B48" s="92"/>
      <c r="C48" s="92"/>
      <c r="D48" s="92"/>
      <c r="G48" s="92"/>
      <c r="H48" s="136"/>
      <c r="I48" s="92"/>
      <c r="J48" s="92"/>
      <c r="K48" s="136"/>
      <c r="L48" s="92"/>
      <c r="M48" s="92"/>
      <c r="N48" s="136"/>
    </row>
    <row r="49" spans="2:14" ht="14.25" x14ac:dyDescent="0.15">
      <c r="B49" s="92"/>
      <c r="C49" s="92"/>
      <c r="D49" s="92"/>
      <c r="G49" s="92"/>
      <c r="H49" s="136"/>
      <c r="I49" s="92"/>
      <c r="J49" s="92"/>
      <c r="K49" s="136"/>
      <c r="L49" s="92"/>
      <c r="M49" s="92"/>
      <c r="N49" s="136"/>
    </row>
    <row r="50" spans="2:14" ht="14.25" x14ac:dyDescent="0.15">
      <c r="B50" s="92"/>
      <c r="C50" s="92"/>
      <c r="D50" s="92"/>
      <c r="G50" s="92"/>
      <c r="H50" s="136"/>
      <c r="I50" s="92"/>
      <c r="J50" s="92"/>
      <c r="K50" s="136"/>
      <c r="L50" s="92"/>
      <c r="M50" s="92"/>
      <c r="N50" s="136"/>
    </row>
    <row r="51" spans="2:14" ht="14.25" x14ac:dyDescent="0.15">
      <c r="B51" s="92"/>
      <c r="C51" s="92"/>
      <c r="D51" s="92"/>
      <c r="G51" s="92"/>
      <c r="H51" s="136"/>
      <c r="I51" s="92"/>
      <c r="J51" s="92"/>
      <c r="K51" s="136"/>
      <c r="L51" s="92"/>
      <c r="M51" s="92"/>
      <c r="N51" s="136"/>
    </row>
    <row r="52" spans="2:14" ht="14.25" x14ac:dyDescent="0.15">
      <c r="B52" s="92"/>
      <c r="C52" s="92"/>
      <c r="D52" s="92"/>
      <c r="G52" s="92"/>
      <c r="H52" s="136"/>
      <c r="I52" s="92"/>
      <c r="J52" s="92"/>
      <c r="K52" s="136"/>
      <c r="L52" s="92"/>
      <c r="M52" s="92"/>
      <c r="N52" s="136"/>
    </row>
    <row r="53" spans="2:14" ht="14.25" x14ac:dyDescent="0.15">
      <c r="B53" s="92"/>
      <c r="C53" s="92"/>
      <c r="D53" s="92"/>
      <c r="G53" s="92"/>
      <c r="H53" s="136"/>
      <c r="I53" s="92"/>
      <c r="J53" s="92"/>
      <c r="K53" s="136"/>
      <c r="L53" s="92"/>
      <c r="M53" s="92"/>
      <c r="N53" s="136"/>
    </row>
    <row r="54" spans="2:14" ht="14.25" x14ac:dyDescent="0.15">
      <c r="B54" s="92"/>
      <c r="C54" s="92"/>
      <c r="D54" s="92"/>
      <c r="G54" s="92"/>
      <c r="H54" s="136"/>
      <c r="I54" s="92"/>
      <c r="J54" s="92"/>
      <c r="K54" s="136"/>
      <c r="L54" s="92"/>
      <c r="M54" s="92"/>
      <c r="N54" s="136"/>
    </row>
    <row r="55" spans="2:14" ht="14.25" x14ac:dyDescent="0.15">
      <c r="B55" s="92"/>
      <c r="C55" s="92"/>
      <c r="D55" s="92"/>
      <c r="G55" s="92"/>
      <c r="H55" s="136"/>
      <c r="I55" s="92"/>
      <c r="J55" s="92"/>
      <c r="K55" s="136"/>
      <c r="L55" s="92"/>
      <c r="M55" s="92"/>
      <c r="N55" s="136"/>
    </row>
    <row r="56" spans="2:14" ht="14.25" x14ac:dyDescent="0.15">
      <c r="B56" s="92"/>
      <c r="C56" s="92"/>
      <c r="D56" s="92"/>
      <c r="G56" s="92"/>
      <c r="H56" s="136"/>
      <c r="I56" s="92"/>
      <c r="J56" s="92"/>
      <c r="K56" s="136"/>
      <c r="L56" s="92"/>
      <c r="M56" s="92"/>
      <c r="N56" s="136"/>
    </row>
    <row r="57" spans="2:14" ht="14.25" x14ac:dyDescent="0.15">
      <c r="B57" s="92"/>
      <c r="C57" s="92"/>
      <c r="D57" s="92"/>
      <c r="G57" s="92"/>
      <c r="H57" s="136"/>
      <c r="I57" s="92"/>
      <c r="J57" s="92"/>
      <c r="K57" s="136"/>
      <c r="L57" s="92"/>
      <c r="M57" s="92"/>
      <c r="N57" s="136"/>
    </row>
    <row r="58" spans="2:14" ht="14.25" x14ac:dyDescent="0.15">
      <c r="B58" s="92"/>
      <c r="C58" s="92"/>
      <c r="D58" s="92"/>
      <c r="G58" s="92"/>
      <c r="H58" s="136"/>
      <c r="I58" s="92"/>
      <c r="J58" s="92"/>
      <c r="K58" s="136"/>
      <c r="L58" s="92"/>
      <c r="M58" s="92"/>
      <c r="N58" s="136"/>
    </row>
    <row r="59" spans="2:14" ht="14.25" x14ac:dyDescent="0.15">
      <c r="B59" s="92"/>
      <c r="C59" s="92"/>
      <c r="D59" s="92"/>
      <c r="G59" s="92"/>
      <c r="H59" s="136"/>
      <c r="I59" s="92"/>
      <c r="J59" s="92"/>
      <c r="K59" s="136"/>
      <c r="L59" s="92"/>
      <c r="M59" s="92"/>
      <c r="N59" s="136"/>
    </row>
    <row r="60" spans="2:14" ht="14.25" x14ac:dyDescent="0.15">
      <c r="B60" s="92"/>
      <c r="C60" s="92"/>
      <c r="D60" s="92"/>
      <c r="G60" s="92"/>
      <c r="H60" s="136"/>
      <c r="I60" s="92"/>
      <c r="J60" s="92"/>
      <c r="K60" s="136"/>
      <c r="L60" s="92"/>
      <c r="M60" s="92"/>
      <c r="N60" s="136"/>
    </row>
    <row r="61" spans="2:14" ht="14.25" x14ac:dyDescent="0.15">
      <c r="B61" s="92"/>
      <c r="C61" s="92"/>
      <c r="D61" s="92"/>
      <c r="G61" s="92"/>
      <c r="H61" s="136"/>
      <c r="I61" s="92"/>
      <c r="J61" s="92"/>
      <c r="K61" s="136"/>
      <c r="L61" s="92"/>
      <c r="M61" s="92"/>
      <c r="N61" s="136"/>
    </row>
    <row r="62" spans="2:14" ht="14.25" x14ac:dyDescent="0.15">
      <c r="B62" s="92"/>
      <c r="C62" s="92"/>
      <c r="D62" s="92"/>
      <c r="G62" s="92"/>
      <c r="H62" s="136"/>
      <c r="I62" s="92"/>
      <c r="J62" s="92"/>
      <c r="K62" s="136"/>
      <c r="L62" s="92"/>
      <c r="M62" s="92"/>
      <c r="N62" s="136"/>
    </row>
    <row r="63" spans="2:14" ht="14.25" x14ac:dyDescent="0.15">
      <c r="B63" s="92"/>
      <c r="C63" s="92"/>
      <c r="D63" s="92"/>
      <c r="G63" s="92"/>
      <c r="H63" s="136"/>
      <c r="I63" s="92"/>
      <c r="J63" s="92"/>
      <c r="K63" s="136"/>
      <c r="L63" s="92"/>
      <c r="M63" s="92"/>
      <c r="N63" s="136"/>
    </row>
  </sheetData>
  <mergeCells count="14">
    <mergeCell ref="O4:O6"/>
    <mergeCell ref="I5:K5"/>
    <mergeCell ref="L5:N5"/>
    <mergeCell ref="A7:A20"/>
    <mergeCell ref="E1:N1"/>
    <mergeCell ref="A2:O2"/>
    <mergeCell ref="A3:C3"/>
    <mergeCell ref="E3:F3"/>
    <mergeCell ref="A4:C5"/>
    <mergeCell ref="D4:D6"/>
    <mergeCell ref="E4:E6"/>
    <mergeCell ref="F4:F6"/>
    <mergeCell ref="I4:K4"/>
    <mergeCell ref="L4:N4"/>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1"/>
  <sheetViews>
    <sheetView showZeros="0" zoomScale="60" zoomScaleNormal="60" zoomScaleSheetLayoutView="80" workbookViewId="0"/>
  </sheetViews>
  <sheetFormatPr defaultRowHeight="18.75" customHeight="1" x14ac:dyDescent="0.15"/>
  <cols>
    <col min="1" max="1" width="4.125" style="30" customWidth="1"/>
    <col min="2" max="2" width="22.5" style="29" customWidth="1"/>
    <col min="3" max="3" width="26.625" style="29" customWidth="1"/>
    <col min="4" max="4" width="17.125" style="28" customWidth="1"/>
    <col min="5" max="5" width="8.125" style="31" customWidth="1"/>
    <col min="6" max="6" width="4" style="32" customWidth="1"/>
    <col min="7" max="7" width="10.25" style="32" hidden="1" customWidth="1"/>
    <col min="8" max="8" width="23.25" style="33" customWidth="1"/>
    <col min="9" max="9" width="17.125" style="28" customWidth="1"/>
    <col min="10" max="10" width="8.125" style="32" customWidth="1"/>
    <col min="11" max="11" width="4" style="32" customWidth="1"/>
    <col min="12" max="12" width="10.25" style="32" hidden="1" customWidth="1"/>
    <col min="13" max="13" width="8.625" style="34" hidden="1" customWidth="1"/>
    <col min="14" max="14" width="97.75" style="29" customWidth="1"/>
    <col min="15" max="15" width="14.125" style="33" customWidth="1"/>
    <col min="16" max="16" width="16" style="28" customWidth="1"/>
    <col min="17" max="17" width="10.125" style="35" customWidth="1"/>
    <col min="18" max="18" width="10.125" style="31" customWidth="1"/>
    <col min="19" max="19" width="5.125" style="28" customWidth="1"/>
    <col min="27" max="16384" width="9" style="3"/>
  </cols>
  <sheetData>
    <row r="1" spans="1:19" ht="36.75" customHeight="1" x14ac:dyDescent="0.15">
      <c r="A1" s="1" t="s">
        <v>12</v>
      </c>
      <c r="B1" s="1"/>
      <c r="C1" s="2"/>
      <c r="D1" s="3"/>
      <c r="E1" s="2"/>
      <c r="F1" s="2"/>
      <c r="G1" s="2"/>
      <c r="H1" s="283"/>
      <c r="I1" s="283"/>
      <c r="J1" s="284"/>
      <c r="K1" s="284"/>
      <c r="L1" s="284"/>
      <c r="M1" s="284"/>
      <c r="N1" s="284"/>
      <c r="O1" s="2"/>
      <c r="P1" s="2"/>
      <c r="Q1" s="4"/>
      <c r="R1" s="4"/>
      <c r="S1" s="3"/>
    </row>
    <row r="2" spans="1:19" ht="36.75" customHeight="1" x14ac:dyDescent="0.15">
      <c r="A2" s="283" t="s">
        <v>0</v>
      </c>
      <c r="B2" s="283"/>
      <c r="C2" s="284"/>
      <c r="D2" s="284"/>
      <c r="E2" s="284"/>
      <c r="F2" s="284"/>
      <c r="G2" s="284"/>
      <c r="H2" s="284"/>
      <c r="I2" s="284"/>
      <c r="J2" s="284"/>
      <c r="K2" s="284"/>
      <c r="L2" s="284"/>
      <c r="M2" s="284"/>
      <c r="N2" s="284"/>
      <c r="O2" s="284"/>
      <c r="P2" s="284"/>
      <c r="Q2" s="284"/>
      <c r="R2" s="284"/>
      <c r="S2" s="3"/>
    </row>
    <row r="3" spans="1:19" ht="27.75" customHeight="1" thickBot="1" x14ac:dyDescent="0.3">
      <c r="A3" s="285" t="s">
        <v>152</v>
      </c>
      <c r="B3" s="286"/>
      <c r="C3" s="286"/>
      <c r="D3" s="286"/>
      <c r="E3" s="286"/>
      <c r="F3" s="286"/>
      <c r="G3" s="2"/>
      <c r="H3" s="2"/>
      <c r="I3" s="13"/>
      <c r="J3" s="2"/>
      <c r="K3" s="7"/>
      <c r="L3" s="7"/>
      <c r="M3" s="11"/>
      <c r="N3" s="2"/>
      <c r="O3" s="14"/>
      <c r="P3" s="13"/>
      <c r="Q3" s="15"/>
      <c r="R3" s="15"/>
      <c r="S3" s="12"/>
    </row>
    <row r="4" spans="1:19" customFormat="1" ht="42" customHeight="1" thickBot="1" x14ac:dyDescent="0.2">
      <c r="A4" s="16"/>
      <c r="B4" s="17" t="s">
        <v>1</v>
      </c>
      <c r="C4" s="18" t="s">
        <v>2</v>
      </c>
      <c r="D4" s="19" t="s">
        <v>259</v>
      </c>
      <c r="E4" s="36" t="s">
        <v>6</v>
      </c>
      <c r="F4" s="20" t="s">
        <v>4</v>
      </c>
      <c r="G4" s="18" t="s">
        <v>5</v>
      </c>
      <c r="H4" s="17" t="s">
        <v>2</v>
      </c>
      <c r="I4" s="19" t="s">
        <v>259</v>
      </c>
      <c r="J4" s="37" t="s">
        <v>3</v>
      </c>
      <c r="K4" s="20" t="s">
        <v>4</v>
      </c>
      <c r="L4" s="20" t="s">
        <v>5</v>
      </c>
      <c r="M4" s="22" t="s">
        <v>7</v>
      </c>
      <c r="N4" s="23" t="s">
        <v>8</v>
      </c>
      <c r="O4" s="20" t="s">
        <v>9</v>
      </c>
      <c r="P4" s="24" t="s">
        <v>259</v>
      </c>
      <c r="Q4" s="21" t="s">
        <v>11</v>
      </c>
      <c r="R4" s="26" t="s">
        <v>10</v>
      </c>
      <c r="S4" s="27"/>
    </row>
    <row r="5" spans="1:19" ht="30" customHeight="1" x14ac:dyDescent="0.15">
      <c r="A5" s="287" t="s">
        <v>51</v>
      </c>
      <c r="B5" s="66" t="s">
        <v>153</v>
      </c>
      <c r="C5" s="38" t="s">
        <v>39</v>
      </c>
      <c r="D5" s="39"/>
      <c r="E5" s="40">
        <v>30</v>
      </c>
      <c r="F5" s="41" t="s">
        <v>22</v>
      </c>
      <c r="G5" s="70"/>
      <c r="H5" s="74" t="s">
        <v>39</v>
      </c>
      <c r="I5" s="39"/>
      <c r="J5" s="41">
        <f>ROUNDUP(E5*0.75,2)</f>
        <v>22.5</v>
      </c>
      <c r="K5" s="41" t="s">
        <v>22</v>
      </c>
      <c r="L5" s="41"/>
      <c r="M5" s="78" t="e">
        <f>#REF!</f>
        <v>#REF!</v>
      </c>
      <c r="N5" s="66" t="s">
        <v>154</v>
      </c>
      <c r="O5" s="42" t="s">
        <v>14</v>
      </c>
      <c r="P5" s="39"/>
      <c r="Q5" s="43">
        <v>110</v>
      </c>
      <c r="R5" s="88">
        <f>ROUNDUP(Q5*0.75,2)</f>
        <v>82.5</v>
      </c>
    </row>
    <row r="6" spans="1:19" ht="30" customHeight="1" x14ac:dyDescent="0.15">
      <c r="A6" s="288"/>
      <c r="B6" s="68"/>
      <c r="C6" s="50" t="s">
        <v>21</v>
      </c>
      <c r="D6" s="51"/>
      <c r="E6" s="52">
        <v>50</v>
      </c>
      <c r="F6" s="53" t="s">
        <v>22</v>
      </c>
      <c r="G6" s="72"/>
      <c r="H6" s="76" t="s">
        <v>21</v>
      </c>
      <c r="I6" s="51"/>
      <c r="J6" s="53">
        <f>ROUNDUP(E6*0.75,2)</f>
        <v>37.5</v>
      </c>
      <c r="K6" s="53" t="s">
        <v>22</v>
      </c>
      <c r="L6" s="53"/>
      <c r="M6" s="80" t="e">
        <f>ROUND(#REF!+(#REF!*6/100),2)</f>
        <v>#REF!</v>
      </c>
      <c r="N6" s="68" t="s">
        <v>155</v>
      </c>
      <c r="O6" s="54" t="s">
        <v>32</v>
      </c>
      <c r="P6" s="51"/>
      <c r="Q6" s="55">
        <v>0.5</v>
      </c>
      <c r="R6" s="89">
        <f>ROUNDUP(Q6*0.75,2)</f>
        <v>0.38</v>
      </c>
    </row>
    <row r="7" spans="1:19" ht="30" customHeight="1" x14ac:dyDescent="0.15">
      <c r="A7" s="288"/>
      <c r="B7" s="68"/>
      <c r="C7" s="50" t="s">
        <v>120</v>
      </c>
      <c r="D7" s="51"/>
      <c r="E7" s="52">
        <v>50</v>
      </c>
      <c r="F7" s="53" t="s">
        <v>22</v>
      </c>
      <c r="G7" s="72"/>
      <c r="H7" s="76" t="s">
        <v>120</v>
      </c>
      <c r="I7" s="51"/>
      <c r="J7" s="53">
        <f>ROUNDUP(E7*0.75,2)</f>
        <v>37.5</v>
      </c>
      <c r="K7" s="53" t="s">
        <v>22</v>
      </c>
      <c r="L7" s="53"/>
      <c r="M7" s="80" t="e">
        <f>#REF!</f>
        <v>#REF!</v>
      </c>
      <c r="N7" s="68" t="s">
        <v>156</v>
      </c>
      <c r="O7" s="54" t="s">
        <v>29</v>
      </c>
      <c r="P7" s="51"/>
      <c r="Q7" s="55">
        <v>1</v>
      </c>
      <c r="R7" s="89">
        <f>ROUNDUP(Q7*0.75,2)</f>
        <v>0.75</v>
      </c>
    </row>
    <row r="8" spans="1:19" ht="30" customHeight="1" x14ac:dyDescent="0.15">
      <c r="A8" s="288"/>
      <c r="B8" s="68"/>
      <c r="C8" s="50" t="s">
        <v>158</v>
      </c>
      <c r="D8" s="51" t="s">
        <v>34</v>
      </c>
      <c r="E8" s="52">
        <v>10</v>
      </c>
      <c r="F8" s="53" t="s">
        <v>22</v>
      </c>
      <c r="G8" s="72"/>
      <c r="H8" s="76" t="s">
        <v>158</v>
      </c>
      <c r="I8" s="51" t="s">
        <v>34</v>
      </c>
      <c r="J8" s="53">
        <f>ROUNDUP(E8*0.75,2)</f>
        <v>7.5</v>
      </c>
      <c r="K8" s="53" t="s">
        <v>22</v>
      </c>
      <c r="L8" s="53"/>
      <c r="M8" s="80" t="e">
        <f>#REF!</f>
        <v>#REF!</v>
      </c>
      <c r="N8" s="68" t="s">
        <v>157</v>
      </c>
      <c r="O8" s="54" t="s">
        <v>73</v>
      </c>
      <c r="P8" s="51"/>
      <c r="Q8" s="55">
        <v>30</v>
      </c>
      <c r="R8" s="89">
        <f>ROUNDUP(Q8*0.75,2)</f>
        <v>22.5</v>
      </c>
    </row>
    <row r="9" spans="1:19" ht="30" customHeight="1" x14ac:dyDescent="0.15">
      <c r="A9" s="288"/>
      <c r="B9" s="68"/>
      <c r="C9" s="50" t="s">
        <v>78</v>
      </c>
      <c r="D9" s="51"/>
      <c r="E9" s="52">
        <v>5</v>
      </c>
      <c r="F9" s="53" t="s">
        <v>22</v>
      </c>
      <c r="G9" s="72"/>
      <c r="H9" s="76" t="s">
        <v>78</v>
      </c>
      <c r="I9" s="51"/>
      <c r="J9" s="53">
        <f>ROUNDUP(E9*0.75,2)</f>
        <v>3.75</v>
      </c>
      <c r="K9" s="53" t="s">
        <v>22</v>
      </c>
      <c r="L9" s="53"/>
      <c r="M9" s="80" t="e">
        <f>#REF!</f>
        <v>#REF!</v>
      </c>
      <c r="N9" s="68" t="s">
        <v>20</v>
      </c>
      <c r="O9" s="54" t="s">
        <v>30</v>
      </c>
      <c r="P9" s="51"/>
      <c r="Q9" s="55">
        <v>0.5</v>
      </c>
      <c r="R9" s="89">
        <f>ROUNDUP(Q9*0.75,2)</f>
        <v>0.38</v>
      </c>
    </row>
    <row r="10" spans="1:19" ht="30" customHeight="1" x14ac:dyDescent="0.15">
      <c r="A10" s="288"/>
      <c r="B10" s="67"/>
      <c r="C10" s="44"/>
      <c r="D10" s="45"/>
      <c r="E10" s="46"/>
      <c r="F10" s="47"/>
      <c r="G10" s="71"/>
      <c r="H10" s="75"/>
      <c r="I10" s="45"/>
      <c r="J10" s="47"/>
      <c r="K10" s="47"/>
      <c r="L10" s="47"/>
      <c r="M10" s="79"/>
      <c r="N10" s="67"/>
      <c r="O10" s="48"/>
      <c r="P10" s="45"/>
      <c r="Q10" s="49"/>
      <c r="R10" s="90"/>
    </row>
    <row r="11" spans="1:19" ht="30" customHeight="1" x14ac:dyDescent="0.15">
      <c r="A11" s="288"/>
      <c r="B11" s="68" t="s">
        <v>159</v>
      </c>
      <c r="C11" s="50" t="s">
        <v>162</v>
      </c>
      <c r="D11" s="51"/>
      <c r="E11" s="84">
        <v>0.16666666666666666</v>
      </c>
      <c r="F11" s="53" t="s">
        <v>66</v>
      </c>
      <c r="G11" s="72"/>
      <c r="H11" s="76" t="s">
        <v>162</v>
      </c>
      <c r="I11" s="51"/>
      <c r="J11" s="53">
        <f>ROUNDUP(E11*0.75,2)</f>
        <v>0.13</v>
      </c>
      <c r="K11" s="53" t="s">
        <v>66</v>
      </c>
      <c r="L11" s="53"/>
      <c r="M11" s="80" t="e">
        <f>#REF!</f>
        <v>#REF!</v>
      </c>
      <c r="N11" s="68" t="s">
        <v>160</v>
      </c>
      <c r="O11" s="54" t="s">
        <v>30</v>
      </c>
      <c r="P11" s="51"/>
      <c r="Q11" s="55">
        <v>1</v>
      </c>
      <c r="R11" s="89">
        <f>ROUNDUP(Q11*0.75,2)</f>
        <v>0.75</v>
      </c>
    </row>
    <row r="12" spans="1:19" ht="30" customHeight="1" x14ac:dyDescent="0.15">
      <c r="A12" s="288"/>
      <c r="B12" s="68"/>
      <c r="C12" s="50" t="s">
        <v>41</v>
      </c>
      <c r="D12" s="51"/>
      <c r="E12" s="52">
        <v>10</v>
      </c>
      <c r="F12" s="53" t="s">
        <v>22</v>
      </c>
      <c r="G12" s="72"/>
      <c r="H12" s="76" t="s">
        <v>41</v>
      </c>
      <c r="I12" s="51"/>
      <c r="J12" s="53">
        <f>ROUNDUP(E12*0.75,2)</f>
        <v>7.5</v>
      </c>
      <c r="K12" s="53" t="s">
        <v>22</v>
      </c>
      <c r="L12" s="53"/>
      <c r="M12" s="80" t="e">
        <f>ROUND(#REF!+(#REF!*10/100),2)</f>
        <v>#REF!</v>
      </c>
      <c r="N12" s="68" t="s">
        <v>111</v>
      </c>
      <c r="O12" s="54" t="s">
        <v>33</v>
      </c>
      <c r="P12" s="51" t="s">
        <v>34</v>
      </c>
      <c r="Q12" s="55">
        <v>0.5</v>
      </c>
      <c r="R12" s="89">
        <f>ROUNDUP(Q12*0.75,2)</f>
        <v>0.38</v>
      </c>
    </row>
    <row r="13" spans="1:19" ht="30" customHeight="1" x14ac:dyDescent="0.15">
      <c r="A13" s="288"/>
      <c r="B13" s="68"/>
      <c r="C13" s="50" t="s">
        <v>99</v>
      </c>
      <c r="D13" s="51"/>
      <c r="E13" s="52">
        <v>10</v>
      </c>
      <c r="F13" s="53" t="s">
        <v>22</v>
      </c>
      <c r="G13" s="72"/>
      <c r="H13" s="76" t="s">
        <v>99</v>
      </c>
      <c r="I13" s="51"/>
      <c r="J13" s="53">
        <f>ROUNDUP(E13*0.75,2)</f>
        <v>7.5</v>
      </c>
      <c r="K13" s="53" t="s">
        <v>22</v>
      </c>
      <c r="L13" s="53"/>
      <c r="M13" s="80" t="e">
        <f>ROUND(#REF!+(#REF!*2/100),2)</f>
        <v>#REF!</v>
      </c>
      <c r="N13" s="68" t="s">
        <v>161</v>
      </c>
      <c r="O13" s="54" t="s">
        <v>31</v>
      </c>
      <c r="P13" s="51"/>
      <c r="Q13" s="55">
        <v>0.1</v>
      </c>
      <c r="R13" s="89">
        <f>ROUNDUP(Q13*0.75,2)</f>
        <v>0.08</v>
      </c>
    </row>
    <row r="14" spans="1:19" ht="30" customHeight="1" x14ac:dyDescent="0.15">
      <c r="A14" s="288"/>
      <c r="B14" s="68"/>
      <c r="C14" s="50"/>
      <c r="D14" s="51"/>
      <c r="E14" s="52"/>
      <c r="F14" s="53"/>
      <c r="G14" s="72"/>
      <c r="H14" s="76"/>
      <c r="I14" s="51"/>
      <c r="J14" s="53"/>
      <c r="K14" s="53"/>
      <c r="L14" s="53"/>
      <c r="M14" s="80"/>
      <c r="N14" s="68" t="s">
        <v>20</v>
      </c>
      <c r="O14" s="54" t="s">
        <v>124</v>
      </c>
      <c r="P14" s="51"/>
      <c r="Q14" s="55">
        <v>2</v>
      </c>
      <c r="R14" s="89">
        <f>ROUNDUP(Q14*0.75,2)</f>
        <v>1.5</v>
      </c>
    </row>
    <row r="15" spans="1:19" ht="30" customHeight="1" x14ac:dyDescent="0.15">
      <c r="A15" s="288"/>
      <c r="B15" s="68"/>
      <c r="C15" s="50"/>
      <c r="D15" s="51"/>
      <c r="E15" s="52"/>
      <c r="F15" s="53"/>
      <c r="G15" s="72"/>
      <c r="H15" s="76"/>
      <c r="I15" s="51"/>
      <c r="J15" s="53"/>
      <c r="K15" s="53"/>
      <c r="L15" s="53"/>
      <c r="M15" s="80"/>
      <c r="N15" s="68"/>
      <c r="O15" s="54" t="s">
        <v>63</v>
      </c>
      <c r="P15" s="51"/>
      <c r="Q15" s="55">
        <v>2</v>
      </c>
      <c r="R15" s="89">
        <f>ROUNDUP(Q15*0.75,2)</f>
        <v>1.5</v>
      </c>
    </row>
    <row r="16" spans="1:19" ht="30" customHeight="1" x14ac:dyDescent="0.15">
      <c r="A16" s="288"/>
      <c r="B16" s="67"/>
      <c r="C16" s="44"/>
      <c r="D16" s="45"/>
      <c r="E16" s="46"/>
      <c r="F16" s="47"/>
      <c r="G16" s="71"/>
      <c r="H16" s="75"/>
      <c r="I16" s="45"/>
      <c r="J16" s="47"/>
      <c r="K16" s="47"/>
      <c r="L16" s="47"/>
      <c r="M16" s="79"/>
      <c r="N16" s="67"/>
      <c r="O16" s="48"/>
      <c r="P16" s="45"/>
      <c r="Q16" s="49"/>
      <c r="R16" s="90"/>
    </row>
    <row r="17" spans="1:18" ht="30" customHeight="1" x14ac:dyDescent="0.15">
      <c r="A17" s="288"/>
      <c r="B17" s="68" t="s">
        <v>68</v>
      </c>
      <c r="C17" s="50" t="s">
        <v>72</v>
      </c>
      <c r="D17" s="51" t="s">
        <v>53</v>
      </c>
      <c r="E17" s="52">
        <v>40</v>
      </c>
      <c r="F17" s="53" t="s">
        <v>22</v>
      </c>
      <c r="G17" s="72"/>
      <c r="H17" s="76" t="s">
        <v>72</v>
      </c>
      <c r="I17" s="51" t="s">
        <v>53</v>
      </c>
      <c r="J17" s="53">
        <f>ROUNDUP(E17*0.75,2)</f>
        <v>30</v>
      </c>
      <c r="K17" s="53" t="s">
        <v>22</v>
      </c>
      <c r="L17" s="53"/>
      <c r="M17" s="80" t="e">
        <f>#REF!</f>
        <v>#REF!</v>
      </c>
      <c r="N17" s="68" t="s">
        <v>69</v>
      </c>
      <c r="O17" s="54" t="s">
        <v>30</v>
      </c>
      <c r="P17" s="51"/>
      <c r="Q17" s="55">
        <v>1</v>
      </c>
      <c r="R17" s="89">
        <f>ROUNDUP(Q17*0.75,2)</f>
        <v>0.75</v>
      </c>
    </row>
    <row r="18" spans="1:18" ht="30" customHeight="1" x14ac:dyDescent="0.15">
      <c r="A18" s="288"/>
      <c r="B18" s="68"/>
      <c r="C18" s="50"/>
      <c r="D18" s="51"/>
      <c r="E18" s="52"/>
      <c r="F18" s="53"/>
      <c r="G18" s="72"/>
      <c r="H18" s="76"/>
      <c r="I18" s="51"/>
      <c r="J18" s="53"/>
      <c r="K18" s="53"/>
      <c r="L18" s="53"/>
      <c r="M18" s="80"/>
      <c r="N18" s="68" t="s">
        <v>70</v>
      </c>
      <c r="O18" s="54" t="s">
        <v>73</v>
      </c>
      <c r="P18" s="51"/>
      <c r="Q18" s="55">
        <v>3</v>
      </c>
      <c r="R18" s="89">
        <f>ROUNDUP(Q18*0.75,2)</f>
        <v>2.25</v>
      </c>
    </row>
    <row r="19" spans="1:18" ht="30" customHeight="1" x14ac:dyDescent="0.15">
      <c r="A19" s="288"/>
      <c r="B19" s="68"/>
      <c r="C19" s="50"/>
      <c r="D19" s="51"/>
      <c r="E19" s="52"/>
      <c r="F19" s="53"/>
      <c r="G19" s="72"/>
      <c r="H19" s="76"/>
      <c r="I19" s="51"/>
      <c r="J19" s="53"/>
      <c r="K19" s="53"/>
      <c r="L19" s="53"/>
      <c r="M19" s="80"/>
      <c r="N19" s="68" t="s">
        <v>71</v>
      </c>
      <c r="O19" s="54"/>
      <c r="P19" s="51"/>
      <c r="Q19" s="55"/>
      <c r="R19" s="89"/>
    </row>
    <row r="20" spans="1:18" ht="30" customHeight="1" x14ac:dyDescent="0.15">
      <c r="A20" s="288"/>
      <c r="B20" s="68"/>
      <c r="C20" s="50"/>
      <c r="D20" s="51"/>
      <c r="E20" s="52"/>
      <c r="F20" s="53"/>
      <c r="G20" s="72"/>
      <c r="H20" s="76"/>
      <c r="I20" s="51"/>
      <c r="J20" s="53"/>
      <c r="K20" s="53"/>
      <c r="L20" s="53"/>
      <c r="M20" s="80"/>
      <c r="N20" s="68" t="s">
        <v>20</v>
      </c>
      <c r="O20" s="54"/>
      <c r="P20" s="51"/>
      <c r="Q20" s="55"/>
      <c r="R20" s="89"/>
    </row>
    <row r="21" spans="1:18" ht="30" customHeight="1" thickBot="1" x14ac:dyDescent="0.2">
      <c r="A21" s="289"/>
      <c r="B21" s="69"/>
      <c r="C21" s="58"/>
      <c r="D21" s="59"/>
      <c r="E21" s="60"/>
      <c r="F21" s="61"/>
      <c r="G21" s="73"/>
      <c r="H21" s="77"/>
      <c r="I21" s="59"/>
      <c r="J21" s="61"/>
      <c r="K21" s="61"/>
      <c r="L21" s="61"/>
      <c r="M21" s="81"/>
      <c r="N21" s="69"/>
      <c r="O21" s="62"/>
      <c r="P21" s="59"/>
      <c r="Q21" s="63"/>
      <c r="R21" s="91"/>
    </row>
  </sheetData>
  <mergeCells count="4">
    <mergeCell ref="H1:N1"/>
    <mergeCell ref="A2:R2"/>
    <mergeCell ref="A3:F3"/>
    <mergeCell ref="A5:A21"/>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3"/>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8"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260</v>
      </c>
      <c r="B1" s="5"/>
      <c r="C1" s="1"/>
      <c r="D1" s="1"/>
      <c r="E1" s="302"/>
      <c r="F1" s="303"/>
      <c r="G1" s="303"/>
      <c r="H1" s="303"/>
      <c r="I1" s="303"/>
      <c r="J1" s="303"/>
      <c r="K1" s="303"/>
      <c r="L1" s="303"/>
      <c r="M1" s="303"/>
      <c r="N1" s="303"/>
      <c r="O1"/>
      <c r="P1"/>
      <c r="Q1"/>
      <c r="R1"/>
      <c r="S1"/>
      <c r="T1"/>
      <c r="U1"/>
    </row>
    <row r="2" spans="1:21" s="3" customFormat="1" ht="36" customHeight="1" x14ac:dyDescent="0.15">
      <c r="A2" s="283" t="s">
        <v>0</v>
      </c>
      <c r="B2" s="284"/>
      <c r="C2" s="284"/>
      <c r="D2" s="284"/>
      <c r="E2" s="284"/>
      <c r="F2" s="284"/>
      <c r="G2" s="284"/>
      <c r="H2" s="284"/>
      <c r="I2" s="284"/>
      <c r="J2" s="284"/>
      <c r="K2" s="284"/>
      <c r="L2" s="284"/>
      <c r="M2" s="284"/>
      <c r="N2" s="284"/>
      <c r="O2" s="303"/>
      <c r="P2"/>
      <c r="Q2"/>
      <c r="R2"/>
      <c r="S2"/>
      <c r="T2"/>
      <c r="U2"/>
    </row>
    <row r="3" spans="1:21" ht="33.75" customHeight="1" thickBot="1" x14ac:dyDescent="0.3">
      <c r="A3" s="304" t="s">
        <v>152</v>
      </c>
      <c r="B3" s="305"/>
      <c r="C3" s="305"/>
      <c r="D3" s="94"/>
      <c r="E3" s="306" t="s">
        <v>261</v>
      </c>
      <c r="F3" s="307"/>
      <c r="G3" s="87"/>
      <c r="H3" s="87"/>
      <c r="I3" s="87"/>
      <c r="J3" s="87"/>
      <c r="K3" s="95"/>
      <c r="L3" s="87"/>
      <c r="M3" s="87"/>
    </row>
    <row r="4" spans="1:21" ht="18.75" customHeight="1" x14ac:dyDescent="0.15">
      <c r="A4" s="308"/>
      <c r="B4" s="309"/>
      <c r="C4" s="310"/>
      <c r="D4" s="314" t="s">
        <v>5</v>
      </c>
      <c r="E4" s="317" t="s">
        <v>262</v>
      </c>
      <c r="F4" s="320" t="s">
        <v>263</v>
      </c>
      <c r="G4" s="96" t="s">
        <v>264</v>
      </c>
      <c r="H4" s="145" t="s">
        <v>265</v>
      </c>
      <c r="I4" s="323" t="s">
        <v>266</v>
      </c>
      <c r="J4" s="324"/>
      <c r="K4" s="325"/>
      <c r="L4" s="330" t="s">
        <v>267</v>
      </c>
      <c r="M4" s="327"/>
      <c r="N4" s="328"/>
      <c r="O4" s="290" t="s">
        <v>5</v>
      </c>
    </row>
    <row r="5" spans="1:21" ht="18.75" customHeight="1" x14ac:dyDescent="0.15">
      <c r="A5" s="311"/>
      <c r="B5" s="312"/>
      <c r="C5" s="313"/>
      <c r="D5" s="315"/>
      <c r="E5" s="318"/>
      <c r="F5" s="321"/>
      <c r="G5" s="9" t="s">
        <v>268</v>
      </c>
      <c r="H5" s="146" t="s">
        <v>270</v>
      </c>
      <c r="I5" s="293" t="s">
        <v>271</v>
      </c>
      <c r="J5" s="294"/>
      <c r="K5" s="295"/>
      <c r="L5" s="329" t="s">
        <v>273</v>
      </c>
      <c r="M5" s="297"/>
      <c r="N5" s="298"/>
      <c r="O5" s="291"/>
    </row>
    <row r="6" spans="1:21" ht="18.75" customHeight="1" thickBot="1" x14ac:dyDescent="0.2">
      <c r="A6" s="99"/>
      <c r="B6" s="100" t="s">
        <v>1</v>
      </c>
      <c r="C6" s="101" t="s">
        <v>274</v>
      </c>
      <c r="D6" s="316"/>
      <c r="E6" s="319"/>
      <c r="F6" s="322"/>
      <c r="G6" s="102" t="s">
        <v>263</v>
      </c>
      <c r="H6" s="106" t="s">
        <v>275</v>
      </c>
      <c r="I6" s="104" t="s">
        <v>1</v>
      </c>
      <c r="J6" s="101" t="s">
        <v>274</v>
      </c>
      <c r="K6" s="103" t="s">
        <v>275</v>
      </c>
      <c r="L6" s="104" t="s">
        <v>1</v>
      </c>
      <c r="M6" s="106" t="s">
        <v>274</v>
      </c>
      <c r="N6" s="103" t="s">
        <v>275</v>
      </c>
      <c r="O6" s="292"/>
    </row>
    <row r="7" spans="1:21" ht="30" customHeight="1" x14ac:dyDescent="0.15">
      <c r="A7" s="299" t="s">
        <v>51</v>
      </c>
      <c r="B7" s="107" t="s">
        <v>276</v>
      </c>
      <c r="C7" s="107" t="s">
        <v>277</v>
      </c>
      <c r="D7" s="107"/>
      <c r="E7" s="39"/>
      <c r="F7" s="39"/>
      <c r="G7" s="107"/>
      <c r="H7" s="147" t="s">
        <v>278</v>
      </c>
      <c r="I7" s="110" t="s">
        <v>276</v>
      </c>
      <c r="J7" s="107" t="s">
        <v>277</v>
      </c>
      <c r="K7" s="147" t="s">
        <v>279</v>
      </c>
      <c r="L7" s="110" t="s">
        <v>280</v>
      </c>
      <c r="M7" s="107" t="s">
        <v>277</v>
      </c>
      <c r="N7" s="109">
        <v>30</v>
      </c>
      <c r="O7" s="112"/>
    </row>
    <row r="8" spans="1:21" ht="30" customHeight="1" x14ac:dyDescent="0.15">
      <c r="A8" s="300"/>
      <c r="B8" s="113"/>
      <c r="C8" s="113"/>
      <c r="D8" s="113"/>
      <c r="E8" s="45"/>
      <c r="F8" s="45"/>
      <c r="G8" s="113"/>
      <c r="H8" s="148"/>
      <c r="I8" s="116"/>
      <c r="J8" s="113"/>
      <c r="K8" s="148"/>
      <c r="L8" s="116"/>
      <c r="M8" s="113"/>
      <c r="N8" s="115"/>
      <c r="O8" s="118"/>
    </row>
    <row r="9" spans="1:21" ht="30" customHeight="1" x14ac:dyDescent="0.15">
      <c r="A9" s="300"/>
      <c r="B9" s="119" t="s">
        <v>315</v>
      </c>
      <c r="C9" s="119" t="s">
        <v>39</v>
      </c>
      <c r="D9" s="119"/>
      <c r="E9" s="51"/>
      <c r="F9" s="51"/>
      <c r="G9" s="119"/>
      <c r="H9" s="149">
        <v>15</v>
      </c>
      <c r="I9" s="122" t="s">
        <v>316</v>
      </c>
      <c r="J9" s="123" t="s">
        <v>122</v>
      </c>
      <c r="K9" s="149">
        <v>10</v>
      </c>
      <c r="L9" s="122" t="s">
        <v>317</v>
      </c>
      <c r="M9" s="119" t="s">
        <v>21</v>
      </c>
      <c r="N9" s="121">
        <v>20</v>
      </c>
      <c r="O9" s="125"/>
    </row>
    <row r="10" spans="1:21" ht="30" customHeight="1" x14ac:dyDescent="0.15">
      <c r="A10" s="300"/>
      <c r="B10" s="119"/>
      <c r="C10" s="119" t="s">
        <v>21</v>
      </c>
      <c r="D10" s="119"/>
      <c r="E10" s="51"/>
      <c r="F10" s="51"/>
      <c r="G10" s="119"/>
      <c r="H10" s="149">
        <v>30</v>
      </c>
      <c r="I10" s="122"/>
      <c r="J10" s="119" t="s">
        <v>21</v>
      </c>
      <c r="K10" s="149">
        <v>20</v>
      </c>
      <c r="L10" s="122"/>
      <c r="M10" s="119" t="s">
        <v>120</v>
      </c>
      <c r="N10" s="121">
        <v>10</v>
      </c>
      <c r="O10" s="125"/>
    </row>
    <row r="11" spans="1:21" ht="30" customHeight="1" x14ac:dyDescent="0.15">
      <c r="A11" s="300"/>
      <c r="B11" s="119"/>
      <c r="C11" s="119" t="s">
        <v>120</v>
      </c>
      <c r="D11" s="119"/>
      <c r="E11" s="51"/>
      <c r="F11" s="51"/>
      <c r="G11" s="119"/>
      <c r="H11" s="149">
        <v>20</v>
      </c>
      <c r="I11" s="122"/>
      <c r="J11" s="119" t="s">
        <v>120</v>
      </c>
      <c r="K11" s="149">
        <v>15</v>
      </c>
      <c r="L11" s="116"/>
      <c r="M11" s="113"/>
      <c r="N11" s="115"/>
      <c r="O11" s="118"/>
    </row>
    <row r="12" spans="1:21" ht="30" customHeight="1" x14ac:dyDescent="0.15">
      <c r="A12" s="300"/>
      <c r="B12" s="119"/>
      <c r="C12" s="119"/>
      <c r="D12" s="119"/>
      <c r="E12" s="51"/>
      <c r="F12" s="51"/>
      <c r="G12" s="119" t="s">
        <v>73</v>
      </c>
      <c r="H12" s="149" t="s">
        <v>286</v>
      </c>
      <c r="I12" s="122"/>
      <c r="J12" s="119"/>
      <c r="K12" s="149"/>
      <c r="L12" s="122" t="s">
        <v>318</v>
      </c>
      <c r="M12" s="119" t="s">
        <v>162</v>
      </c>
      <c r="N12" s="139">
        <v>0.1</v>
      </c>
      <c r="O12" s="125"/>
    </row>
    <row r="13" spans="1:21" ht="30" customHeight="1" x14ac:dyDescent="0.15">
      <c r="A13" s="300"/>
      <c r="B13" s="113"/>
      <c r="C13" s="113"/>
      <c r="D13" s="113"/>
      <c r="E13" s="45"/>
      <c r="F13" s="45"/>
      <c r="G13" s="113"/>
      <c r="H13" s="148"/>
      <c r="I13" s="116"/>
      <c r="J13" s="113"/>
      <c r="K13" s="148"/>
      <c r="L13" s="122"/>
      <c r="M13" s="119" t="s">
        <v>41</v>
      </c>
      <c r="N13" s="121">
        <v>10</v>
      </c>
      <c r="O13" s="125"/>
    </row>
    <row r="14" spans="1:21" ht="30" customHeight="1" x14ac:dyDescent="0.15">
      <c r="A14" s="300"/>
      <c r="B14" s="119" t="s">
        <v>159</v>
      </c>
      <c r="C14" s="119" t="s">
        <v>162</v>
      </c>
      <c r="D14" s="119"/>
      <c r="E14" s="51"/>
      <c r="F14" s="51"/>
      <c r="G14" s="119"/>
      <c r="H14" s="150">
        <v>0.1</v>
      </c>
      <c r="I14" s="122" t="s">
        <v>159</v>
      </c>
      <c r="J14" s="119" t="s">
        <v>162</v>
      </c>
      <c r="K14" s="150">
        <v>0.1</v>
      </c>
      <c r="L14" s="116"/>
      <c r="M14" s="113"/>
      <c r="N14" s="115"/>
      <c r="O14" s="118"/>
    </row>
    <row r="15" spans="1:21" ht="30" customHeight="1" x14ac:dyDescent="0.15">
      <c r="A15" s="300"/>
      <c r="B15" s="119"/>
      <c r="C15" s="119" t="s">
        <v>41</v>
      </c>
      <c r="D15" s="119"/>
      <c r="E15" s="51"/>
      <c r="F15" s="51"/>
      <c r="G15" s="119"/>
      <c r="H15" s="149">
        <v>10</v>
      </c>
      <c r="I15" s="122"/>
      <c r="J15" s="119" t="s">
        <v>41</v>
      </c>
      <c r="K15" s="149">
        <v>10</v>
      </c>
      <c r="L15" s="122" t="s">
        <v>68</v>
      </c>
      <c r="M15" s="119" t="s">
        <v>72</v>
      </c>
      <c r="N15" s="121">
        <v>10</v>
      </c>
      <c r="O15" s="125"/>
    </row>
    <row r="16" spans="1:21" ht="30" customHeight="1" x14ac:dyDescent="0.15">
      <c r="A16" s="300"/>
      <c r="B16" s="119"/>
      <c r="C16" s="119" t="s">
        <v>99</v>
      </c>
      <c r="D16" s="119"/>
      <c r="E16" s="51"/>
      <c r="F16" s="51"/>
      <c r="G16" s="119"/>
      <c r="H16" s="149">
        <v>10</v>
      </c>
      <c r="I16" s="122"/>
      <c r="J16" s="119" t="s">
        <v>99</v>
      </c>
      <c r="K16" s="149">
        <v>10</v>
      </c>
      <c r="L16" s="122"/>
      <c r="M16" s="119"/>
      <c r="N16" s="121"/>
      <c r="O16" s="125"/>
    </row>
    <row r="17" spans="1:15" ht="30" customHeight="1" x14ac:dyDescent="0.15">
      <c r="A17" s="300"/>
      <c r="B17" s="113"/>
      <c r="C17" s="113"/>
      <c r="D17" s="113"/>
      <c r="E17" s="45"/>
      <c r="F17" s="45"/>
      <c r="G17" s="113"/>
      <c r="H17" s="148"/>
      <c r="I17" s="116"/>
      <c r="J17" s="113"/>
      <c r="K17" s="148"/>
      <c r="L17" s="122"/>
      <c r="M17" s="119"/>
      <c r="N17" s="121"/>
      <c r="O17" s="125"/>
    </row>
    <row r="18" spans="1:15" ht="30" customHeight="1" x14ac:dyDescent="0.15">
      <c r="A18" s="300"/>
      <c r="B18" s="119" t="s">
        <v>68</v>
      </c>
      <c r="C18" s="119" t="s">
        <v>72</v>
      </c>
      <c r="D18" s="119"/>
      <c r="E18" s="51" t="s">
        <v>53</v>
      </c>
      <c r="F18" s="51"/>
      <c r="G18" s="119"/>
      <c r="H18" s="149">
        <v>30</v>
      </c>
      <c r="I18" s="122" t="s">
        <v>68</v>
      </c>
      <c r="J18" s="119" t="s">
        <v>72</v>
      </c>
      <c r="K18" s="149">
        <v>20</v>
      </c>
      <c r="L18" s="122"/>
      <c r="M18" s="119"/>
      <c r="N18" s="121"/>
      <c r="O18" s="125"/>
    </row>
    <row r="19" spans="1:15" ht="30" customHeight="1" x14ac:dyDescent="0.15">
      <c r="A19" s="300"/>
      <c r="B19" s="119"/>
      <c r="C19" s="119"/>
      <c r="D19" s="119"/>
      <c r="E19" s="51"/>
      <c r="F19" s="151"/>
      <c r="G19" s="119" t="s">
        <v>30</v>
      </c>
      <c r="H19" s="149" t="s">
        <v>287</v>
      </c>
      <c r="I19" s="122"/>
      <c r="J19" s="119"/>
      <c r="K19" s="149"/>
      <c r="L19" s="122"/>
      <c r="M19" s="119"/>
      <c r="N19" s="121"/>
      <c r="O19" s="125"/>
    </row>
    <row r="20" spans="1:15" ht="30" customHeight="1" thickBot="1" x14ac:dyDescent="0.2">
      <c r="A20" s="301"/>
      <c r="B20" s="129"/>
      <c r="C20" s="129"/>
      <c r="D20" s="129"/>
      <c r="E20" s="59"/>
      <c r="F20" s="59"/>
      <c r="G20" s="129"/>
      <c r="H20" s="152"/>
      <c r="I20" s="132"/>
      <c r="J20" s="129"/>
      <c r="K20" s="152"/>
      <c r="L20" s="132"/>
      <c r="M20" s="129"/>
      <c r="N20" s="131"/>
      <c r="O20" s="135"/>
    </row>
    <row r="21" spans="1:15" ht="14.25" x14ac:dyDescent="0.15">
      <c r="B21" s="92"/>
      <c r="C21" s="92"/>
      <c r="D21" s="92"/>
      <c r="G21" s="92"/>
      <c r="H21" s="136"/>
      <c r="I21" s="92"/>
      <c r="J21" s="92"/>
      <c r="K21" s="136"/>
      <c r="L21" s="92"/>
      <c r="M21" s="92"/>
      <c r="N21" s="136"/>
    </row>
    <row r="22" spans="1:15" ht="14.25" x14ac:dyDescent="0.15">
      <c r="B22" s="92"/>
      <c r="C22" s="92"/>
      <c r="D22" s="92"/>
      <c r="G22" s="92"/>
      <c r="H22" s="136"/>
      <c r="I22" s="92"/>
      <c r="J22" s="92"/>
      <c r="K22" s="136"/>
      <c r="L22" s="92"/>
      <c r="M22" s="92"/>
      <c r="N22" s="136"/>
    </row>
    <row r="23" spans="1:15" ht="14.25" x14ac:dyDescent="0.15">
      <c r="B23" s="92"/>
      <c r="C23" s="92"/>
      <c r="D23" s="92"/>
      <c r="G23" s="92"/>
      <c r="H23" s="136"/>
      <c r="I23" s="92"/>
      <c r="J23" s="92"/>
      <c r="K23" s="136"/>
      <c r="L23" s="92"/>
      <c r="M23" s="92"/>
      <c r="N23" s="136"/>
    </row>
    <row r="24" spans="1:15" ht="14.25" x14ac:dyDescent="0.15">
      <c r="B24" s="92"/>
      <c r="C24" s="92"/>
      <c r="D24" s="92"/>
      <c r="G24" s="92"/>
      <c r="H24" s="136"/>
      <c r="I24" s="92"/>
      <c r="J24" s="92"/>
      <c r="K24" s="136"/>
      <c r="L24" s="92"/>
      <c r="M24" s="92"/>
      <c r="N24" s="136"/>
    </row>
    <row r="25" spans="1:15" ht="14.25" x14ac:dyDescent="0.15">
      <c r="B25" s="92"/>
      <c r="C25" s="92"/>
      <c r="D25" s="92"/>
      <c r="G25" s="92"/>
      <c r="H25" s="136"/>
      <c r="I25" s="92"/>
      <c r="J25" s="92"/>
      <c r="K25" s="136"/>
      <c r="L25" s="92"/>
      <c r="M25" s="92"/>
      <c r="N25" s="136"/>
    </row>
    <row r="26" spans="1:15" ht="14.25" x14ac:dyDescent="0.15">
      <c r="B26" s="92"/>
      <c r="C26" s="92"/>
      <c r="D26" s="92"/>
      <c r="G26" s="92"/>
      <c r="H26" s="136"/>
      <c r="I26" s="92"/>
      <c r="J26" s="92"/>
      <c r="K26" s="136"/>
      <c r="L26" s="92"/>
      <c r="M26" s="92"/>
      <c r="N26" s="136"/>
    </row>
    <row r="27" spans="1:15" ht="14.25" x14ac:dyDescent="0.15">
      <c r="B27" s="92"/>
      <c r="C27" s="92"/>
      <c r="D27" s="92"/>
      <c r="G27" s="92"/>
      <c r="H27" s="136"/>
      <c r="I27" s="92"/>
      <c r="J27" s="92"/>
      <c r="K27" s="136"/>
      <c r="L27" s="92"/>
      <c r="M27" s="92"/>
      <c r="N27" s="136"/>
    </row>
    <row r="28" spans="1:15" ht="14.25" x14ac:dyDescent="0.15">
      <c r="B28" s="92"/>
      <c r="C28" s="92"/>
      <c r="D28" s="92"/>
      <c r="G28" s="92"/>
      <c r="H28" s="136"/>
      <c r="I28" s="92"/>
      <c r="J28" s="92"/>
      <c r="K28" s="136"/>
      <c r="L28" s="92"/>
      <c r="M28" s="92"/>
      <c r="N28" s="136"/>
    </row>
    <row r="29" spans="1:15" ht="14.25" x14ac:dyDescent="0.15">
      <c r="B29" s="92"/>
      <c r="C29" s="92"/>
      <c r="D29" s="92"/>
      <c r="G29" s="92"/>
      <c r="H29" s="136"/>
      <c r="I29" s="92"/>
      <c r="J29" s="92"/>
      <c r="K29" s="136"/>
      <c r="L29" s="92"/>
      <c r="M29" s="92"/>
      <c r="N29" s="136"/>
    </row>
    <row r="30" spans="1:15" ht="14.25" x14ac:dyDescent="0.15">
      <c r="B30" s="92"/>
      <c r="C30" s="92"/>
      <c r="D30" s="92"/>
      <c r="G30" s="92"/>
      <c r="H30" s="136"/>
      <c r="I30" s="92"/>
      <c r="J30" s="92"/>
      <c r="K30" s="136"/>
      <c r="L30" s="92"/>
      <c r="M30" s="92"/>
      <c r="N30" s="136"/>
    </row>
    <row r="31" spans="1:15" ht="14.25" x14ac:dyDescent="0.15">
      <c r="B31" s="92"/>
      <c r="C31" s="92"/>
      <c r="D31" s="92"/>
      <c r="G31" s="92"/>
      <c r="H31" s="136"/>
      <c r="I31" s="92"/>
      <c r="J31" s="92"/>
      <c r="K31" s="136"/>
      <c r="L31" s="92"/>
      <c r="M31" s="92"/>
      <c r="N31" s="136"/>
    </row>
    <row r="32" spans="1:15" ht="14.25" x14ac:dyDescent="0.15">
      <c r="B32" s="92"/>
      <c r="C32" s="92"/>
      <c r="D32" s="92"/>
      <c r="G32" s="92"/>
      <c r="H32" s="136"/>
      <c r="I32" s="92"/>
      <c r="J32" s="92"/>
      <c r="K32" s="136"/>
      <c r="L32" s="92"/>
      <c r="M32" s="92"/>
      <c r="N32" s="136"/>
    </row>
    <row r="33" spans="2:14" ht="14.25" x14ac:dyDescent="0.15">
      <c r="B33" s="92"/>
      <c r="C33" s="92"/>
      <c r="D33" s="92"/>
      <c r="G33" s="92"/>
      <c r="H33" s="136"/>
      <c r="I33" s="92"/>
      <c r="J33" s="92"/>
      <c r="K33" s="136"/>
      <c r="L33" s="92"/>
      <c r="M33" s="92"/>
      <c r="N33" s="136"/>
    </row>
    <row r="34" spans="2:14" ht="14.25" x14ac:dyDescent="0.15">
      <c r="B34" s="92"/>
      <c r="C34" s="92"/>
      <c r="D34" s="92"/>
      <c r="G34" s="92"/>
      <c r="H34" s="136"/>
      <c r="I34" s="92"/>
      <c r="J34" s="92"/>
      <c r="K34" s="136"/>
      <c r="L34" s="92"/>
      <c r="M34" s="92"/>
      <c r="N34" s="136"/>
    </row>
    <row r="35" spans="2:14" ht="14.25" x14ac:dyDescent="0.15">
      <c r="B35" s="92"/>
      <c r="C35" s="92"/>
      <c r="D35" s="92"/>
      <c r="G35" s="92"/>
      <c r="H35" s="136"/>
      <c r="I35" s="92"/>
      <c r="J35" s="92"/>
      <c r="K35" s="136"/>
      <c r="L35" s="92"/>
      <c r="M35" s="92"/>
      <c r="N35" s="136"/>
    </row>
    <row r="36" spans="2:14" ht="14.25" x14ac:dyDescent="0.15">
      <c r="B36" s="92"/>
      <c r="C36" s="92"/>
      <c r="D36" s="92"/>
      <c r="G36" s="92"/>
      <c r="H36" s="136"/>
      <c r="I36" s="92"/>
      <c r="J36" s="92"/>
      <c r="K36" s="136"/>
      <c r="L36" s="92"/>
      <c r="M36" s="92"/>
      <c r="N36" s="136"/>
    </row>
    <row r="37" spans="2:14" ht="14.25" x14ac:dyDescent="0.15">
      <c r="B37" s="92"/>
      <c r="C37" s="92"/>
      <c r="D37" s="92"/>
      <c r="G37" s="92"/>
      <c r="H37" s="136"/>
      <c r="I37" s="92"/>
      <c r="J37" s="92"/>
      <c r="K37" s="136"/>
      <c r="L37" s="92"/>
      <c r="M37" s="92"/>
      <c r="N37" s="136"/>
    </row>
    <row r="38" spans="2:14" ht="14.25" x14ac:dyDescent="0.15">
      <c r="B38" s="92"/>
      <c r="C38" s="92"/>
      <c r="D38" s="92"/>
      <c r="G38" s="92"/>
      <c r="H38" s="136"/>
      <c r="I38" s="92"/>
      <c r="J38" s="92"/>
      <c r="K38" s="136"/>
      <c r="L38" s="92"/>
      <c r="M38" s="92"/>
      <c r="N38" s="136"/>
    </row>
    <row r="39" spans="2:14" ht="14.25" x14ac:dyDescent="0.15">
      <c r="B39" s="92"/>
      <c r="C39" s="92"/>
      <c r="D39" s="92"/>
      <c r="G39" s="92"/>
      <c r="H39" s="136"/>
      <c r="I39" s="92"/>
      <c r="J39" s="92"/>
      <c r="K39" s="136"/>
      <c r="L39" s="92"/>
      <c r="M39" s="92"/>
      <c r="N39" s="136"/>
    </row>
    <row r="40" spans="2:14" ht="14.25" x14ac:dyDescent="0.15">
      <c r="B40" s="92"/>
      <c r="C40" s="92"/>
      <c r="D40" s="92"/>
      <c r="G40" s="92"/>
      <c r="H40" s="136"/>
      <c r="I40" s="92"/>
      <c r="J40" s="92"/>
      <c r="K40" s="136"/>
      <c r="L40" s="92"/>
      <c r="M40" s="92"/>
      <c r="N40" s="136"/>
    </row>
    <row r="41" spans="2:14" ht="14.25" x14ac:dyDescent="0.15">
      <c r="B41" s="92"/>
      <c r="C41" s="92"/>
      <c r="D41" s="92"/>
      <c r="G41" s="92"/>
      <c r="H41" s="136"/>
      <c r="I41" s="92"/>
      <c r="J41" s="92"/>
      <c r="K41" s="136"/>
      <c r="L41" s="92"/>
      <c r="M41" s="92"/>
      <c r="N41" s="136"/>
    </row>
    <row r="42" spans="2:14" ht="14.25" x14ac:dyDescent="0.15">
      <c r="B42" s="92"/>
      <c r="C42" s="92"/>
      <c r="D42" s="92"/>
      <c r="G42" s="92"/>
      <c r="H42" s="136"/>
      <c r="I42" s="92"/>
      <c r="J42" s="92"/>
      <c r="K42" s="136"/>
      <c r="L42" s="92"/>
      <c r="M42" s="92"/>
      <c r="N42" s="136"/>
    </row>
    <row r="43" spans="2:14" ht="14.25" x14ac:dyDescent="0.15">
      <c r="B43" s="92"/>
      <c r="C43" s="92"/>
      <c r="D43" s="92"/>
      <c r="G43" s="92"/>
      <c r="H43" s="136"/>
      <c r="I43" s="92"/>
      <c r="J43" s="92"/>
      <c r="K43" s="136"/>
      <c r="L43" s="92"/>
      <c r="M43" s="92"/>
      <c r="N43" s="136"/>
    </row>
    <row r="44" spans="2:14" ht="14.25" x14ac:dyDescent="0.15">
      <c r="B44" s="92"/>
      <c r="C44" s="92"/>
      <c r="D44" s="92"/>
      <c r="G44" s="92"/>
      <c r="H44" s="136"/>
      <c r="I44" s="92"/>
      <c r="J44" s="92"/>
      <c r="K44" s="136"/>
      <c r="L44" s="92"/>
      <c r="M44" s="92"/>
      <c r="N44" s="136"/>
    </row>
    <row r="45" spans="2:14" ht="14.25" x14ac:dyDescent="0.15">
      <c r="B45" s="92"/>
      <c r="C45" s="92"/>
      <c r="D45" s="92"/>
      <c r="G45" s="92"/>
      <c r="H45" s="136"/>
      <c r="I45" s="92"/>
      <c r="J45" s="92"/>
      <c r="K45" s="136"/>
      <c r="L45" s="92"/>
      <c r="M45" s="92"/>
      <c r="N45" s="136"/>
    </row>
    <row r="46" spans="2:14" ht="14.25" x14ac:dyDescent="0.15">
      <c r="B46" s="92"/>
      <c r="C46" s="92"/>
      <c r="D46" s="92"/>
      <c r="G46" s="92"/>
      <c r="H46" s="136"/>
      <c r="I46" s="92"/>
      <c r="J46" s="92"/>
      <c r="K46" s="136"/>
      <c r="L46" s="92"/>
      <c r="M46" s="92"/>
      <c r="N46" s="136"/>
    </row>
    <row r="47" spans="2:14" ht="14.25" x14ac:dyDescent="0.15">
      <c r="B47" s="92"/>
      <c r="C47" s="92"/>
      <c r="D47" s="92"/>
      <c r="G47" s="92"/>
      <c r="H47" s="136"/>
      <c r="I47" s="92"/>
      <c r="J47" s="92"/>
      <c r="K47" s="136"/>
      <c r="L47" s="92"/>
      <c r="M47" s="92"/>
      <c r="N47" s="136"/>
    </row>
    <row r="48" spans="2:14" ht="14.25" x14ac:dyDescent="0.15">
      <c r="B48" s="92"/>
      <c r="C48" s="92"/>
      <c r="D48" s="92"/>
      <c r="G48" s="92"/>
      <c r="H48" s="136"/>
      <c r="I48" s="92"/>
      <c r="J48" s="92"/>
      <c r="K48" s="136"/>
      <c r="L48" s="92"/>
      <c r="M48" s="92"/>
      <c r="N48" s="136"/>
    </row>
    <row r="49" spans="2:14" ht="14.25" x14ac:dyDescent="0.15">
      <c r="B49" s="92"/>
      <c r="C49" s="92"/>
      <c r="D49" s="92"/>
      <c r="G49" s="92"/>
      <c r="H49" s="136"/>
      <c r="I49" s="92"/>
      <c r="J49" s="92"/>
      <c r="K49" s="136"/>
      <c r="L49" s="92"/>
      <c r="M49" s="92"/>
      <c r="N49" s="136"/>
    </row>
    <row r="50" spans="2:14" ht="14.25" x14ac:dyDescent="0.15">
      <c r="B50" s="92"/>
      <c r="C50" s="92"/>
      <c r="D50" s="92"/>
      <c r="G50" s="92"/>
      <c r="H50" s="136"/>
      <c r="I50" s="92"/>
      <c r="J50" s="92"/>
      <c r="K50" s="136"/>
      <c r="L50" s="92"/>
      <c r="M50" s="92"/>
      <c r="N50" s="136"/>
    </row>
    <row r="51" spans="2:14" ht="14.25" x14ac:dyDescent="0.15">
      <c r="B51" s="92"/>
      <c r="C51" s="92"/>
      <c r="D51" s="92"/>
      <c r="G51" s="92"/>
      <c r="H51" s="136"/>
      <c r="I51" s="92"/>
      <c r="J51" s="92"/>
      <c r="K51" s="136"/>
      <c r="L51" s="92"/>
      <c r="M51" s="92"/>
      <c r="N51" s="136"/>
    </row>
    <row r="52" spans="2:14" ht="14.25" x14ac:dyDescent="0.15">
      <c r="B52" s="92"/>
      <c r="C52" s="92"/>
      <c r="D52" s="92"/>
      <c r="G52" s="92"/>
      <c r="H52" s="136"/>
      <c r="I52" s="92"/>
      <c r="J52" s="92"/>
      <c r="K52" s="136"/>
      <c r="L52" s="92"/>
      <c r="M52" s="92"/>
      <c r="N52" s="136"/>
    </row>
    <row r="53" spans="2:14" ht="14.25" x14ac:dyDescent="0.15">
      <c r="B53" s="92"/>
      <c r="C53" s="92"/>
      <c r="D53" s="92"/>
      <c r="G53" s="92"/>
      <c r="H53" s="136"/>
      <c r="I53" s="92"/>
      <c r="J53" s="92"/>
      <c r="K53" s="136"/>
      <c r="L53" s="92"/>
      <c r="M53" s="92"/>
      <c r="N53" s="136"/>
    </row>
    <row r="54" spans="2:14" ht="14.25" x14ac:dyDescent="0.15">
      <c r="B54" s="92"/>
      <c r="C54" s="92"/>
      <c r="D54" s="92"/>
      <c r="G54" s="92"/>
      <c r="H54" s="136"/>
      <c r="I54" s="92"/>
      <c r="J54" s="92"/>
      <c r="K54" s="136"/>
      <c r="L54" s="92"/>
      <c r="M54" s="92"/>
      <c r="N54" s="136"/>
    </row>
    <row r="55" spans="2:14" ht="14.25" x14ac:dyDescent="0.15">
      <c r="B55" s="92"/>
      <c r="C55" s="92"/>
      <c r="D55" s="92"/>
      <c r="G55" s="92"/>
      <c r="H55" s="136"/>
      <c r="I55" s="92"/>
      <c r="J55" s="92"/>
      <c r="K55" s="136"/>
      <c r="L55" s="92"/>
      <c r="M55" s="92"/>
      <c r="N55" s="136"/>
    </row>
    <row r="56" spans="2:14" ht="14.25" x14ac:dyDescent="0.15">
      <c r="B56" s="92"/>
      <c r="C56" s="92"/>
      <c r="D56" s="92"/>
      <c r="G56" s="92"/>
      <c r="H56" s="136"/>
      <c r="I56" s="92"/>
      <c r="J56" s="92"/>
      <c r="K56" s="136"/>
      <c r="L56" s="92"/>
      <c r="M56" s="92"/>
      <c r="N56" s="136"/>
    </row>
    <row r="57" spans="2:14" ht="14.25" x14ac:dyDescent="0.15">
      <c r="B57" s="92"/>
      <c r="C57" s="92"/>
      <c r="D57" s="92"/>
      <c r="G57" s="92"/>
      <c r="H57" s="136"/>
      <c r="I57" s="92"/>
      <c r="J57" s="92"/>
      <c r="K57" s="136"/>
      <c r="L57" s="92"/>
      <c r="M57" s="92"/>
      <c r="N57" s="136"/>
    </row>
    <row r="58" spans="2:14" ht="14.25" x14ac:dyDescent="0.15">
      <c r="B58" s="92"/>
      <c r="C58" s="92"/>
      <c r="D58" s="92"/>
      <c r="G58" s="92"/>
      <c r="H58" s="136"/>
      <c r="I58" s="92"/>
      <c r="J58" s="92"/>
      <c r="K58" s="136"/>
      <c r="L58" s="92"/>
      <c r="M58" s="92"/>
      <c r="N58" s="136"/>
    </row>
    <row r="59" spans="2:14" ht="14.25" x14ac:dyDescent="0.15">
      <c r="B59" s="92"/>
      <c r="C59" s="92"/>
      <c r="D59" s="92"/>
      <c r="G59" s="92"/>
      <c r="H59" s="136"/>
      <c r="I59" s="92"/>
      <c r="J59" s="92"/>
      <c r="K59" s="136"/>
      <c r="L59" s="92"/>
      <c r="M59" s="92"/>
      <c r="N59" s="136"/>
    </row>
    <row r="60" spans="2:14" ht="14.25" x14ac:dyDescent="0.15">
      <c r="B60" s="92"/>
      <c r="C60" s="92"/>
      <c r="D60" s="92"/>
      <c r="G60" s="92"/>
      <c r="H60" s="136"/>
      <c r="I60" s="92"/>
      <c r="J60" s="92"/>
      <c r="K60" s="136"/>
      <c r="L60" s="92"/>
      <c r="M60" s="92"/>
      <c r="N60" s="136"/>
    </row>
    <row r="61" spans="2:14" ht="14.25" x14ac:dyDescent="0.15">
      <c r="B61" s="92"/>
      <c r="C61" s="92"/>
      <c r="D61" s="92"/>
      <c r="G61" s="92"/>
      <c r="H61" s="136"/>
      <c r="I61" s="92"/>
      <c r="J61" s="92"/>
      <c r="K61" s="136"/>
      <c r="L61" s="92"/>
      <c r="M61" s="92"/>
      <c r="N61" s="136"/>
    </row>
    <row r="62" spans="2:14" ht="14.25" x14ac:dyDescent="0.15">
      <c r="B62" s="92"/>
      <c r="C62" s="92"/>
      <c r="D62" s="92"/>
      <c r="G62" s="92"/>
      <c r="H62" s="136"/>
      <c r="I62" s="92"/>
      <c r="J62" s="92"/>
      <c r="K62" s="136"/>
      <c r="L62" s="92"/>
      <c r="M62" s="92"/>
      <c r="N62" s="136"/>
    </row>
    <row r="63" spans="2:14" ht="14.25" x14ac:dyDescent="0.15">
      <c r="B63" s="92"/>
      <c r="C63" s="92"/>
      <c r="D63" s="92"/>
      <c r="G63" s="92"/>
      <c r="H63" s="136"/>
      <c r="I63" s="92"/>
      <c r="J63" s="92"/>
      <c r="K63" s="136"/>
      <c r="L63" s="92"/>
      <c r="M63" s="92"/>
      <c r="N63" s="136"/>
    </row>
  </sheetData>
  <mergeCells count="14">
    <mergeCell ref="O4:O6"/>
    <mergeCell ref="I5:K5"/>
    <mergeCell ref="L5:N5"/>
    <mergeCell ref="A7:A20"/>
    <mergeCell ref="E1:N1"/>
    <mergeCell ref="A2:O2"/>
    <mergeCell ref="A3:C3"/>
    <mergeCell ref="E3:F3"/>
    <mergeCell ref="A4:C5"/>
    <mergeCell ref="D4:D6"/>
    <mergeCell ref="E4:E6"/>
    <mergeCell ref="F4:F6"/>
    <mergeCell ref="I4:K4"/>
    <mergeCell ref="L4:N4"/>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2"/>
  <sheetViews>
    <sheetView showZeros="0" zoomScale="60" zoomScaleNormal="60" zoomScaleSheetLayoutView="80" workbookViewId="0"/>
  </sheetViews>
  <sheetFormatPr defaultRowHeight="18.75" customHeight="1" x14ac:dyDescent="0.15"/>
  <cols>
    <col min="1" max="1" width="4.125" style="30" customWidth="1"/>
    <col min="2" max="2" width="22.5" style="29" customWidth="1"/>
    <col min="3" max="3" width="26.625" style="29" customWidth="1"/>
    <col min="4" max="4" width="17.125" style="28" customWidth="1"/>
    <col min="5" max="5" width="8.125" style="31" customWidth="1"/>
    <col min="6" max="6" width="4" style="32" customWidth="1"/>
    <col min="7" max="7" width="10.25" style="32" hidden="1" customWidth="1"/>
    <col min="8" max="8" width="23.25" style="33" customWidth="1"/>
    <col min="9" max="9" width="17.125" style="28" customWidth="1"/>
    <col min="10" max="10" width="8.125" style="32" customWidth="1"/>
    <col min="11" max="11" width="4" style="32" customWidth="1"/>
    <col min="12" max="12" width="10.25" style="32" hidden="1" customWidth="1"/>
    <col min="13" max="13" width="8.625" style="34" hidden="1" customWidth="1"/>
    <col min="14" max="14" width="97.75" style="29" customWidth="1"/>
    <col min="15" max="15" width="14.125" style="33" customWidth="1"/>
    <col min="16" max="16" width="16" style="28" customWidth="1"/>
    <col min="17" max="17" width="10.125" style="35" customWidth="1"/>
    <col min="18" max="18" width="10.125" style="31" customWidth="1"/>
    <col min="19" max="19" width="5.125" style="28" customWidth="1"/>
    <col min="27" max="16384" width="9" style="3"/>
  </cols>
  <sheetData>
    <row r="1" spans="1:19" ht="36.75" customHeight="1" x14ac:dyDescent="0.15">
      <c r="A1" s="1" t="s">
        <v>12</v>
      </c>
      <c r="B1" s="1"/>
      <c r="C1" s="2"/>
      <c r="D1" s="3"/>
      <c r="E1" s="2"/>
      <c r="F1" s="2"/>
      <c r="G1" s="2"/>
      <c r="H1" s="283"/>
      <c r="I1" s="283"/>
      <c r="J1" s="284"/>
      <c r="K1" s="284"/>
      <c r="L1" s="284"/>
      <c r="M1" s="284"/>
      <c r="N1" s="284"/>
      <c r="O1" s="2"/>
      <c r="P1" s="2"/>
      <c r="Q1" s="4"/>
      <c r="R1" s="4"/>
      <c r="S1" s="3"/>
    </row>
    <row r="2" spans="1:19" ht="36.75" customHeight="1" x14ac:dyDescent="0.15">
      <c r="A2" s="283" t="s">
        <v>0</v>
      </c>
      <c r="B2" s="283"/>
      <c r="C2" s="284"/>
      <c r="D2" s="284"/>
      <c r="E2" s="284"/>
      <c r="F2" s="284"/>
      <c r="G2" s="284"/>
      <c r="H2" s="284"/>
      <c r="I2" s="284"/>
      <c r="J2" s="284"/>
      <c r="K2" s="284"/>
      <c r="L2" s="284"/>
      <c r="M2" s="284"/>
      <c r="N2" s="284"/>
      <c r="O2" s="284"/>
      <c r="P2" s="284"/>
      <c r="Q2" s="284"/>
      <c r="R2" s="284"/>
      <c r="S2" s="3"/>
    </row>
    <row r="3" spans="1:19" ht="27.75" customHeight="1" thickBot="1" x14ac:dyDescent="0.3">
      <c r="A3" s="285" t="s">
        <v>164</v>
      </c>
      <c r="B3" s="286"/>
      <c r="C3" s="286"/>
      <c r="D3" s="286"/>
      <c r="E3" s="286"/>
      <c r="F3" s="286"/>
      <c r="G3" s="2"/>
      <c r="H3" s="2"/>
      <c r="I3" s="13"/>
      <c r="J3" s="2"/>
      <c r="K3" s="7"/>
      <c r="L3" s="7"/>
      <c r="M3" s="11"/>
      <c r="N3" s="2"/>
      <c r="O3" s="14"/>
      <c r="P3" s="13"/>
      <c r="Q3" s="15"/>
      <c r="R3" s="15"/>
      <c r="S3" s="12"/>
    </row>
    <row r="4" spans="1:19" customFormat="1" ht="42" customHeight="1" thickBot="1" x14ac:dyDescent="0.2">
      <c r="A4" s="16"/>
      <c r="B4" s="17" t="s">
        <v>1</v>
      </c>
      <c r="C4" s="18" t="s">
        <v>2</v>
      </c>
      <c r="D4" s="19" t="s">
        <v>259</v>
      </c>
      <c r="E4" s="36" t="s">
        <v>6</v>
      </c>
      <c r="F4" s="20" t="s">
        <v>4</v>
      </c>
      <c r="G4" s="18" t="s">
        <v>5</v>
      </c>
      <c r="H4" s="17" t="s">
        <v>2</v>
      </c>
      <c r="I4" s="19" t="s">
        <v>259</v>
      </c>
      <c r="J4" s="37" t="s">
        <v>3</v>
      </c>
      <c r="K4" s="20" t="s">
        <v>4</v>
      </c>
      <c r="L4" s="20" t="s">
        <v>5</v>
      </c>
      <c r="M4" s="22" t="s">
        <v>7</v>
      </c>
      <c r="N4" s="23" t="s">
        <v>8</v>
      </c>
      <c r="O4" s="20" t="s">
        <v>9</v>
      </c>
      <c r="P4" s="24" t="s">
        <v>259</v>
      </c>
      <c r="Q4" s="21" t="s">
        <v>11</v>
      </c>
      <c r="R4" s="25" t="s">
        <v>10</v>
      </c>
      <c r="S4" s="27"/>
    </row>
    <row r="5" spans="1:19" ht="30" customHeight="1" x14ac:dyDescent="0.15">
      <c r="A5" s="287" t="s">
        <v>51</v>
      </c>
      <c r="B5" s="66" t="s">
        <v>165</v>
      </c>
      <c r="C5" s="38" t="s">
        <v>168</v>
      </c>
      <c r="D5" s="39"/>
      <c r="E5" s="83">
        <v>0.5</v>
      </c>
      <c r="F5" s="41" t="s">
        <v>25</v>
      </c>
      <c r="G5" s="70"/>
      <c r="H5" s="74" t="s">
        <v>168</v>
      </c>
      <c r="I5" s="39"/>
      <c r="J5" s="41">
        <f>ROUNDUP(E5*0.75,2)</f>
        <v>0.38</v>
      </c>
      <c r="K5" s="41" t="s">
        <v>25</v>
      </c>
      <c r="L5" s="41"/>
      <c r="M5" s="78" t="e">
        <f>#REF!</f>
        <v>#REF!</v>
      </c>
      <c r="N5" s="66" t="s">
        <v>166</v>
      </c>
      <c r="O5" s="42" t="s">
        <v>14</v>
      </c>
      <c r="P5" s="39"/>
      <c r="Q5" s="43">
        <v>110</v>
      </c>
      <c r="R5" s="40">
        <f>ROUNDUP(Q5*0.75,2)</f>
        <v>82.5</v>
      </c>
    </row>
    <row r="6" spans="1:19" ht="30" customHeight="1" x14ac:dyDescent="0.15">
      <c r="A6" s="288"/>
      <c r="B6" s="68"/>
      <c r="C6" s="50" t="s">
        <v>169</v>
      </c>
      <c r="D6" s="51"/>
      <c r="E6" s="52">
        <v>0.1</v>
      </c>
      <c r="F6" s="53" t="s">
        <v>22</v>
      </c>
      <c r="G6" s="72" t="s">
        <v>170</v>
      </c>
      <c r="H6" s="76" t="s">
        <v>169</v>
      </c>
      <c r="I6" s="51"/>
      <c r="J6" s="53">
        <f>ROUNDUP(E6*0.75,2)</f>
        <v>0.08</v>
      </c>
      <c r="K6" s="53" t="s">
        <v>22</v>
      </c>
      <c r="L6" s="53" t="s">
        <v>170</v>
      </c>
      <c r="M6" s="80" t="e">
        <f>#REF!</f>
        <v>#REF!</v>
      </c>
      <c r="N6" s="68" t="s">
        <v>167</v>
      </c>
      <c r="O6" s="54" t="s">
        <v>35</v>
      </c>
      <c r="P6" s="51"/>
      <c r="Q6" s="55">
        <v>1.5</v>
      </c>
      <c r="R6" s="52">
        <f>ROUNDUP(Q6*0.75,2)</f>
        <v>1.1300000000000001</v>
      </c>
    </row>
    <row r="7" spans="1:19" ht="30" customHeight="1" x14ac:dyDescent="0.15">
      <c r="A7" s="288"/>
      <c r="B7" s="68"/>
      <c r="C7" s="50"/>
      <c r="D7" s="51"/>
      <c r="E7" s="52"/>
      <c r="F7" s="53"/>
      <c r="G7" s="72"/>
      <c r="H7" s="76"/>
      <c r="I7" s="51"/>
      <c r="J7" s="53"/>
      <c r="K7" s="53"/>
      <c r="L7" s="53"/>
      <c r="M7" s="80"/>
      <c r="N7" s="68" t="s">
        <v>20</v>
      </c>
      <c r="O7" s="54" t="s">
        <v>33</v>
      </c>
      <c r="P7" s="51" t="s">
        <v>34</v>
      </c>
      <c r="Q7" s="55">
        <v>1</v>
      </c>
      <c r="R7" s="52">
        <f>ROUNDUP(Q7*0.75,2)</f>
        <v>0.75</v>
      </c>
    </row>
    <row r="8" spans="1:19" ht="30" customHeight="1" x14ac:dyDescent="0.15">
      <c r="A8" s="288"/>
      <c r="B8" s="67"/>
      <c r="C8" s="44"/>
      <c r="D8" s="45"/>
      <c r="E8" s="46"/>
      <c r="F8" s="47"/>
      <c r="G8" s="71"/>
      <c r="H8" s="75"/>
      <c r="I8" s="45"/>
      <c r="J8" s="47"/>
      <c r="K8" s="47"/>
      <c r="L8" s="47"/>
      <c r="M8" s="79"/>
      <c r="N8" s="67"/>
      <c r="O8" s="48"/>
      <c r="P8" s="45"/>
      <c r="Q8" s="49"/>
      <c r="R8" s="46"/>
    </row>
    <row r="9" spans="1:19" ht="30" customHeight="1" x14ac:dyDescent="0.15">
      <c r="A9" s="288"/>
      <c r="B9" s="68" t="s">
        <v>171</v>
      </c>
      <c r="C9" s="50" t="s">
        <v>61</v>
      </c>
      <c r="D9" s="51"/>
      <c r="E9" s="52">
        <v>40</v>
      </c>
      <c r="F9" s="53" t="s">
        <v>22</v>
      </c>
      <c r="G9" s="72"/>
      <c r="H9" s="76" t="s">
        <v>61</v>
      </c>
      <c r="I9" s="51"/>
      <c r="J9" s="53">
        <f>ROUNDUP(E9*0.75,2)</f>
        <v>30</v>
      </c>
      <c r="K9" s="53" t="s">
        <v>22</v>
      </c>
      <c r="L9" s="53"/>
      <c r="M9" s="80" t="e">
        <f>#REF!</f>
        <v>#REF!</v>
      </c>
      <c r="N9" s="68" t="s">
        <v>172</v>
      </c>
      <c r="O9" s="54" t="s">
        <v>32</v>
      </c>
      <c r="P9" s="51"/>
      <c r="Q9" s="55">
        <v>0.5</v>
      </c>
      <c r="R9" s="52">
        <f t="shared" ref="R9:R14" si="0">ROUNDUP(Q9*0.75,2)</f>
        <v>0.38</v>
      </c>
    </row>
    <row r="10" spans="1:19" ht="30" customHeight="1" x14ac:dyDescent="0.15">
      <c r="A10" s="288"/>
      <c r="B10" s="68"/>
      <c r="C10" s="50" t="s">
        <v>83</v>
      </c>
      <c r="D10" s="51"/>
      <c r="E10" s="52">
        <v>50</v>
      </c>
      <c r="F10" s="53" t="s">
        <v>22</v>
      </c>
      <c r="G10" s="72"/>
      <c r="H10" s="76" t="s">
        <v>83</v>
      </c>
      <c r="I10" s="51"/>
      <c r="J10" s="53">
        <f>ROUNDUP(E10*0.75,2)</f>
        <v>37.5</v>
      </c>
      <c r="K10" s="53" t="s">
        <v>22</v>
      </c>
      <c r="L10" s="53"/>
      <c r="M10" s="80" t="e">
        <f>ROUND(#REF!+(#REF!*10/100),2)</f>
        <v>#REF!</v>
      </c>
      <c r="N10" s="68" t="s">
        <v>173</v>
      </c>
      <c r="O10" s="54" t="s">
        <v>29</v>
      </c>
      <c r="P10" s="51"/>
      <c r="Q10" s="55">
        <v>1</v>
      </c>
      <c r="R10" s="52">
        <f t="shared" si="0"/>
        <v>0.75</v>
      </c>
    </row>
    <row r="11" spans="1:19" ht="30" customHeight="1" x14ac:dyDescent="0.15">
      <c r="A11" s="288"/>
      <c r="B11" s="68"/>
      <c r="C11" s="50" t="s">
        <v>21</v>
      </c>
      <c r="D11" s="51"/>
      <c r="E11" s="52">
        <v>20</v>
      </c>
      <c r="F11" s="53" t="s">
        <v>22</v>
      </c>
      <c r="G11" s="72"/>
      <c r="H11" s="76" t="s">
        <v>21</v>
      </c>
      <c r="I11" s="51"/>
      <c r="J11" s="53">
        <f>ROUNDUP(E11*0.75,2)</f>
        <v>15</v>
      </c>
      <c r="K11" s="53" t="s">
        <v>22</v>
      </c>
      <c r="L11" s="53"/>
      <c r="M11" s="80" t="e">
        <f>ROUND(#REF!+(#REF!*6/100),2)</f>
        <v>#REF!</v>
      </c>
      <c r="N11" s="68" t="s">
        <v>20</v>
      </c>
      <c r="O11" s="54" t="s">
        <v>35</v>
      </c>
      <c r="P11" s="51"/>
      <c r="Q11" s="55">
        <v>30</v>
      </c>
      <c r="R11" s="52">
        <f t="shared" si="0"/>
        <v>22.5</v>
      </c>
    </row>
    <row r="12" spans="1:19" ht="30" customHeight="1" x14ac:dyDescent="0.15">
      <c r="A12" s="288"/>
      <c r="B12" s="68"/>
      <c r="C12" s="50" t="s">
        <v>41</v>
      </c>
      <c r="D12" s="51"/>
      <c r="E12" s="52">
        <v>10</v>
      </c>
      <c r="F12" s="53" t="s">
        <v>22</v>
      </c>
      <c r="G12" s="72"/>
      <c r="H12" s="76" t="s">
        <v>41</v>
      </c>
      <c r="I12" s="51"/>
      <c r="J12" s="53">
        <f>ROUNDUP(E12*0.75,2)</f>
        <v>7.5</v>
      </c>
      <c r="K12" s="53" t="s">
        <v>22</v>
      </c>
      <c r="L12" s="53"/>
      <c r="M12" s="80" t="e">
        <f>ROUND(#REF!+(#REF!*10/100),2)</f>
        <v>#REF!</v>
      </c>
      <c r="N12" s="68"/>
      <c r="O12" s="54" t="s">
        <v>30</v>
      </c>
      <c r="P12" s="51"/>
      <c r="Q12" s="55">
        <v>2</v>
      </c>
      <c r="R12" s="52">
        <f t="shared" si="0"/>
        <v>1.5</v>
      </c>
    </row>
    <row r="13" spans="1:19" ht="30" customHeight="1" x14ac:dyDescent="0.15">
      <c r="A13" s="288"/>
      <c r="B13" s="68"/>
      <c r="C13" s="50"/>
      <c r="D13" s="51"/>
      <c r="E13" s="52"/>
      <c r="F13" s="53"/>
      <c r="G13" s="72"/>
      <c r="H13" s="76"/>
      <c r="I13" s="51"/>
      <c r="J13" s="53"/>
      <c r="K13" s="53"/>
      <c r="L13" s="53"/>
      <c r="M13" s="80"/>
      <c r="N13" s="68"/>
      <c r="O13" s="54" t="s">
        <v>42</v>
      </c>
      <c r="P13" s="51"/>
      <c r="Q13" s="55">
        <v>1</v>
      </c>
      <c r="R13" s="52">
        <f t="shared" si="0"/>
        <v>0.75</v>
      </c>
    </row>
    <row r="14" spans="1:19" ht="30" customHeight="1" x14ac:dyDescent="0.15">
      <c r="A14" s="288"/>
      <c r="B14" s="68"/>
      <c r="C14" s="50"/>
      <c r="D14" s="51"/>
      <c r="E14" s="52"/>
      <c r="F14" s="53"/>
      <c r="G14" s="72"/>
      <c r="H14" s="76"/>
      <c r="I14" s="51"/>
      <c r="J14" s="53"/>
      <c r="K14" s="53"/>
      <c r="L14" s="53"/>
      <c r="M14" s="80"/>
      <c r="N14" s="68"/>
      <c r="O14" s="54" t="s">
        <v>33</v>
      </c>
      <c r="P14" s="51" t="s">
        <v>34</v>
      </c>
      <c r="Q14" s="55">
        <v>3</v>
      </c>
      <c r="R14" s="52">
        <f t="shared" si="0"/>
        <v>2.25</v>
      </c>
    </row>
    <row r="15" spans="1:19" ht="30" customHeight="1" x14ac:dyDescent="0.15">
      <c r="A15" s="288"/>
      <c r="B15" s="67"/>
      <c r="C15" s="44"/>
      <c r="D15" s="45"/>
      <c r="E15" s="46"/>
      <c r="F15" s="47"/>
      <c r="G15" s="71"/>
      <c r="H15" s="75"/>
      <c r="I15" s="45"/>
      <c r="J15" s="47"/>
      <c r="K15" s="47"/>
      <c r="L15" s="47"/>
      <c r="M15" s="79"/>
      <c r="N15" s="67"/>
      <c r="O15" s="48"/>
      <c r="P15" s="45"/>
      <c r="Q15" s="49"/>
      <c r="R15" s="46"/>
    </row>
    <row r="16" spans="1:19" ht="30" customHeight="1" x14ac:dyDescent="0.15">
      <c r="A16" s="288"/>
      <c r="B16" s="68" t="s">
        <v>174</v>
      </c>
      <c r="C16" s="50" t="s">
        <v>118</v>
      </c>
      <c r="D16" s="51"/>
      <c r="E16" s="52">
        <v>40</v>
      </c>
      <c r="F16" s="53" t="s">
        <v>22</v>
      </c>
      <c r="G16" s="72"/>
      <c r="H16" s="76" t="s">
        <v>118</v>
      </c>
      <c r="I16" s="51"/>
      <c r="J16" s="53">
        <f>ROUNDUP(E16*0.75,2)</f>
        <v>30</v>
      </c>
      <c r="K16" s="53" t="s">
        <v>22</v>
      </c>
      <c r="L16" s="53"/>
      <c r="M16" s="80" t="e">
        <f>ROUND(#REF!+(#REF!*6/100),2)</f>
        <v>#REF!</v>
      </c>
      <c r="N16" s="68" t="s">
        <v>175</v>
      </c>
      <c r="O16" s="54" t="s">
        <v>35</v>
      </c>
      <c r="P16" s="51"/>
      <c r="Q16" s="55">
        <v>1.5</v>
      </c>
      <c r="R16" s="52">
        <f>ROUNDUP(Q16*0.75,2)</f>
        <v>1.1300000000000001</v>
      </c>
    </row>
    <row r="17" spans="1:18" ht="30" customHeight="1" x14ac:dyDescent="0.15">
      <c r="A17" s="288"/>
      <c r="B17" s="68"/>
      <c r="C17" s="50" t="s">
        <v>126</v>
      </c>
      <c r="D17" s="51"/>
      <c r="E17" s="52">
        <v>0.5</v>
      </c>
      <c r="F17" s="53" t="s">
        <v>22</v>
      </c>
      <c r="G17" s="72"/>
      <c r="H17" s="76" t="s">
        <v>126</v>
      </c>
      <c r="I17" s="51"/>
      <c r="J17" s="53">
        <f>ROUNDUP(E17*0.75,2)</f>
        <v>0.38</v>
      </c>
      <c r="K17" s="53" t="s">
        <v>22</v>
      </c>
      <c r="L17" s="53"/>
      <c r="M17" s="80" t="e">
        <f>#REF!</f>
        <v>#REF!</v>
      </c>
      <c r="N17" s="68" t="s">
        <v>176</v>
      </c>
      <c r="O17" s="54" t="s">
        <v>30</v>
      </c>
      <c r="P17" s="51"/>
      <c r="Q17" s="55">
        <v>0.5</v>
      </c>
      <c r="R17" s="52">
        <f>ROUNDUP(Q17*0.75,2)</f>
        <v>0.38</v>
      </c>
    </row>
    <row r="18" spans="1:18" ht="30" customHeight="1" x14ac:dyDescent="0.15">
      <c r="A18" s="288"/>
      <c r="B18" s="68"/>
      <c r="C18" s="50" t="s">
        <v>117</v>
      </c>
      <c r="D18" s="51"/>
      <c r="E18" s="52">
        <v>2</v>
      </c>
      <c r="F18" s="53" t="s">
        <v>22</v>
      </c>
      <c r="G18" s="72"/>
      <c r="H18" s="76" t="s">
        <v>117</v>
      </c>
      <c r="I18" s="51"/>
      <c r="J18" s="53">
        <f>ROUNDUP(E18*0.75,2)</f>
        <v>1.5</v>
      </c>
      <c r="K18" s="53" t="s">
        <v>22</v>
      </c>
      <c r="L18" s="53"/>
      <c r="M18" s="80" t="e">
        <f>#REF!</f>
        <v>#REF!</v>
      </c>
      <c r="N18" s="68" t="s">
        <v>20</v>
      </c>
      <c r="O18" s="54" t="s">
        <v>33</v>
      </c>
      <c r="P18" s="51" t="s">
        <v>34</v>
      </c>
      <c r="Q18" s="55">
        <v>1</v>
      </c>
      <c r="R18" s="52">
        <f>ROUNDUP(Q18*0.75,2)</f>
        <v>0.75</v>
      </c>
    </row>
    <row r="19" spans="1:18" ht="30" customHeight="1" x14ac:dyDescent="0.15">
      <c r="A19" s="288"/>
      <c r="B19" s="67"/>
      <c r="C19" s="44"/>
      <c r="D19" s="45"/>
      <c r="E19" s="46"/>
      <c r="F19" s="47"/>
      <c r="G19" s="71"/>
      <c r="H19" s="75"/>
      <c r="I19" s="45"/>
      <c r="J19" s="47"/>
      <c r="K19" s="47"/>
      <c r="L19" s="47"/>
      <c r="M19" s="79"/>
      <c r="N19" s="67"/>
      <c r="O19" s="48"/>
      <c r="P19" s="45"/>
      <c r="Q19" s="49"/>
      <c r="R19" s="46"/>
    </row>
    <row r="20" spans="1:18" ht="30" customHeight="1" x14ac:dyDescent="0.15">
      <c r="A20" s="288"/>
      <c r="B20" s="68" t="s">
        <v>43</v>
      </c>
      <c r="C20" s="50" t="s">
        <v>114</v>
      </c>
      <c r="D20" s="51" t="s">
        <v>34</v>
      </c>
      <c r="E20" s="65">
        <v>0.1</v>
      </c>
      <c r="F20" s="53" t="s">
        <v>25</v>
      </c>
      <c r="G20" s="72"/>
      <c r="H20" s="76" t="s">
        <v>114</v>
      </c>
      <c r="I20" s="51" t="s">
        <v>34</v>
      </c>
      <c r="J20" s="53">
        <f>ROUNDUP(E20*0.75,2)</f>
        <v>0.08</v>
      </c>
      <c r="K20" s="53" t="s">
        <v>25</v>
      </c>
      <c r="L20" s="53"/>
      <c r="M20" s="80" t="e">
        <f>#REF!</f>
        <v>#REF!</v>
      </c>
      <c r="N20" s="68" t="s">
        <v>20</v>
      </c>
      <c r="O20" s="54" t="s">
        <v>35</v>
      </c>
      <c r="P20" s="51"/>
      <c r="Q20" s="55">
        <v>100</v>
      </c>
      <c r="R20" s="52">
        <f>ROUNDUP(Q20*0.75,2)</f>
        <v>75</v>
      </c>
    </row>
    <row r="21" spans="1:18" ht="30" customHeight="1" x14ac:dyDescent="0.15">
      <c r="A21" s="288"/>
      <c r="B21" s="68"/>
      <c r="C21" s="50" t="s">
        <v>177</v>
      </c>
      <c r="D21" s="51"/>
      <c r="E21" s="52">
        <v>5</v>
      </c>
      <c r="F21" s="53" t="s">
        <v>22</v>
      </c>
      <c r="G21" s="72"/>
      <c r="H21" s="76" t="s">
        <v>177</v>
      </c>
      <c r="I21" s="51"/>
      <c r="J21" s="53">
        <f>ROUNDUP(E21*0.75,2)</f>
        <v>3.75</v>
      </c>
      <c r="K21" s="53" t="s">
        <v>22</v>
      </c>
      <c r="L21" s="53"/>
      <c r="M21" s="80" t="e">
        <f>ROUND(#REF!+(#REF!*0/100),2)</f>
        <v>#REF!</v>
      </c>
      <c r="N21" s="68"/>
      <c r="O21" s="54" t="s">
        <v>46</v>
      </c>
      <c r="P21" s="51"/>
      <c r="Q21" s="55">
        <v>3</v>
      </c>
      <c r="R21" s="52">
        <f>ROUNDUP(Q21*0.75,2)</f>
        <v>2.25</v>
      </c>
    </row>
    <row r="22" spans="1:18" ht="30" customHeight="1" thickBot="1" x14ac:dyDescent="0.2">
      <c r="A22" s="289"/>
      <c r="B22" s="69"/>
      <c r="C22" s="58"/>
      <c r="D22" s="59"/>
      <c r="E22" s="60"/>
      <c r="F22" s="61"/>
      <c r="G22" s="73"/>
      <c r="H22" s="77"/>
      <c r="I22" s="59"/>
      <c r="J22" s="61"/>
      <c r="K22" s="61"/>
      <c r="L22" s="61"/>
      <c r="M22" s="81"/>
      <c r="N22" s="69"/>
      <c r="O22" s="62"/>
      <c r="P22" s="59"/>
      <c r="Q22" s="63"/>
      <c r="R22" s="60"/>
    </row>
  </sheetData>
  <mergeCells count="4">
    <mergeCell ref="H1:N1"/>
    <mergeCell ref="A2:R2"/>
    <mergeCell ref="A3:F3"/>
    <mergeCell ref="A5:A22"/>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4"/>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8"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260</v>
      </c>
      <c r="B1" s="5"/>
      <c r="C1" s="1"/>
      <c r="D1" s="1"/>
      <c r="E1" s="302"/>
      <c r="F1" s="303"/>
      <c r="G1" s="303"/>
      <c r="H1" s="303"/>
      <c r="I1" s="303"/>
      <c r="J1" s="303"/>
      <c r="K1" s="303"/>
      <c r="L1" s="303"/>
      <c r="M1" s="303"/>
      <c r="N1" s="303"/>
      <c r="O1"/>
      <c r="P1"/>
      <c r="Q1"/>
      <c r="R1"/>
      <c r="S1"/>
      <c r="T1"/>
      <c r="U1"/>
    </row>
    <row r="2" spans="1:21" s="3" customFormat="1" ht="36" customHeight="1" x14ac:dyDescent="0.15">
      <c r="A2" s="283" t="s">
        <v>0</v>
      </c>
      <c r="B2" s="284"/>
      <c r="C2" s="284"/>
      <c r="D2" s="284"/>
      <c r="E2" s="284"/>
      <c r="F2" s="284"/>
      <c r="G2" s="284"/>
      <c r="H2" s="284"/>
      <c r="I2" s="284"/>
      <c r="J2" s="284"/>
      <c r="K2" s="284"/>
      <c r="L2" s="284"/>
      <c r="M2" s="284"/>
      <c r="N2" s="284"/>
      <c r="O2" s="303"/>
      <c r="P2"/>
      <c r="Q2"/>
      <c r="R2"/>
      <c r="S2"/>
      <c r="T2"/>
      <c r="U2"/>
    </row>
    <row r="3" spans="1:21" ht="33.75" customHeight="1" thickBot="1" x14ac:dyDescent="0.3">
      <c r="A3" s="304" t="s">
        <v>325</v>
      </c>
      <c r="B3" s="305"/>
      <c r="C3" s="305"/>
      <c r="D3" s="94"/>
      <c r="E3" s="306" t="s">
        <v>324</v>
      </c>
      <c r="F3" s="307"/>
      <c r="G3" s="87"/>
      <c r="H3" s="87"/>
      <c r="I3" s="87"/>
      <c r="J3" s="87"/>
      <c r="K3" s="95"/>
      <c r="L3" s="87"/>
      <c r="M3" s="87"/>
    </row>
    <row r="4" spans="1:21" ht="18.75" customHeight="1" x14ac:dyDescent="0.15">
      <c r="A4" s="308"/>
      <c r="B4" s="309"/>
      <c r="C4" s="310"/>
      <c r="D4" s="314" t="s">
        <v>5</v>
      </c>
      <c r="E4" s="317" t="s">
        <v>262</v>
      </c>
      <c r="F4" s="320" t="s">
        <v>263</v>
      </c>
      <c r="G4" s="96" t="s">
        <v>264</v>
      </c>
      <c r="H4" s="145" t="s">
        <v>265</v>
      </c>
      <c r="I4" s="323" t="s">
        <v>266</v>
      </c>
      <c r="J4" s="324"/>
      <c r="K4" s="325"/>
      <c r="L4" s="330" t="s">
        <v>267</v>
      </c>
      <c r="M4" s="327"/>
      <c r="N4" s="328"/>
      <c r="O4" s="290" t="s">
        <v>5</v>
      </c>
    </row>
    <row r="5" spans="1:21" ht="18.75" customHeight="1" x14ac:dyDescent="0.15">
      <c r="A5" s="311"/>
      <c r="B5" s="312"/>
      <c r="C5" s="313"/>
      <c r="D5" s="315"/>
      <c r="E5" s="318"/>
      <c r="F5" s="321"/>
      <c r="G5" s="9" t="s">
        <v>268</v>
      </c>
      <c r="H5" s="146" t="s">
        <v>323</v>
      </c>
      <c r="I5" s="293" t="s">
        <v>271</v>
      </c>
      <c r="J5" s="294"/>
      <c r="K5" s="295"/>
      <c r="L5" s="329" t="s">
        <v>272</v>
      </c>
      <c r="M5" s="297"/>
      <c r="N5" s="298"/>
      <c r="O5" s="291"/>
    </row>
    <row r="6" spans="1:21" ht="18.75" customHeight="1" thickBot="1" x14ac:dyDescent="0.2">
      <c r="A6" s="99"/>
      <c r="B6" s="100" t="s">
        <v>1</v>
      </c>
      <c r="C6" s="101" t="s">
        <v>274</v>
      </c>
      <c r="D6" s="316"/>
      <c r="E6" s="319"/>
      <c r="F6" s="322"/>
      <c r="G6" s="102" t="s">
        <v>263</v>
      </c>
      <c r="H6" s="106" t="s">
        <v>275</v>
      </c>
      <c r="I6" s="104" t="s">
        <v>1</v>
      </c>
      <c r="J6" s="101" t="s">
        <v>274</v>
      </c>
      <c r="K6" s="103" t="s">
        <v>275</v>
      </c>
      <c r="L6" s="104" t="s">
        <v>1</v>
      </c>
      <c r="M6" s="106" t="s">
        <v>274</v>
      </c>
      <c r="N6" s="103" t="s">
        <v>275</v>
      </c>
      <c r="O6" s="292"/>
    </row>
    <row r="7" spans="1:21" ht="30" customHeight="1" x14ac:dyDescent="0.15">
      <c r="A7" s="299" t="s">
        <v>51</v>
      </c>
      <c r="B7" s="107" t="s">
        <v>276</v>
      </c>
      <c r="C7" s="107" t="s">
        <v>277</v>
      </c>
      <c r="D7" s="107"/>
      <c r="E7" s="39"/>
      <c r="F7" s="39"/>
      <c r="G7" s="107"/>
      <c r="H7" s="147" t="s">
        <v>278</v>
      </c>
      <c r="I7" s="110" t="s">
        <v>276</v>
      </c>
      <c r="J7" s="107" t="s">
        <v>277</v>
      </c>
      <c r="K7" s="147" t="s">
        <v>279</v>
      </c>
      <c r="L7" s="110" t="s">
        <v>280</v>
      </c>
      <c r="M7" s="107" t="s">
        <v>277</v>
      </c>
      <c r="N7" s="109">
        <v>30</v>
      </c>
      <c r="O7" s="112"/>
    </row>
    <row r="8" spans="1:21" ht="30" customHeight="1" x14ac:dyDescent="0.15">
      <c r="A8" s="300"/>
      <c r="B8" s="113"/>
      <c r="C8" s="113"/>
      <c r="D8" s="113"/>
      <c r="E8" s="45"/>
      <c r="F8" s="45"/>
      <c r="G8" s="113"/>
      <c r="H8" s="148"/>
      <c r="I8" s="116"/>
      <c r="J8" s="113"/>
      <c r="K8" s="148"/>
      <c r="L8" s="116"/>
      <c r="M8" s="113"/>
      <c r="N8" s="115"/>
      <c r="O8" s="118"/>
    </row>
    <row r="9" spans="1:21" ht="30" customHeight="1" x14ac:dyDescent="0.15">
      <c r="A9" s="300"/>
      <c r="B9" s="119" t="s">
        <v>322</v>
      </c>
      <c r="C9" s="119" t="s">
        <v>61</v>
      </c>
      <c r="D9" s="119"/>
      <c r="E9" s="51"/>
      <c r="F9" s="51"/>
      <c r="G9" s="119"/>
      <c r="H9" s="149">
        <v>20</v>
      </c>
      <c r="I9" s="122" t="s">
        <v>322</v>
      </c>
      <c r="J9" s="123" t="s">
        <v>122</v>
      </c>
      <c r="K9" s="149">
        <v>10</v>
      </c>
      <c r="L9" s="122" t="s">
        <v>321</v>
      </c>
      <c r="M9" s="119" t="s">
        <v>83</v>
      </c>
      <c r="N9" s="121">
        <v>10</v>
      </c>
      <c r="O9" s="125"/>
    </row>
    <row r="10" spans="1:21" ht="30" customHeight="1" x14ac:dyDescent="0.15">
      <c r="A10" s="300"/>
      <c r="B10" s="119"/>
      <c r="C10" s="119" t="s">
        <v>83</v>
      </c>
      <c r="D10" s="119"/>
      <c r="E10" s="51"/>
      <c r="F10" s="51"/>
      <c r="G10" s="119"/>
      <c r="H10" s="149">
        <v>20</v>
      </c>
      <c r="I10" s="122"/>
      <c r="J10" s="119" t="s">
        <v>83</v>
      </c>
      <c r="K10" s="149">
        <v>20</v>
      </c>
      <c r="L10" s="122"/>
      <c r="M10" s="119" t="s">
        <v>21</v>
      </c>
      <c r="N10" s="121">
        <v>5</v>
      </c>
      <c r="O10" s="125"/>
    </row>
    <row r="11" spans="1:21" ht="30" customHeight="1" x14ac:dyDescent="0.15">
      <c r="A11" s="300"/>
      <c r="B11" s="119"/>
      <c r="C11" s="119" t="s">
        <v>21</v>
      </c>
      <c r="D11" s="119"/>
      <c r="E11" s="51"/>
      <c r="F11" s="51"/>
      <c r="G11" s="119"/>
      <c r="H11" s="149">
        <v>10</v>
      </c>
      <c r="I11" s="122"/>
      <c r="J11" s="119" t="s">
        <v>21</v>
      </c>
      <c r="K11" s="149">
        <v>10</v>
      </c>
      <c r="L11" s="122"/>
      <c r="M11" s="119" t="s">
        <v>41</v>
      </c>
      <c r="N11" s="121">
        <v>5</v>
      </c>
      <c r="O11" s="125"/>
    </row>
    <row r="12" spans="1:21" ht="30" customHeight="1" x14ac:dyDescent="0.15">
      <c r="A12" s="300"/>
      <c r="B12" s="119"/>
      <c r="C12" s="119" t="s">
        <v>41</v>
      </c>
      <c r="D12" s="119"/>
      <c r="E12" s="51"/>
      <c r="F12" s="51"/>
      <c r="G12" s="119"/>
      <c r="H12" s="149">
        <v>5</v>
      </c>
      <c r="I12" s="122"/>
      <c r="J12" s="119" t="s">
        <v>41</v>
      </c>
      <c r="K12" s="149">
        <v>5</v>
      </c>
      <c r="L12" s="116"/>
      <c r="M12" s="113"/>
      <c r="N12" s="115"/>
      <c r="O12" s="118"/>
    </row>
    <row r="13" spans="1:21" ht="30" customHeight="1" x14ac:dyDescent="0.15">
      <c r="A13" s="300"/>
      <c r="B13" s="119"/>
      <c r="C13" s="119"/>
      <c r="D13" s="119"/>
      <c r="E13" s="51"/>
      <c r="F13" s="51"/>
      <c r="G13" s="119" t="s">
        <v>35</v>
      </c>
      <c r="H13" s="149" t="s">
        <v>286</v>
      </c>
      <c r="I13" s="122"/>
      <c r="J13" s="119"/>
      <c r="K13" s="149"/>
      <c r="L13" s="122" t="s">
        <v>320</v>
      </c>
      <c r="M13" s="119" t="s">
        <v>118</v>
      </c>
      <c r="N13" s="121">
        <v>10</v>
      </c>
      <c r="O13" s="125"/>
    </row>
    <row r="14" spans="1:21" ht="30" customHeight="1" x14ac:dyDescent="0.15">
      <c r="A14" s="300"/>
      <c r="B14" s="119"/>
      <c r="C14" s="119"/>
      <c r="D14" s="119"/>
      <c r="E14" s="51"/>
      <c r="F14" s="51"/>
      <c r="G14" s="119" t="s">
        <v>30</v>
      </c>
      <c r="H14" s="149" t="s">
        <v>287</v>
      </c>
      <c r="I14" s="122"/>
      <c r="J14" s="119"/>
      <c r="K14" s="149"/>
      <c r="L14" s="122"/>
      <c r="M14" s="119"/>
      <c r="N14" s="121"/>
      <c r="O14" s="125"/>
    </row>
    <row r="15" spans="1:21" ht="30" customHeight="1" x14ac:dyDescent="0.15">
      <c r="A15" s="300"/>
      <c r="B15" s="119"/>
      <c r="C15" s="119"/>
      <c r="D15" s="119"/>
      <c r="E15" s="51"/>
      <c r="F15" s="51" t="s">
        <v>34</v>
      </c>
      <c r="G15" s="119" t="s">
        <v>33</v>
      </c>
      <c r="H15" s="149" t="s">
        <v>287</v>
      </c>
      <c r="I15" s="122"/>
      <c r="J15" s="119"/>
      <c r="K15" s="149"/>
      <c r="L15" s="122"/>
      <c r="M15" s="119"/>
      <c r="N15" s="121"/>
      <c r="O15" s="125"/>
    </row>
    <row r="16" spans="1:21" ht="30" customHeight="1" x14ac:dyDescent="0.15">
      <c r="A16" s="300"/>
      <c r="B16" s="113"/>
      <c r="C16" s="113"/>
      <c r="D16" s="113"/>
      <c r="E16" s="45"/>
      <c r="F16" s="45"/>
      <c r="G16" s="113"/>
      <c r="H16" s="148"/>
      <c r="I16" s="116"/>
      <c r="J16" s="113"/>
      <c r="K16" s="148"/>
      <c r="L16" s="122"/>
      <c r="M16" s="119"/>
      <c r="N16" s="121"/>
      <c r="O16" s="125"/>
    </row>
    <row r="17" spans="1:15" ht="30" customHeight="1" x14ac:dyDescent="0.15">
      <c r="A17" s="300"/>
      <c r="B17" s="119" t="s">
        <v>319</v>
      </c>
      <c r="C17" s="119" t="s">
        <v>118</v>
      </c>
      <c r="D17" s="119"/>
      <c r="E17" s="51"/>
      <c r="F17" s="51"/>
      <c r="G17" s="119"/>
      <c r="H17" s="149">
        <v>15</v>
      </c>
      <c r="I17" s="122" t="s">
        <v>319</v>
      </c>
      <c r="J17" s="119" t="s">
        <v>118</v>
      </c>
      <c r="K17" s="149">
        <v>10</v>
      </c>
      <c r="L17" s="122"/>
      <c r="M17" s="119"/>
      <c r="N17" s="121"/>
      <c r="O17" s="125"/>
    </row>
    <row r="18" spans="1:15" ht="30" customHeight="1" x14ac:dyDescent="0.15">
      <c r="A18" s="300"/>
      <c r="B18" s="119"/>
      <c r="C18" s="119" t="s">
        <v>126</v>
      </c>
      <c r="D18" s="119"/>
      <c r="E18" s="51"/>
      <c r="F18" s="51"/>
      <c r="G18" s="119"/>
      <c r="H18" s="149">
        <v>0.5</v>
      </c>
      <c r="I18" s="122"/>
      <c r="J18" s="119" t="s">
        <v>126</v>
      </c>
      <c r="K18" s="149">
        <v>0.5</v>
      </c>
      <c r="L18" s="122"/>
      <c r="M18" s="119"/>
      <c r="N18" s="121"/>
      <c r="O18" s="125"/>
    </row>
    <row r="19" spans="1:15" ht="30" customHeight="1" x14ac:dyDescent="0.15">
      <c r="A19" s="300"/>
      <c r="B19" s="113"/>
      <c r="C19" s="113"/>
      <c r="D19" s="113"/>
      <c r="E19" s="45"/>
      <c r="F19" s="154"/>
      <c r="G19" s="113"/>
      <c r="H19" s="148"/>
      <c r="I19" s="116"/>
      <c r="J19" s="113"/>
      <c r="K19" s="148"/>
      <c r="L19" s="122"/>
      <c r="M19" s="119"/>
      <c r="N19" s="121"/>
      <c r="O19" s="125"/>
    </row>
    <row r="20" spans="1:15" ht="30" customHeight="1" x14ac:dyDescent="0.15">
      <c r="A20" s="300"/>
      <c r="B20" s="119" t="s">
        <v>43</v>
      </c>
      <c r="C20" s="119" t="s">
        <v>114</v>
      </c>
      <c r="D20" s="119"/>
      <c r="E20" s="51" t="s">
        <v>34</v>
      </c>
      <c r="F20" s="51"/>
      <c r="G20" s="119"/>
      <c r="H20" s="153">
        <v>0.05</v>
      </c>
      <c r="I20" s="122" t="s">
        <v>43</v>
      </c>
      <c r="J20" s="119" t="s">
        <v>114</v>
      </c>
      <c r="K20" s="153">
        <v>0.05</v>
      </c>
      <c r="L20" s="122"/>
      <c r="M20" s="119"/>
      <c r="N20" s="121"/>
      <c r="O20" s="125"/>
    </row>
    <row r="21" spans="1:15" ht="30" customHeight="1" x14ac:dyDescent="0.15">
      <c r="A21" s="300"/>
      <c r="B21" s="119"/>
      <c r="C21" s="119"/>
      <c r="D21" s="119"/>
      <c r="E21" s="51"/>
      <c r="F21" s="51"/>
      <c r="G21" s="119" t="s">
        <v>35</v>
      </c>
      <c r="H21" s="149" t="s">
        <v>286</v>
      </c>
      <c r="I21" s="122"/>
      <c r="J21" s="119"/>
      <c r="K21" s="149"/>
      <c r="L21" s="122"/>
      <c r="M21" s="119"/>
      <c r="N21" s="121"/>
      <c r="O21" s="125"/>
    </row>
    <row r="22" spans="1:15" ht="30" customHeight="1" x14ac:dyDescent="0.15">
      <c r="A22" s="300"/>
      <c r="B22" s="119"/>
      <c r="C22" s="119"/>
      <c r="D22" s="119"/>
      <c r="E22" s="51"/>
      <c r="F22" s="51"/>
      <c r="G22" s="119" t="s">
        <v>46</v>
      </c>
      <c r="H22" s="149" t="s">
        <v>287</v>
      </c>
      <c r="I22" s="122"/>
      <c r="J22" s="119"/>
      <c r="K22" s="149"/>
      <c r="L22" s="122"/>
      <c r="M22" s="119"/>
      <c r="N22" s="121"/>
      <c r="O22" s="125"/>
    </row>
    <row r="23" spans="1:15" ht="30" customHeight="1" thickBot="1" x14ac:dyDescent="0.2">
      <c r="A23" s="301"/>
      <c r="B23" s="129"/>
      <c r="C23" s="129"/>
      <c r="D23" s="129"/>
      <c r="E23" s="59"/>
      <c r="F23" s="59"/>
      <c r="G23" s="129"/>
      <c r="H23" s="152"/>
      <c r="I23" s="132"/>
      <c r="J23" s="129"/>
      <c r="K23" s="152"/>
      <c r="L23" s="132"/>
      <c r="M23" s="129"/>
      <c r="N23" s="131"/>
      <c r="O23" s="135"/>
    </row>
    <row r="24" spans="1:15" ht="14.25" x14ac:dyDescent="0.15">
      <c r="B24" s="92"/>
      <c r="C24" s="92"/>
      <c r="D24" s="92"/>
      <c r="G24" s="92"/>
      <c r="H24" s="136"/>
      <c r="I24" s="92"/>
      <c r="J24" s="92"/>
      <c r="K24" s="136"/>
      <c r="L24" s="92"/>
      <c r="M24" s="92"/>
      <c r="N24" s="136"/>
    </row>
    <row r="25" spans="1:15" ht="14.25" x14ac:dyDescent="0.15">
      <c r="B25" s="92"/>
      <c r="C25" s="92"/>
      <c r="D25" s="92"/>
      <c r="G25" s="92"/>
      <c r="H25" s="136"/>
      <c r="I25" s="92"/>
      <c r="J25" s="92"/>
      <c r="K25" s="136"/>
      <c r="L25" s="92"/>
      <c r="M25" s="92"/>
      <c r="N25" s="136"/>
    </row>
    <row r="26" spans="1:15" ht="14.25" x14ac:dyDescent="0.15">
      <c r="B26" s="92"/>
      <c r="C26" s="92"/>
      <c r="D26" s="92"/>
      <c r="G26" s="92"/>
      <c r="H26" s="136"/>
      <c r="I26" s="92"/>
      <c r="J26" s="92"/>
      <c r="K26" s="136"/>
      <c r="L26" s="92"/>
      <c r="M26" s="92"/>
      <c r="N26" s="136"/>
    </row>
    <row r="27" spans="1:15" ht="14.25" x14ac:dyDescent="0.15">
      <c r="B27" s="92"/>
      <c r="C27" s="92"/>
      <c r="D27" s="92"/>
      <c r="G27" s="92"/>
      <c r="H27" s="136"/>
      <c r="I27" s="92"/>
      <c r="J27" s="92"/>
      <c r="K27" s="136"/>
      <c r="L27" s="92"/>
      <c r="M27" s="92"/>
      <c r="N27" s="136"/>
    </row>
    <row r="28" spans="1:15" ht="14.25" x14ac:dyDescent="0.15">
      <c r="B28" s="92"/>
      <c r="C28" s="92"/>
      <c r="D28" s="92"/>
      <c r="G28" s="92"/>
      <c r="H28" s="136"/>
      <c r="I28" s="92"/>
      <c r="J28" s="92"/>
      <c r="K28" s="136"/>
      <c r="L28" s="92"/>
      <c r="M28" s="92"/>
      <c r="N28" s="136"/>
    </row>
    <row r="29" spans="1:15" ht="14.25" x14ac:dyDescent="0.15">
      <c r="B29" s="92"/>
      <c r="C29" s="92"/>
      <c r="D29" s="92"/>
      <c r="G29" s="92"/>
      <c r="H29" s="136"/>
      <c r="I29" s="92"/>
      <c r="J29" s="92"/>
      <c r="K29" s="136"/>
      <c r="L29" s="92"/>
      <c r="M29" s="92"/>
      <c r="N29" s="136"/>
    </row>
    <row r="30" spans="1:15" ht="14.25" x14ac:dyDescent="0.15">
      <c r="B30" s="92"/>
      <c r="C30" s="92"/>
      <c r="D30" s="92"/>
      <c r="G30" s="92"/>
      <c r="H30" s="136"/>
      <c r="I30" s="92"/>
      <c r="J30" s="92"/>
      <c r="K30" s="136"/>
      <c r="L30" s="92"/>
      <c r="M30" s="92"/>
      <c r="N30" s="136"/>
    </row>
    <row r="31" spans="1:15" ht="14.25" x14ac:dyDescent="0.15">
      <c r="B31" s="92"/>
      <c r="C31" s="92"/>
      <c r="D31" s="92"/>
      <c r="G31" s="92"/>
      <c r="H31" s="136"/>
      <c r="I31" s="92"/>
      <c r="J31" s="92"/>
      <c r="K31" s="136"/>
      <c r="L31" s="92"/>
      <c r="M31" s="92"/>
      <c r="N31" s="136"/>
    </row>
    <row r="32" spans="1:15" ht="14.25" x14ac:dyDescent="0.15">
      <c r="B32" s="92"/>
      <c r="C32" s="92"/>
      <c r="D32" s="92"/>
      <c r="G32" s="92"/>
      <c r="H32" s="136"/>
      <c r="I32" s="92"/>
      <c r="J32" s="92"/>
      <c r="K32" s="136"/>
      <c r="L32" s="92"/>
      <c r="M32" s="92"/>
      <c r="N32" s="136"/>
    </row>
    <row r="33" spans="2:14" ht="14.25" x14ac:dyDescent="0.15">
      <c r="B33" s="92"/>
      <c r="C33" s="92"/>
      <c r="D33" s="92"/>
      <c r="G33" s="92"/>
      <c r="H33" s="136"/>
      <c r="I33" s="92"/>
      <c r="J33" s="92"/>
      <c r="K33" s="136"/>
      <c r="L33" s="92"/>
      <c r="M33" s="92"/>
      <c r="N33" s="136"/>
    </row>
    <row r="34" spans="2:14" ht="14.25" x14ac:dyDescent="0.15">
      <c r="B34" s="92"/>
      <c r="C34" s="92"/>
      <c r="D34" s="92"/>
      <c r="G34" s="92"/>
      <c r="H34" s="136"/>
      <c r="I34" s="92"/>
      <c r="J34" s="92"/>
      <c r="K34" s="136"/>
      <c r="L34" s="92"/>
      <c r="M34" s="92"/>
      <c r="N34" s="136"/>
    </row>
    <row r="35" spans="2:14" ht="14.25" x14ac:dyDescent="0.15">
      <c r="B35" s="92"/>
      <c r="C35" s="92"/>
      <c r="D35" s="92"/>
      <c r="G35" s="92"/>
      <c r="H35" s="136"/>
      <c r="I35" s="92"/>
      <c r="J35" s="92"/>
      <c r="K35" s="136"/>
      <c r="L35" s="92"/>
      <c r="M35" s="92"/>
      <c r="N35" s="136"/>
    </row>
    <row r="36" spans="2:14" ht="14.25" x14ac:dyDescent="0.15">
      <c r="B36" s="92"/>
      <c r="C36" s="92"/>
      <c r="D36" s="92"/>
      <c r="G36" s="92"/>
      <c r="H36" s="136"/>
      <c r="I36" s="92"/>
      <c r="J36" s="92"/>
      <c r="K36" s="136"/>
      <c r="L36" s="92"/>
      <c r="M36" s="92"/>
      <c r="N36" s="136"/>
    </row>
    <row r="37" spans="2:14" ht="14.25" x14ac:dyDescent="0.15">
      <c r="B37" s="92"/>
      <c r="C37" s="92"/>
      <c r="D37" s="92"/>
      <c r="G37" s="92"/>
      <c r="H37" s="136"/>
      <c r="I37" s="92"/>
      <c r="J37" s="92"/>
      <c r="K37" s="136"/>
      <c r="L37" s="92"/>
      <c r="M37" s="92"/>
      <c r="N37" s="136"/>
    </row>
    <row r="38" spans="2:14" ht="14.25" x14ac:dyDescent="0.15">
      <c r="B38" s="92"/>
      <c r="C38" s="92"/>
      <c r="D38" s="92"/>
      <c r="G38" s="92"/>
      <c r="H38" s="136"/>
      <c r="I38" s="92"/>
      <c r="J38" s="92"/>
      <c r="K38" s="136"/>
      <c r="L38" s="92"/>
      <c r="M38" s="92"/>
      <c r="N38" s="136"/>
    </row>
    <row r="39" spans="2:14" ht="14.25" x14ac:dyDescent="0.15">
      <c r="B39" s="92"/>
      <c r="C39" s="92"/>
      <c r="D39" s="92"/>
      <c r="G39" s="92"/>
      <c r="H39" s="136"/>
      <c r="I39" s="92"/>
      <c r="J39" s="92"/>
      <c r="K39" s="136"/>
      <c r="L39" s="92"/>
      <c r="M39" s="92"/>
      <c r="N39" s="136"/>
    </row>
    <row r="40" spans="2:14" ht="14.25" x14ac:dyDescent="0.15">
      <c r="B40" s="92"/>
      <c r="C40" s="92"/>
      <c r="D40" s="92"/>
      <c r="G40" s="92"/>
      <c r="H40" s="136"/>
      <c r="I40" s="92"/>
      <c r="J40" s="92"/>
      <c r="K40" s="136"/>
      <c r="L40" s="92"/>
      <c r="M40" s="92"/>
      <c r="N40" s="136"/>
    </row>
    <row r="41" spans="2:14" ht="14.25" x14ac:dyDescent="0.15">
      <c r="B41" s="92"/>
      <c r="C41" s="92"/>
      <c r="D41" s="92"/>
      <c r="G41" s="92"/>
      <c r="H41" s="136"/>
      <c r="I41" s="92"/>
      <c r="J41" s="92"/>
      <c r="K41" s="136"/>
      <c r="L41" s="92"/>
      <c r="M41" s="92"/>
      <c r="N41" s="136"/>
    </row>
    <row r="42" spans="2:14" ht="14.25" x14ac:dyDescent="0.15">
      <c r="B42" s="92"/>
      <c r="C42" s="92"/>
      <c r="D42" s="92"/>
      <c r="G42" s="92"/>
      <c r="H42" s="136"/>
      <c r="I42" s="92"/>
      <c r="J42" s="92"/>
      <c r="K42" s="136"/>
      <c r="L42" s="92"/>
      <c r="M42" s="92"/>
      <c r="N42" s="136"/>
    </row>
    <row r="43" spans="2:14" ht="14.25" x14ac:dyDescent="0.15">
      <c r="B43" s="92"/>
      <c r="C43" s="92"/>
      <c r="D43" s="92"/>
      <c r="G43" s="92"/>
      <c r="H43" s="136"/>
      <c r="I43" s="92"/>
      <c r="J43" s="92"/>
      <c r="K43" s="136"/>
      <c r="L43" s="92"/>
      <c r="M43" s="92"/>
      <c r="N43" s="136"/>
    </row>
    <row r="44" spans="2:14" ht="14.25" x14ac:dyDescent="0.15">
      <c r="B44" s="92"/>
      <c r="C44" s="92"/>
      <c r="D44" s="92"/>
      <c r="G44" s="92"/>
      <c r="H44" s="136"/>
      <c r="I44" s="92"/>
      <c r="J44" s="92"/>
      <c r="K44" s="136"/>
      <c r="L44" s="92"/>
      <c r="M44" s="92"/>
      <c r="N44" s="136"/>
    </row>
    <row r="45" spans="2:14" ht="14.25" x14ac:dyDescent="0.15">
      <c r="B45" s="92"/>
      <c r="C45" s="92"/>
      <c r="D45" s="92"/>
      <c r="G45" s="92"/>
      <c r="H45" s="136"/>
      <c r="I45" s="92"/>
      <c r="J45" s="92"/>
      <c r="K45" s="136"/>
      <c r="L45" s="92"/>
      <c r="M45" s="92"/>
      <c r="N45" s="136"/>
    </row>
    <row r="46" spans="2:14" ht="14.25" x14ac:dyDescent="0.15">
      <c r="B46" s="92"/>
      <c r="C46" s="92"/>
      <c r="D46" s="92"/>
      <c r="G46" s="92"/>
      <c r="H46" s="136"/>
      <c r="I46" s="92"/>
      <c r="J46" s="92"/>
      <c r="K46" s="136"/>
      <c r="L46" s="92"/>
      <c r="M46" s="92"/>
      <c r="N46" s="136"/>
    </row>
    <row r="47" spans="2:14" ht="14.25" x14ac:dyDescent="0.15">
      <c r="B47" s="92"/>
      <c r="C47" s="92"/>
      <c r="D47" s="92"/>
      <c r="G47" s="92"/>
      <c r="H47" s="136"/>
      <c r="I47" s="92"/>
      <c r="J47" s="92"/>
      <c r="K47" s="136"/>
      <c r="L47" s="92"/>
      <c r="M47" s="92"/>
      <c r="N47" s="136"/>
    </row>
    <row r="48" spans="2:14" ht="14.25" x14ac:dyDescent="0.15">
      <c r="B48" s="92"/>
      <c r="C48" s="92"/>
      <c r="D48" s="92"/>
      <c r="G48" s="92"/>
      <c r="H48" s="136"/>
      <c r="I48" s="92"/>
      <c r="J48" s="92"/>
      <c r="K48" s="136"/>
      <c r="L48" s="92"/>
      <c r="M48" s="92"/>
      <c r="N48" s="136"/>
    </row>
    <row r="49" spans="2:14" ht="14.25" x14ac:dyDescent="0.15">
      <c r="B49" s="92"/>
      <c r="C49" s="92"/>
      <c r="D49" s="92"/>
      <c r="G49" s="92"/>
      <c r="H49" s="136"/>
      <c r="I49" s="92"/>
      <c r="J49" s="92"/>
      <c r="K49" s="136"/>
      <c r="L49" s="92"/>
      <c r="M49" s="92"/>
      <c r="N49" s="136"/>
    </row>
    <row r="50" spans="2:14" ht="14.25" x14ac:dyDescent="0.15">
      <c r="B50" s="92"/>
      <c r="C50" s="92"/>
      <c r="D50" s="92"/>
      <c r="G50" s="92"/>
      <c r="H50" s="136"/>
      <c r="I50" s="92"/>
      <c r="J50" s="92"/>
      <c r="K50" s="136"/>
      <c r="L50" s="92"/>
      <c r="M50" s="92"/>
      <c r="N50" s="136"/>
    </row>
    <row r="51" spans="2:14" ht="14.25" x14ac:dyDescent="0.15">
      <c r="B51" s="92"/>
      <c r="C51" s="92"/>
      <c r="D51" s="92"/>
      <c r="G51" s="92"/>
      <c r="H51" s="136"/>
      <c r="I51" s="92"/>
      <c r="J51" s="92"/>
      <c r="K51" s="136"/>
      <c r="L51" s="92"/>
      <c r="M51" s="92"/>
      <c r="N51" s="136"/>
    </row>
    <row r="52" spans="2:14" ht="14.25" x14ac:dyDescent="0.15">
      <c r="B52" s="92"/>
      <c r="C52" s="92"/>
      <c r="D52" s="92"/>
      <c r="G52" s="92"/>
      <c r="H52" s="136"/>
      <c r="I52" s="92"/>
      <c r="J52" s="92"/>
      <c r="K52" s="136"/>
      <c r="L52" s="92"/>
      <c r="M52" s="92"/>
      <c r="N52" s="136"/>
    </row>
    <row r="53" spans="2:14" ht="14.25" x14ac:dyDescent="0.15">
      <c r="B53" s="92"/>
      <c r="C53" s="92"/>
      <c r="D53" s="92"/>
      <c r="G53" s="92"/>
      <c r="H53" s="136"/>
      <c r="I53" s="92"/>
      <c r="J53" s="92"/>
      <c r="K53" s="136"/>
      <c r="L53" s="92"/>
      <c r="M53" s="92"/>
      <c r="N53" s="136"/>
    </row>
    <row r="54" spans="2:14" ht="14.25" x14ac:dyDescent="0.15">
      <c r="B54" s="92"/>
      <c r="C54" s="92"/>
      <c r="D54" s="92"/>
      <c r="G54" s="92"/>
      <c r="H54" s="136"/>
      <c r="I54" s="92"/>
      <c r="J54" s="92"/>
      <c r="K54" s="136"/>
      <c r="L54" s="92"/>
      <c r="M54" s="92"/>
      <c r="N54" s="136"/>
    </row>
    <row r="55" spans="2:14" ht="14.25" x14ac:dyDescent="0.15">
      <c r="B55" s="92"/>
      <c r="C55" s="92"/>
      <c r="D55" s="92"/>
      <c r="G55" s="92"/>
      <c r="H55" s="136"/>
      <c r="I55" s="92"/>
      <c r="J55" s="92"/>
      <c r="K55" s="136"/>
      <c r="L55" s="92"/>
      <c r="M55" s="92"/>
      <c r="N55" s="136"/>
    </row>
    <row r="56" spans="2:14" ht="14.25" x14ac:dyDescent="0.15">
      <c r="B56" s="92"/>
      <c r="C56" s="92"/>
      <c r="D56" s="92"/>
      <c r="G56" s="92"/>
      <c r="H56" s="136"/>
      <c r="I56" s="92"/>
      <c r="J56" s="92"/>
      <c r="K56" s="136"/>
      <c r="L56" s="92"/>
      <c r="M56" s="92"/>
      <c r="N56" s="136"/>
    </row>
    <row r="57" spans="2:14" ht="14.25" x14ac:dyDescent="0.15">
      <c r="B57" s="92"/>
      <c r="C57" s="92"/>
      <c r="D57" s="92"/>
      <c r="G57" s="92"/>
      <c r="H57" s="136"/>
      <c r="I57" s="92"/>
      <c r="J57" s="92"/>
      <c r="K57" s="136"/>
      <c r="L57" s="92"/>
      <c r="M57" s="92"/>
      <c r="N57" s="136"/>
    </row>
    <row r="58" spans="2:14" ht="14.25" x14ac:dyDescent="0.15">
      <c r="B58" s="92"/>
      <c r="C58" s="92"/>
      <c r="D58" s="92"/>
      <c r="G58" s="92"/>
      <c r="H58" s="136"/>
      <c r="I58" s="92"/>
      <c r="J58" s="92"/>
      <c r="K58" s="136"/>
      <c r="L58" s="92"/>
      <c r="M58" s="92"/>
      <c r="N58" s="136"/>
    </row>
    <row r="59" spans="2:14" ht="14.25" x14ac:dyDescent="0.15">
      <c r="B59" s="92"/>
      <c r="C59" s="92"/>
      <c r="D59" s="92"/>
      <c r="G59" s="92"/>
      <c r="H59" s="136"/>
      <c r="I59" s="92"/>
      <c r="J59" s="92"/>
      <c r="K59" s="136"/>
      <c r="L59" s="92"/>
      <c r="M59" s="92"/>
      <c r="N59" s="136"/>
    </row>
    <row r="60" spans="2:14" ht="14.25" x14ac:dyDescent="0.15">
      <c r="B60" s="92"/>
      <c r="C60" s="92"/>
      <c r="D60" s="92"/>
      <c r="G60" s="92"/>
      <c r="H60" s="136"/>
      <c r="I60" s="92"/>
      <c r="J60" s="92"/>
      <c r="K60" s="136"/>
      <c r="L60" s="92"/>
      <c r="M60" s="92"/>
      <c r="N60" s="136"/>
    </row>
    <row r="61" spans="2:14" ht="14.25" x14ac:dyDescent="0.15">
      <c r="B61" s="92"/>
      <c r="C61" s="92"/>
      <c r="D61" s="92"/>
      <c r="G61" s="92"/>
      <c r="H61" s="136"/>
      <c r="I61" s="92"/>
      <c r="J61" s="92"/>
      <c r="K61" s="136"/>
      <c r="L61" s="92"/>
      <c r="M61" s="92"/>
      <c r="N61" s="136"/>
    </row>
    <row r="62" spans="2:14" ht="14.25" x14ac:dyDescent="0.15">
      <c r="B62" s="92"/>
      <c r="C62" s="92"/>
      <c r="D62" s="92"/>
      <c r="G62" s="92"/>
      <c r="H62" s="136"/>
      <c r="I62" s="92"/>
      <c r="J62" s="92"/>
      <c r="K62" s="136"/>
      <c r="L62" s="92"/>
      <c r="M62" s="92"/>
      <c r="N62" s="136"/>
    </row>
    <row r="63" spans="2:14" ht="14.25" x14ac:dyDescent="0.15">
      <c r="B63" s="92"/>
      <c r="C63" s="92"/>
      <c r="D63" s="92"/>
      <c r="G63" s="92"/>
      <c r="H63" s="136"/>
      <c r="I63" s="92"/>
      <c r="J63" s="92"/>
      <c r="K63" s="136"/>
      <c r="L63" s="92"/>
      <c r="M63" s="92"/>
      <c r="N63" s="136"/>
    </row>
    <row r="64" spans="2:14" ht="14.25" x14ac:dyDescent="0.15">
      <c r="B64" s="92"/>
      <c r="C64" s="92"/>
      <c r="D64" s="92"/>
      <c r="G64" s="92"/>
      <c r="H64" s="136"/>
      <c r="I64" s="92"/>
      <c r="J64" s="92"/>
      <c r="K64" s="136"/>
      <c r="L64" s="92"/>
      <c r="M64" s="92"/>
      <c r="N64" s="136"/>
    </row>
  </sheetData>
  <mergeCells count="14">
    <mergeCell ref="O4:O6"/>
    <mergeCell ref="I5:K5"/>
    <mergeCell ref="L5:N5"/>
    <mergeCell ref="A7:A23"/>
    <mergeCell ref="E1:N1"/>
    <mergeCell ref="A2:O2"/>
    <mergeCell ref="A3:C3"/>
    <mergeCell ref="E3:F3"/>
    <mergeCell ref="A4:C5"/>
    <mergeCell ref="D4:D6"/>
    <mergeCell ref="E4:E6"/>
    <mergeCell ref="F4:F6"/>
    <mergeCell ref="I4:K4"/>
    <mergeCell ref="L4:N4"/>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3"/>
  <sheetViews>
    <sheetView showZeros="0" zoomScale="60" zoomScaleNormal="60" zoomScaleSheetLayoutView="80" workbookViewId="0"/>
  </sheetViews>
  <sheetFormatPr defaultRowHeight="18.75" customHeight="1" x14ac:dyDescent="0.15"/>
  <cols>
    <col min="1" max="1" width="4.125" style="30" customWidth="1"/>
    <col min="2" max="2" width="22.5" style="29" customWidth="1"/>
    <col min="3" max="3" width="26.625" style="29" customWidth="1"/>
    <col min="4" max="4" width="17.125" style="28" customWidth="1"/>
    <col min="5" max="5" width="8.125" style="31" customWidth="1"/>
    <col min="6" max="6" width="4" style="32" customWidth="1"/>
    <col min="7" max="7" width="10.25" style="32" hidden="1" customWidth="1"/>
    <col min="8" max="8" width="23.25" style="33" customWidth="1"/>
    <col min="9" max="9" width="17.125" style="28" customWidth="1"/>
    <col min="10" max="10" width="8.125" style="32" customWidth="1"/>
    <col min="11" max="11" width="4" style="32" customWidth="1"/>
    <col min="12" max="12" width="10.25" style="32" hidden="1" customWidth="1"/>
    <col min="13" max="13" width="8.625" style="34" hidden="1" customWidth="1"/>
    <col min="14" max="14" width="97.75" style="29" customWidth="1"/>
    <col min="15" max="15" width="14.125" style="33" customWidth="1"/>
    <col min="16" max="16" width="16" style="28" customWidth="1"/>
    <col min="17" max="17" width="10.125" style="35" customWidth="1"/>
    <col min="18" max="18" width="10.125" style="31" customWidth="1"/>
    <col min="19" max="19" width="5.125" style="28" customWidth="1"/>
    <col min="27" max="16384" width="9" style="3"/>
  </cols>
  <sheetData>
    <row r="1" spans="1:26" ht="36.75" customHeight="1" x14ac:dyDescent="0.15">
      <c r="A1" s="1" t="s">
        <v>12</v>
      </c>
      <c r="B1" s="1"/>
      <c r="C1" s="2"/>
      <c r="D1" s="3"/>
      <c r="E1" s="2"/>
      <c r="F1" s="2"/>
      <c r="G1" s="2"/>
      <c r="H1" s="283"/>
      <c r="I1" s="283"/>
      <c r="J1" s="284"/>
      <c r="K1" s="284"/>
      <c r="L1" s="284"/>
      <c r="M1" s="284"/>
      <c r="N1" s="284"/>
      <c r="O1" s="2"/>
      <c r="P1" s="2"/>
      <c r="Q1" s="4"/>
      <c r="R1" s="4"/>
      <c r="S1" s="3"/>
    </row>
    <row r="2" spans="1:26" ht="36.75" customHeight="1" x14ac:dyDescent="0.15">
      <c r="A2" s="283" t="s">
        <v>0</v>
      </c>
      <c r="B2" s="283"/>
      <c r="C2" s="284"/>
      <c r="D2" s="284"/>
      <c r="E2" s="284"/>
      <c r="F2" s="284"/>
      <c r="G2" s="284"/>
      <c r="H2" s="284"/>
      <c r="I2" s="284"/>
      <c r="J2" s="284"/>
      <c r="K2" s="284"/>
      <c r="L2" s="284"/>
      <c r="M2" s="284"/>
      <c r="N2" s="284"/>
      <c r="O2" s="284"/>
      <c r="P2" s="284"/>
      <c r="Q2" s="284"/>
      <c r="R2" s="284"/>
      <c r="S2" s="3"/>
    </row>
    <row r="3" spans="1:26" ht="22.5" customHeight="1" x14ac:dyDescent="0.15">
      <c r="A3" s="5"/>
      <c r="B3" s="331" t="s">
        <v>254</v>
      </c>
      <c r="C3" s="331"/>
      <c r="D3" s="3"/>
      <c r="E3" s="6"/>
      <c r="F3" s="2"/>
      <c r="G3" s="2"/>
      <c r="H3" s="2"/>
      <c r="I3" s="3"/>
      <c r="J3" s="2"/>
      <c r="K3" s="7"/>
      <c r="L3" s="7"/>
      <c r="M3" s="8"/>
      <c r="N3" s="2"/>
      <c r="O3"/>
      <c r="P3"/>
      <c r="Q3"/>
      <c r="R3"/>
      <c r="S3"/>
      <c r="U3" s="3"/>
      <c r="V3" s="3"/>
      <c r="W3" s="3"/>
      <c r="X3" s="3"/>
      <c r="Y3" s="3"/>
      <c r="Z3" s="3"/>
    </row>
    <row r="4" spans="1:26" ht="22.5" customHeight="1" x14ac:dyDescent="0.15">
      <c r="A4" s="5"/>
      <c r="B4" s="331"/>
      <c r="C4" s="331"/>
      <c r="D4" s="10"/>
      <c r="E4" s="6"/>
      <c r="F4" s="2"/>
      <c r="G4" s="2"/>
      <c r="H4" s="2"/>
      <c r="I4" s="10"/>
      <c r="J4" s="2"/>
      <c r="K4" s="7"/>
      <c r="L4" s="7"/>
      <c r="M4" s="8"/>
      <c r="N4" s="93" t="s">
        <v>257</v>
      </c>
      <c r="O4" s="93"/>
      <c r="P4" s="93"/>
      <c r="Q4"/>
      <c r="R4"/>
      <c r="S4"/>
      <c r="U4" s="3"/>
      <c r="V4" s="3"/>
      <c r="W4" s="3"/>
      <c r="X4" s="3"/>
      <c r="Y4" s="3"/>
      <c r="Z4" s="3"/>
    </row>
    <row r="5" spans="1:26" ht="27.75" customHeight="1" thickBot="1" x14ac:dyDescent="0.3">
      <c r="A5" s="285" t="s">
        <v>178</v>
      </c>
      <c r="B5" s="286"/>
      <c r="C5" s="286"/>
      <c r="D5" s="286"/>
      <c r="E5" s="286"/>
      <c r="F5" s="286"/>
      <c r="G5" s="2"/>
      <c r="H5" s="2"/>
      <c r="I5" s="13"/>
      <c r="J5" s="2"/>
      <c r="K5" s="7"/>
      <c r="L5" s="7"/>
      <c r="M5" s="11"/>
      <c r="N5" s="2"/>
      <c r="O5" s="14"/>
      <c r="P5" s="13"/>
      <c r="Q5" s="15"/>
      <c r="R5" s="15"/>
      <c r="S5" s="12"/>
    </row>
    <row r="6" spans="1:26" customFormat="1" ht="42" customHeight="1" thickBot="1" x14ac:dyDescent="0.2">
      <c r="A6" s="16"/>
      <c r="B6" s="17" t="s">
        <v>1</v>
      </c>
      <c r="C6" s="18" t="s">
        <v>2</v>
      </c>
      <c r="D6" s="19" t="s">
        <v>259</v>
      </c>
      <c r="E6" s="36" t="s">
        <v>6</v>
      </c>
      <c r="F6" s="20" t="s">
        <v>4</v>
      </c>
      <c r="G6" s="18" t="s">
        <v>5</v>
      </c>
      <c r="H6" s="17" t="s">
        <v>2</v>
      </c>
      <c r="I6" s="19" t="s">
        <v>259</v>
      </c>
      <c r="J6" s="37" t="s">
        <v>3</v>
      </c>
      <c r="K6" s="20" t="s">
        <v>4</v>
      </c>
      <c r="L6" s="20" t="s">
        <v>5</v>
      </c>
      <c r="M6" s="22" t="s">
        <v>7</v>
      </c>
      <c r="N6" s="23" t="s">
        <v>8</v>
      </c>
      <c r="O6" s="20" t="s">
        <v>9</v>
      </c>
      <c r="P6" s="24" t="s">
        <v>259</v>
      </c>
      <c r="Q6" s="21" t="s">
        <v>11</v>
      </c>
      <c r="R6" s="26" t="s">
        <v>10</v>
      </c>
      <c r="S6" s="27"/>
    </row>
    <row r="7" spans="1:26" ht="23.1" customHeight="1" x14ac:dyDescent="0.15">
      <c r="A7" s="287" t="s">
        <v>51</v>
      </c>
      <c r="B7" s="66" t="s">
        <v>179</v>
      </c>
      <c r="C7" s="38" t="s">
        <v>41</v>
      </c>
      <c r="D7" s="39"/>
      <c r="E7" s="40">
        <v>10</v>
      </c>
      <c r="F7" s="41" t="s">
        <v>22</v>
      </c>
      <c r="G7" s="70"/>
      <c r="H7" s="74" t="s">
        <v>41</v>
      </c>
      <c r="I7" s="39"/>
      <c r="J7" s="41">
        <f>ROUNDUP(E7*0.75,2)</f>
        <v>7.5</v>
      </c>
      <c r="K7" s="41" t="s">
        <v>22</v>
      </c>
      <c r="L7" s="41"/>
      <c r="M7" s="78" t="e">
        <f>ROUND(#REF!+(#REF!*10/100),2)</f>
        <v>#REF!</v>
      </c>
      <c r="N7" s="66" t="s">
        <v>180</v>
      </c>
      <c r="O7" s="42" t="s">
        <v>14</v>
      </c>
      <c r="P7" s="39"/>
      <c r="Q7" s="43">
        <v>110</v>
      </c>
      <c r="R7" s="88">
        <f t="shared" ref="R7:R12" si="0">ROUNDUP(Q7*0.75,2)</f>
        <v>82.5</v>
      </c>
    </row>
    <row r="8" spans="1:26" ht="23.1" customHeight="1" x14ac:dyDescent="0.15">
      <c r="A8" s="288"/>
      <c r="B8" s="68"/>
      <c r="C8" s="50" t="s">
        <v>185</v>
      </c>
      <c r="D8" s="51" t="s">
        <v>186</v>
      </c>
      <c r="E8" s="65">
        <v>0.1</v>
      </c>
      <c r="F8" s="53" t="s">
        <v>25</v>
      </c>
      <c r="G8" s="72"/>
      <c r="H8" s="76" t="s">
        <v>185</v>
      </c>
      <c r="I8" s="51" t="s">
        <v>186</v>
      </c>
      <c r="J8" s="53">
        <f>ROUNDUP(E8*0.75,2)</f>
        <v>0.08</v>
      </c>
      <c r="K8" s="53" t="s">
        <v>25</v>
      </c>
      <c r="L8" s="53"/>
      <c r="M8" s="80" t="e">
        <f>#REF!</f>
        <v>#REF!</v>
      </c>
      <c r="N8" s="68" t="s">
        <v>181</v>
      </c>
      <c r="O8" s="54" t="s">
        <v>79</v>
      </c>
      <c r="P8" s="51"/>
      <c r="Q8" s="55">
        <v>3</v>
      </c>
      <c r="R8" s="89">
        <f t="shared" si="0"/>
        <v>2.25</v>
      </c>
    </row>
    <row r="9" spans="1:26" ht="23.1" customHeight="1" x14ac:dyDescent="0.15">
      <c r="A9" s="288"/>
      <c r="B9" s="68"/>
      <c r="C9" s="50" t="s">
        <v>187</v>
      </c>
      <c r="D9" s="51" t="s">
        <v>188</v>
      </c>
      <c r="E9" s="65">
        <v>0.1</v>
      </c>
      <c r="F9" s="53" t="s">
        <v>25</v>
      </c>
      <c r="G9" s="72"/>
      <c r="H9" s="76" t="s">
        <v>187</v>
      </c>
      <c r="I9" s="51" t="s">
        <v>188</v>
      </c>
      <c r="J9" s="53">
        <f>ROUNDUP(E9*0.75,2)</f>
        <v>0.08</v>
      </c>
      <c r="K9" s="53" t="s">
        <v>25</v>
      </c>
      <c r="L9" s="53"/>
      <c r="M9" s="80" t="e">
        <f>#REF!</f>
        <v>#REF!</v>
      </c>
      <c r="N9" s="68" t="s">
        <v>182</v>
      </c>
      <c r="O9" s="54" t="s">
        <v>35</v>
      </c>
      <c r="P9" s="51"/>
      <c r="Q9" s="55">
        <v>2</v>
      </c>
      <c r="R9" s="89">
        <f t="shared" si="0"/>
        <v>1.5</v>
      </c>
    </row>
    <row r="10" spans="1:26" ht="23.1" customHeight="1" x14ac:dyDescent="0.15">
      <c r="A10" s="288"/>
      <c r="B10" s="68"/>
      <c r="C10" s="50"/>
      <c r="D10" s="51"/>
      <c r="E10" s="52"/>
      <c r="F10" s="53"/>
      <c r="G10" s="72"/>
      <c r="H10" s="76"/>
      <c r="I10" s="51"/>
      <c r="J10" s="53"/>
      <c r="K10" s="53"/>
      <c r="L10" s="53"/>
      <c r="M10" s="80"/>
      <c r="N10" s="68" t="s">
        <v>183</v>
      </c>
      <c r="O10" s="54" t="s">
        <v>30</v>
      </c>
      <c r="P10" s="51"/>
      <c r="Q10" s="55">
        <v>0.2</v>
      </c>
      <c r="R10" s="89">
        <f t="shared" si="0"/>
        <v>0.15</v>
      </c>
    </row>
    <row r="11" spans="1:26" ht="23.1" customHeight="1" x14ac:dyDescent="0.15">
      <c r="A11" s="288"/>
      <c r="B11" s="68"/>
      <c r="C11" s="50"/>
      <c r="D11" s="51"/>
      <c r="E11" s="52"/>
      <c r="F11" s="53"/>
      <c r="G11" s="72"/>
      <c r="H11" s="76"/>
      <c r="I11" s="51"/>
      <c r="J11" s="53"/>
      <c r="K11" s="53"/>
      <c r="L11" s="53"/>
      <c r="M11" s="80"/>
      <c r="N11" s="68" t="s">
        <v>184</v>
      </c>
      <c r="O11" s="54" t="s">
        <v>31</v>
      </c>
      <c r="P11" s="51"/>
      <c r="Q11" s="55">
        <v>0.05</v>
      </c>
      <c r="R11" s="89">
        <f t="shared" si="0"/>
        <v>0.04</v>
      </c>
    </row>
    <row r="12" spans="1:26" ht="23.1" customHeight="1" x14ac:dyDescent="0.15">
      <c r="A12" s="288"/>
      <c r="B12" s="68"/>
      <c r="C12" s="50"/>
      <c r="D12" s="51"/>
      <c r="E12" s="52"/>
      <c r="F12" s="53"/>
      <c r="G12" s="72"/>
      <c r="H12" s="76"/>
      <c r="I12" s="51"/>
      <c r="J12" s="53"/>
      <c r="K12" s="53"/>
      <c r="L12" s="53"/>
      <c r="M12" s="80"/>
      <c r="N12" s="68" t="s">
        <v>20</v>
      </c>
      <c r="O12" s="54" t="s">
        <v>33</v>
      </c>
      <c r="P12" s="51" t="s">
        <v>34</v>
      </c>
      <c r="Q12" s="55">
        <v>0.2</v>
      </c>
      <c r="R12" s="89">
        <f t="shared" si="0"/>
        <v>0.15</v>
      </c>
    </row>
    <row r="13" spans="1:26" ht="23.1" customHeight="1" x14ac:dyDescent="0.15">
      <c r="A13" s="288"/>
      <c r="B13" s="67"/>
      <c r="C13" s="44"/>
      <c r="D13" s="45"/>
      <c r="E13" s="46"/>
      <c r="F13" s="47"/>
      <c r="G13" s="71"/>
      <c r="H13" s="75"/>
      <c r="I13" s="45"/>
      <c r="J13" s="47"/>
      <c r="K13" s="47"/>
      <c r="L13" s="47"/>
      <c r="M13" s="79"/>
      <c r="N13" s="67"/>
      <c r="O13" s="48"/>
      <c r="P13" s="45"/>
      <c r="Q13" s="49"/>
      <c r="R13" s="90"/>
    </row>
    <row r="14" spans="1:26" ht="23.1" customHeight="1" x14ac:dyDescent="0.15">
      <c r="A14" s="288"/>
      <c r="B14" s="68" t="s">
        <v>189</v>
      </c>
      <c r="C14" s="50" t="s">
        <v>142</v>
      </c>
      <c r="D14" s="51"/>
      <c r="E14" s="52">
        <v>1</v>
      </c>
      <c r="F14" s="53" t="s">
        <v>55</v>
      </c>
      <c r="G14" s="72"/>
      <c r="H14" s="76" t="s">
        <v>142</v>
      </c>
      <c r="I14" s="51"/>
      <c r="J14" s="53">
        <f>ROUNDUP(E14*0.75,2)</f>
        <v>0.75</v>
      </c>
      <c r="K14" s="53" t="s">
        <v>55</v>
      </c>
      <c r="L14" s="53"/>
      <c r="M14" s="80" t="e">
        <f>#REF!</f>
        <v>#REF!</v>
      </c>
      <c r="N14" s="68" t="s">
        <v>233</v>
      </c>
      <c r="O14" s="54" t="s">
        <v>30</v>
      </c>
      <c r="P14" s="51"/>
      <c r="Q14" s="55">
        <v>0.3</v>
      </c>
      <c r="R14" s="89">
        <f t="shared" ref="R14:R23" si="1">ROUNDUP(Q14*0.75,2)</f>
        <v>0.23</v>
      </c>
    </row>
    <row r="15" spans="1:26" ht="23.1" customHeight="1" x14ac:dyDescent="0.15">
      <c r="A15" s="288"/>
      <c r="B15" s="68"/>
      <c r="C15" s="50" t="s">
        <v>121</v>
      </c>
      <c r="D15" s="51"/>
      <c r="E15" s="52">
        <v>0.5</v>
      </c>
      <c r="F15" s="53" t="s">
        <v>22</v>
      </c>
      <c r="G15" s="72"/>
      <c r="H15" s="76" t="s">
        <v>121</v>
      </c>
      <c r="I15" s="51"/>
      <c r="J15" s="53">
        <f>ROUNDUP(E15*0.75,2)</f>
        <v>0.38</v>
      </c>
      <c r="K15" s="53" t="s">
        <v>22</v>
      </c>
      <c r="L15" s="53"/>
      <c r="M15" s="80" t="e">
        <f>ROUND(#REF!+(#REF!*8/100),2)</f>
        <v>#REF!</v>
      </c>
      <c r="N15" s="68" t="s">
        <v>234</v>
      </c>
      <c r="O15" s="54" t="s">
        <v>42</v>
      </c>
      <c r="P15" s="51"/>
      <c r="Q15" s="55">
        <v>1</v>
      </c>
      <c r="R15" s="89">
        <f t="shared" si="1"/>
        <v>0.75</v>
      </c>
    </row>
    <row r="16" spans="1:26" ht="23.1" customHeight="1" x14ac:dyDescent="0.15">
      <c r="A16" s="288"/>
      <c r="B16" s="68"/>
      <c r="C16" s="50" t="s">
        <v>21</v>
      </c>
      <c r="D16" s="51"/>
      <c r="E16" s="52">
        <v>5</v>
      </c>
      <c r="F16" s="53" t="s">
        <v>22</v>
      </c>
      <c r="G16" s="72"/>
      <c r="H16" s="76" t="s">
        <v>21</v>
      </c>
      <c r="I16" s="51"/>
      <c r="J16" s="53">
        <f>ROUNDUP(E16*0.75,2)</f>
        <v>3.75</v>
      </c>
      <c r="K16" s="53" t="s">
        <v>22</v>
      </c>
      <c r="L16" s="53"/>
      <c r="M16" s="80" t="e">
        <f>ROUND(#REF!+(#REF!*6/100),2)</f>
        <v>#REF!</v>
      </c>
      <c r="N16" s="85" t="s">
        <v>247</v>
      </c>
      <c r="O16" s="54" t="s">
        <v>33</v>
      </c>
      <c r="P16" s="51" t="s">
        <v>34</v>
      </c>
      <c r="Q16" s="55">
        <v>0.3</v>
      </c>
      <c r="R16" s="89">
        <f t="shared" si="1"/>
        <v>0.23</v>
      </c>
    </row>
    <row r="17" spans="1:18" ht="23.1" customHeight="1" x14ac:dyDescent="0.15">
      <c r="A17" s="288"/>
      <c r="B17" s="68"/>
      <c r="C17" s="50" t="s">
        <v>87</v>
      </c>
      <c r="D17" s="51"/>
      <c r="E17" s="52">
        <v>20</v>
      </c>
      <c r="F17" s="53" t="s">
        <v>22</v>
      </c>
      <c r="G17" s="72"/>
      <c r="H17" s="76" t="s">
        <v>87</v>
      </c>
      <c r="I17" s="51"/>
      <c r="J17" s="53">
        <f>ROUNDUP(E17*0.75,2)</f>
        <v>15</v>
      </c>
      <c r="K17" s="53" t="s">
        <v>22</v>
      </c>
      <c r="L17" s="53"/>
      <c r="M17" s="80" t="e">
        <f>ROUND(#REF!+(#REF!*3/100),2)</f>
        <v>#REF!</v>
      </c>
      <c r="N17" s="68" t="s">
        <v>235</v>
      </c>
      <c r="O17" s="54" t="s">
        <v>32</v>
      </c>
      <c r="P17" s="51"/>
      <c r="Q17" s="55">
        <v>1</v>
      </c>
      <c r="R17" s="89">
        <f t="shared" si="1"/>
        <v>0.75</v>
      </c>
    </row>
    <row r="18" spans="1:18" ht="23.1" customHeight="1" x14ac:dyDescent="0.15">
      <c r="A18" s="288"/>
      <c r="B18" s="68"/>
      <c r="C18" s="50"/>
      <c r="D18" s="51"/>
      <c r="E18" s="52"/>
      <c r="F18" s="53"/>
      <c r="G18" s="72"/>
      <c r="H18" s="76"/>
      <c r="I18" s="51"/>
      <c r="J18" s="53"/>
      <c r="K18" s="53"/>
      <c r="L18" s="53"/>
      <c r="M18" s="80"/>
      <c r="N18" s="68" t="s">
        <v>236</v>
      </c>
      <c r="O18" s="54" t="s">
        <v>85</v>
      </c>
      <c r="P18" s="51" t="s">
        <v>34</v>
      </c>
      <c r="Q18" s="55">
        <v>2</v>
      </c>
      <c r="R18" s="89">
        <f t="shared" si="1"/>
        <v>1.5</v>
      </c>
    </row>
    <row r="19" spans="1:18" ht="23.1" customHeight="1" x14ac:dyDescent="0.15">
      <c r="A19" s="288"/>
      <c r="B19" s="68"/>
      <c r="C19" s="50"/>
      <c r="D19" s="51"/>
      <c r="E19" s="52"/>
      <c r="F19" s="53"/>
      <c r="G19" s="72"/>
      <c r="H19" s="76"/>
      <c r="I19" s="51"/>
      <c r="J19" s="53"/>
      <c r="K19" s="53"/>
      <c r="L19" s="53"/>
      <c r="M19" s="80"/>
      <c r="N19" s="68" t="s">
        <v>190</v>
      </c>
      <c r="O19" s="54" t="s">
        <v>116</v>
      </c>
      <c r="P19" s="51"/>
      <c r="Q19" s="55">
        <v>2</v>
      </c>
      <c r="R19" s="89">
        <f t="shared" si="1"/>
        <v>1.5</v>
      </c>
    </row>
    <row r="20" spans="1:18" ht="23.1" customHeight="1" x14ac:dyDescent="0.15">
      <c r="A20" s="288"/>
      <c r="B20" s="68"/>
      <c r="C20" s="50"/>
      <c r="D20" s="51"/>
      <c r="E20" s="52"/>
      <c r="F20" s="53"/>
      <c r="G20" s="72"/>
      <c r="H20" s="76"/>
      <c r="I20" s="51"/>
      <c r="J20" s="53"/>
      <c r="K20" s="53"/>
      <c r="L20" s="53"/>
      <c r="M20" s="80"/>
      <c r="N20" s="86" t="s">
        <v>119</v>
      </c>
      <c r="O20" s="54" t="s">
        <v>29</v>
      </c>
      <c r="P20" s="51"/>
      <c r="Q20" s="55">
        <v>4</v>
      </c>
      <c r="R20" s="89">
        <f t="shared" si="1"/>
        <v>3</v>
      </c>
    </row>
    <row r="21" spans="1:18" ht="23.1" customHeight="1" x14ac:dyDescent="0.15">
      <c r="A21" s="288"/>
      <c r="B21" s="68"/>
      <c r="C21" s="50"/>
      <c r="D21" s="51"/>
      <c r="E21" s="52"/>
      <c r="F21" s="53"/>
      <c r="G21" s="72"/>
      <c r="H21" s="76"/>
      <c r="I21" s="51"/>
      <c r="J21" s="53"/>
      <c r="K21" s="53"/>
      <c r="L21" s="53"/>
      <c r="M21" s="80"/>
      <c r="N21" s="68" t="s">
        <v>77</v>
      </c>
      <c r="O21" s="54" t="s">
        <v>59</v>
      </c>
      <c r="P21" s="51" t="s">
        <v>60</v>
      </c>
      <c r="Q21" s="55">
        <v>8</v>
      </c>
      <c r="R21" s="89">
        <f t="shared" si="1"/>
        <v>6</v>
      </c>
    </row>
    <row r="22" spans="1:18" ht="23.1" customHeight="1" x14ac:dyDescent="0.15">
      <c r="A22" s="288"/>
      <c r="B22" s="68"/>
      <c r="C22" s="50"/>
      <c r="D22" s="51"/>
      <c r="E22" s="52"/>
      <c r="F22" s="53"/>
      <c r="G22" s="72"/>
      <c r="H22" s="76"/>
      <c r="I22" s="51"/>
      <c r="J22" s="53"/>
      <c r="K22" s="53"/>
      <c r="L22" s="53"/>
      <c r="M22" s="80"/>
      <c r="N22" s="68"/>
      <c r="O22" s="54" t="s">
        <v>30</v>
      </c>
      <c r="P22" s="51"/>
      <c r="Q22" s="55">
        <v>0.5</v>
      </c>
      <c r="R22" s="89">
        <f t="shared" si="1"/>
        <v>0.38</v>
      </c>
    </row>
    <row r="23" spans="1:18" ht="23.1" customHeight="1" x14ac:dyDescent="0.15">
      <c r="A23" s="288"/>
      <c r="B23" s="68"/>
      <c r="C23" s="50"/>
      <c r="D23" s="51"/>
      <c r="E23" s="52"/>
      <c r="F23" s="53"/>
      <c r="G23" s="72"/>
      <c r="H23" s="76"/>
      <c r="I23" s="51"/>
      <c r="J23" s="53"/>
      <c r="K23" s="53"/>
      <c r="L23" s="53"/>
      <c r="M23" s="80"/>
      <c r="N23" s="68"/>
      <c r="O23" s="54" t="s">
        <v>31</v>
      </c>
      <c r="P23" s="51"/>
      <c r="Q23" s="55">
        <v>0.05</v>
      </c>
      <c r="R23" s="89">
        <f t="shared" si="1"/>
        <v>0.04</v>
      </c>
    </row>
    <row r="24" spans="1:18" ht="23.1" customHeight="1" x14ac:dyDescent="0.15">
      <c r="A24" s="288"/>
      <c r="B24" s="67"/>
      <c r="C24" s="44"/>
      <c r="D24" s="45"/>
      <c r="E24" s="46"/>
      <c r="F24" s="47"/>
      <c r="G24" s="71"/>
      <c r="H24" s="75"/>
      <c r="I24" s="45"/>
      <c r="J24" s="47"/>
      <c r="K24" s="47"/>
      <c r="L24" s="47"/>
      <c r="M24" s="79"/>
      <c r="N24" s="67"/>
      <c r="O24" s="48"/>
      <c r="P24" s="45"/>
      <c r="Q24" s="49"/>
      <c r="R24" s="90"/>
    </row>
    <row r="25" spans="1:18" ht="23.1" customHeight="1" x14ac:dyDescent="0.15">
      <c r="A25" s="288"/>
      <c r="B25" s="68" t="s">
        <v>163</v>
      </c>
      <c r="C25" s="50" t="s">
        <v>62</v>
      </c>
      <c r="D25" s="51"/>
      <c r="E25" s="52">
        <v>20</v>
      </c>
      <c r="F25" s="53" t="s">
        <v>22</v>
      </c>
      <c r="G25" s="72"/>
      <c r="H25" s="76" t="s">
        <v>62</v>
      </c>
      <c r="I25" s="51"/>
      <c r="J25" s="53">
        <f>ROUNDUP(E25*0.75,2)</f>
        <v>15</v>
      </c>
      <c r="K25" s="53" t="s">
        <v>22</v>
      </c>
      <c r="L25" s="53"/>
      <c r="M25" s="80" t="e">
        <f>ROUND(#REF!+(#REF!*3/100),2)</f>
        <v>#REF!</v>
      </c>
      <c r="N25" s="68" t="s">
        <v>20</v>
      </c>
      <c r="O25" s="54" t="s">
        <v>35</v>
      </c>
      <c r="P25" s="51"/>
      <c r="Q25" s="55">
        <v>100</v>
      </c>
      <c r="R25" s="89">
        <f>ROUNDUP(Q25*0.75,2)</f>
        <v>75</v>
      </c>
    </row>
    <row r="26" spans="1:18" ht="23.1" customHeight="1" x14ac:dyDescent="0.15">
      <c r="A26" s="288"/>
      <c r="B26" s="68"/>
      <c r="C26" s="50" t="s">
        <v>44</v>
      </c>
      <c r="D26" s="51"/>
      <c r="E26" s="52">
        <v>10</v>
      </c>
      <c r="F26" s="53" t="s">
        <v>22</v>
      </c>
      <c r="G26" s="72"/>
      <c r="H26" s="76" t="s">
        <v>44</v>
      </c>
      <c r="I26" s="51"/>
      <c r="J26" s="53">
        <f>ROUNDUP(E26*0.75,2)</f>
        <v>7.5</v>
      </c>
      <c r="K26" s="53" t="s">
        <v>22</v>
      </c>
      <c r="L26" s="53"/>
      <c r="M26" s="80" t="e">
        <f>ROUND(#REF!+(#REF!*15/100),2)</f>
        <v>#REF!</v>
      </c>
      <c r="N26" s="68"/>
      <c r="O26" s="54" t="s">
        <v>46</v>
      </c>
      <c r="P26" s="51"/>
      <c r="Q26" s="55">
        <v>3</v>
      </c>
      <c r="R26" s="89">
        <f>ROUNDUP(Q26*0.75,2)</f>
        <v>2.25</v>
      </c>
    </row>
    <row r="27" spans="1:18" ht="23.1" customHeight="1" x14ac:dyDescent="0.15">
      <c r="A27" s="288"/>
      <c r="B27" s="68"/>
      <c r="C27" s="50" t="s">
        <v>45</v>
      </c>
      <c r="D27" s="51"/>
      <c r="E27" s="52">
        <v>5</v>
      </c>
      <c r="F27" s="53" t="s">
        <v>22</v>
      </c>
      <c r="G27" s="72"/>
      <c r="H27" s="76" t="s">
        <v>45</v>
      </c>
      <c r="I27" s="51"/>
      <c r="J27" s="53">
        <f>ROUNDUP(E27*0.75,2)</f>
        <v>3.75</v>
      </c>
      <c r="K27" s="53" t="s">
        <v>22</v>
      </c>
      <c r="L27" s="53"/>
      <c r="M27" s="80" t="e">
        <f>#REF!</f>
        <v>#REF!</v>
      </c>
      <c r="N27" s="68"/>
      <c r="O27" s="54"/>
      <c r="P27" s="51"/>
      <c r="Q27" s="55"/>
      <c r="R27" s="89"/>
    </row>
    <row r="28" spans="1:18" ht="23.1" customHeight="1" x14ac:dyDescent="0.15">
      <c r="A28" s="288"/>
      <c r="B28" s="67"/>
      <c r="C28" s="44"/>
      <c r="D28" s="45"/>
      <c r="E28" s="46"/>
      <c r="F28" s="47"/>
      <c r="G28" s="71"/>
      <c r="H28" s="75"/>
      <c r="I28" s="45"/>
      <c r="J28" s="47"/>
      <c r="K28" s="47"/>
      <c r="L28" s="47"/>
      <c r="M28" s="79"/>
      <c r="N28" s="67"/>
      <c r="O28" s="48"/>
      <c r="P28" s="45"/>
      <c r="Q28" s="49"/>
      <c r="R28" s="90"/>
    </row>
    <row r="29" spans="1:18" ht="23.1" customHeight="1" x14ac:dyDescent="0.15">
      <c r="A29" s="288"/>
      <c r="B29" s="68" t="s">
        <v>47</v>
      </c>
      <c r="C29" s="50" t="s">
        <v>49</v>
      </c>
      <c r="D29" s="51"/>
      <c r="E29" s="57">
        <v>0.25</v>
      </c>
      <c r="F29" s="53" t="s">
        <v>50</v>
      </c>
      <c r="G29" s="72"/>
      <c r="H29" s="76" t="s">
        <v>49</v>
      </c>
      <c r="I29" s="51"/>
      <c r="J29" s="53">
        <f>ROUNDUP(E29*0.75,2)</f>
        <v>0.19</v>
      </c>
      <c r="K29" s="53" t="s">
        <v>50</v>
      </c>
      <c r="L29" s="53"/>
      <c r="M29" s="80" t="e">
        <f>#REF!</f>
        <v>#REF!</v>
      </c>
      <c r="N29" s="68" t="s">
        <v>48</v>
      </c>
      <c r="O29" s="54"/>
      <c r="P29" s="51"/>
      <c r="Q29" s="55"/>
      <c r="R29" s="89"/>
    </row>
    <row r="30" spans="1:18" ht="23.1" customHeight="1" thickBot="1" x14ac:dyDescent="0.2">
      <c r="A30" s="289"/>
      <c r="B30" s="69"/>
      <c r="C30" s="58"/>
      <c r="D30" s="59"/>
      <c r="E30" s="60"/>
      <c r="F30" s="61"/>
      <c r="G30" s="73"/>
      <c r="H30" s="77"/>
      <c r="I30" s="59"/>
      <c r="J30" s="61"/>
      <c r="K30" s="61"/>
      <c r="L30" s="61"/>
      <c r="M30" s="81"/>
      <c r="N30" s="69"/>
      <c r="O30" s="62"/>
      <c r="P30" s="59"/>
      <c r="Q30" s="63"/>
      <c r="R30" s="91"/>
    </row>
    <row r="33" spans="16:18" ht="18.75" customHeight="1" x14ac:dyDescent="0.15">
      <c r="P33" s="3"/>
      <c r="Q33" s="3"/>
      <c r="R33" s="3"/>
    </row>
  </sheetData>
  <mergeCells count="5">
    <mergeCell ref="H1:N1"/>
    <mergeCell ref="A2:R2"/>
    <mergeCell ref="A5:F5"/>
    <mergeCell ref="A7:A30"/>
    <mergeCell ref="B3:C4"/>
  </mergeCells>
  <phoneticPr fontId="17"/>
  <printOptions horizontalCentered="1" verticalCentered="1"/>
  <pageMargins left="0.39370078740157483" right="0.39370078740157483" top="0.39370078740157483" bottom="0.39370078740157483" header="0.39370078740157483" footer="0.39370078740157483"/>
  <pageSetup paperSize="12" scale="48"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4"/>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8"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260</v>
      </c>
      <c r="B1" s="5"/>
      <c r="C1" s="1"/>
      <c r="D1" s="1"/>
      <c r="E1" s="302"/>
      <c r="F1" s="303"/>
      <c r="G1" s="303"/>
      <c r="H1" s="303"/>
      <c r="I1" s="303"/>
      <c r="J1" s="303"/>
      <c r="K1" s="303"/>
      <c r="L1" s="303"/>
      <c r="M1" s="303"/>
      <c r="N1" s="303"/>
      <c r="O1"/>
      <c r="P1"/>
      <c r="Q1"/>
      <c r="R1"/>
      <c r="S1"/>
      <c r="T1"/>
      <c r="U1"/>
    </row>
    <row r="2" spans="1:21" s="3" customFormat="1" ht="36" customHeight="1" x14ac:dyDescent="0.15">
      <c r="A2" s="283" t="s">
        <v>0</v>
      </c>
      <c r="B2" s="284"/>
      <c r="C2" s="284"/>
      <c r="D2" s="284"/>
      <c r="E2" s="284"/>
      <c r="F2" s="284"/>
      <c r="G2" s="284"/>
      <c r="H2" s="284"/>
      <c r="I2" s="284"/>
      <c r="J2" s="284"/>
      <c r="K2" s="284"/>
      <c r="L2" s="284"/>
      <c r="M2" s="284"/>
      <c r="N2" s="284"/>
      <c r="O2" s="303"/>
      <c r="P2"/>
      <c r="Q2"/>
      <c r="R2"/>
      <c r="S2"/>
      <c r="T2"/>
      <c r="U2"/>
    </row>
    <row r="3" spans="1:21" ht="33.75" customHeight="1" thickBot="1" x14ac:dyDescent="0.3">
      <c r="A3" s="304" t="s">
        <v>333</v>
      </c>
      <c r="B3" s="305"/>
      <c r="C3" s="305"/>
      <c r="D3" s="94"/>
      <c r="E3" s="306" t="s">
        <v>332</v>
      </c>
      <c r="F3" s="307"/>
      <c r="G3" s="87"/>
      <c r="H3" s="87"/>
      <c r="I3" s="87"/>
      <c r="J3" s="87"/>
      <c r="K3" s="95"/>
      <c r="L3" s="87"/>
      <c r="M3" s="87"/>
    </row>
    <row r="4" spans="1:21" ht="18.75" customHeight="1" x14ac:dyDescent="0.15">
      <c r="A4" s="308"/>
      <c r="B4" s="309"/>
      <c r="C4" s="310"/>
      <c r="D4" s="314" t="s">
        <v>5</v>
      </c>
      <c r="E4" s="317" t="s">
        <v>262</v>
      </c>
      <c r="F4" s="320" t="s">
        <v>263</v>
      </c>
      <c r="G4" s="96" t="s">
        <v>264</v>
      </c>
      <c r="H4" s="145" t="s">
        <v>265</v>
      </c>
      <c r="I4" s="323" t="s">
        <v>266</v>
      </c>
      <c r="J4" s="324"/>
      <c r="K4" s="325"/>
      <c r="L4" s="330" t="s">
        <v>267</v>
      </c>
      <c r="M4" s="327"/>
      <c r="N4" s="328"/>
      <c r="O4" s="290" t="s">
        <v>5</v>
      </c>
    </row>
    <row r="5" spans="1:21" ht="18.75" customHeight="1" x14ac:dyDescent="0.15">
      <c r="A5" s="311"/>
      <c r="B5" s="312"/>
      <c r="C5" s="313"/>
      <c r="D5" s="315"/>
      <c r="E5" s="318"/>
      <c r="F5" s="321"/>
      <c r="G5" s="9" t="s">
        <v>268</v>
      </c>
      <c r="H5" s="146" t="s">
        <v>331</v>
      </c>
      <c r="I5" s="293" t="s">
        <v>271</v>
      </c>
      <c r="J5" s="294"/>
      <c r="K5" s="295"/>
      <c r="L5" s="329" t="s">
        <v>330</v>
      </c>
      <c r="M5" s="297"/>
      <c r="N5" s="298"/>
      <c r="O5" s="291"/>
    </row>
    <row r="6" spans="1:21" ht="18.75" customHeight="1" thickBot="1" x14ac:dyDescent="0.2">
      <c r="A6" s="99"/>
      <c r="B6" s="100" t="s">
        <v>1</v>
      </c>
      <c r="C6" s="101" t="s">
        <v>274</v>
      </c>
      <c r="D6" s="316"/>
      <c r="E6" s="319"/>
      <c r="F6" s="322"/>
      <c r="G6" s="102" t="s">
        <v>263</v>
      </c>
      <c r="H6" s="106" t="s">
        <v>275</v>
      </c>
      <c r="I6" s="104" t="s">
        <v>1</v>
      </c>
      <c r="J6" s="101" t="s">
        <v>274</v>
      </c>
      <c r="K6" s="103" t="s">
        <v>275</v>
      </c>
      <c r="L6" s="104" t="s">
        <v>1</v>
      </c>
      <c r="M6" s="106" t="s">
        <v>274</v>
      </c>
      <c r="N6" s="103" t="s">
        <v>275</v>
      </c>
      <c r="O6" s="292"/>
    </row>
    <row r="7" spans="1:21" ht="30" customHeight="1" x14ac:dyDescent="0.15">
      <c r="A7" s="299" t="s">
        <v>51</v>
      </c>
      <c r="B7" s="107" t="s">
        <v>329</v>
      </c>
      <c r="C7" s="107" t="s">
        <v>277</v>
      </c>
      <c r="D7" s="107"/>
      <c r="E7" s="39"/>
      <c r="F7" s="39"/>
      <c r="G7" s="107"/>
      <c r="H7" s="147" t="s">
        <v>278</v>
      </c>
      <c r="I7" s="110" t="s">
        <v>329</v>
      </c>
      <c r="J7" s="107" t="s">
        <v>277</v>
      </c>
      <c r="K7" s="147" t="s">
        <v>279</v>
      </c>
      <c r="L7" s="110" t="s">
        <v>328</v>
      </c>
      <c r="M7" s="107" t="s">
        <v>277</v>
      </c>
      <c r="N7" s="109">
        <v>30</v>
      </c>
      <c r="O7" s="112"/>
    </row>
    <row r="8" spans="1:21" ht="30" customHeight="1" x14ac:dyDescent="0.15">
      <c r="A8" s="300"/>
      <c r="B8" s="119"/>
      <c r="C8" s="119" t="s">
        <v>41</v>
      </c>
      <c r="D8" s="119"/>
      <c r="E8" s="51"/>
      <c r="F8" s="51"/>
      <c r="G8" s="119"/>
      <c r="H8" s="149">
        <v>10</v>
      </c>
      <c r="I8" s="122"/>
      <c r="J8" s="119" t="s">
        <v>41</v>
      </c>
      <c r="K8" s="149">
        <v>10</v>
      </c>
      <c r="L8" s="122"/>
      <c r="M8" s="119" t="s">
        <v>41</v>
      </c>
      <c r="N8" s="121">
        <v>10</v>
      </c>
      <c r="O8" s="125"/>
    </row>
    <row r="9" spans="1:21" ht="30" customHeight="1" x14ac:dyDescent="0.15">
      <c r="A9" s="300"/>
      <c r="B9" s="113"/>
      <c r="C9" s="113"/>
      <c r="D9" s="113"/>
      <c r="E9" s="45"/>
      <c r="F9" s="45"/>
      <c r="G9" s="113"/>
      <c r="H9" s="148"/>
      <c r="I9" s="116"/>
      <c r="J9" s="113"/>
      <c r="K9" s="148"/>
      <c r="L9" s="116"/>
      <c r="M9" s="113"/>
      <c r="N9" s="115"/>
      <c r="O9" s="118"/>
    </row>
    <row r="10" spans="1:21" ht="30" customHeight="1" x14ac:dyDescent="0.15">
      <c r="A10" s="300"/>
      <c r="B10" s="119" t="s">
        <v>316</v>
      </c>
      <c r="C10" s="119" t="s">
        <v>142</v>
      </c>
      <c r="D10" s="119"/>
      <c r="E10" s="51"/>
      <c r="F10" s="51"/>
      <c r="G10" s="119"/>
      <c r="H10" s="156">
        <v>0.5</v>
      </c>
      <c r="I10" s="122" t="s">
        <v>316</v>
      </c>
      <c r="J10" s="123" t="s">
        <v>122</v>
      </c>
      <c r="K10" s="149">
        <v>10</v>
      </c>
      <c r="L10" s="122" t="s">
        <v>327</v>
      </c>
      <c r="M10" s="119" t="s">
        <v>21</v>
      </c>
      <c r="N10" s="121">
        <v>5</v>
      </c>
      <c r="O10" s="125"/>
    </row>
    <row r="11" spans="1:21" ht="30" customHeight="1" x14ac:dyDescent="0.15">
      <c r="A11" s="300"/>
      <c r="B11" s="119"/>
      <c r="C11" s="119" t="s">
        <v>21</v>
      </c>
      <c r="D11" s="119"/>
      <c r="E11" s="51"/>
      <c r="F11" s="51"/>
      <c r="G11" s="119"/>
      <c r="H11" s="149">
        <v>5</v>
      </c>
      <c r="I11" s="122"/>
      <c r="J11" s="119" t="s">
        <v>21</v>
      </c>
      <c r="K11" s="149">
        <v>5</v>
      </c>
      <c r="L11" s="122"/>
      <c r="M11" s="119" t="s">
        <v>87</v>
      </c>
      <c r="N11" s="121">
        <v>10</v>
      </c>
      <c r="O11" s="125"/>
    </row>
    <row r="12" spans="1:21" ht="30" customHeight="1" x14ac:dyDescent="0.15">
      <c r="A12" s="300"/>
      <c r="B12" s="119"/>
      <c r="C12" s="119" t="s">
        <v>87</v>
      </c>
      <c r="D12" s="119"/>
      <c r="E12" s="51"/>
      <c r="F12" s="51"/>
      <c r="G12" s="119"/>
      <c r="H12" s="149">
        <v>20</v>
      </c>
      <c r="I12" s="122"/>
      <c r="J12" s="119" t="s">
        <v>87</v>
      </c>
      <c r="K12" s="149">
        <v>15</v>
      </c>
      <c r="L12" s="116"/>
      <c r="M12" s="113"/>
      <c r="N12" s="115"/>
      <c r="O12" s="118"/>
    </row>
    <row r="13" spans="1:21" ht="30" customHeight="1" x14ac:dyDescent="0.15">
      <c r="A13" s="300"/>
      <c r="B13" s="119"/>
      <c r="C13" s="119"/>
      <c r="D13" s="119"/>
      <c r="E13" s="51"/>
      <c r="F13" s="51"/>
      <c r="G13" s="119" t="s">
        <v>73</v>
      </c>
      <c r="H13" s="149" t="s">
        <v>286</v>
      </c>
      <c r="I13" s="122"/>
      <c r="J13" s="119"/>
      <c r="K13" s="149"/>
      <c r="L13" s="122" t="s">
        <v>326</v>
      </c>
      <c r="M13" s="119" t="s">
        <v>44</v>
      </c>
      <c r="N13" s="121">
        <v>10</v>
      </c>
      <c r="O13" s="125"/>
    </row>
    <row r="14" spans="1:21" ht="30" customHeight="1" x14ac:dyDescent="0.15">
      <c r="A14" s="300"/>
      <c r="B14" s="119"/>
      <c r="C14" s="119"/>
      <c r="D14" s="119"/>
      <c r="E14" s="51"/>
      <c r="F14" s="51"/>
      <c r="G14" s="119" t="s">
        <v>31</v>
      </c>
      <c r="H14" s="149" t="s">
        <v>287</v>
      </c>
      <c r="I14" s="122"/>
      <c r="J14" s="119"/>
      <c r="K14" s="149"/>
      <c r="L14" s="116"/>
      <c r="M14" s="113"/>
      <c r="N14" s="115"/>
      <c r="O14" s="118"/>
    </row>
    <row r="15" spans="1:21" ht="30" customHeight="1" x14ac:dyDescent="0.15">
      <c r="A15" s="300"/>
      <c r="B15" s="113"/>
      <c r="C15" s="113"/>
      <c r="D15" s="113"/>
      <c r="E15" s="45"/>
      <c r="F15" s="45"/>
      <c r="G15" s="113"/>
      <c r="H15" s="148"/>
      <c r="I15" s="116"/>
      <c r="J15" s="113"/>
      <c r="K15" s="148"/>
      <c r="L15" s="122" t="s">
        <v>288</v>
      </c>
      <c r="M15" s="119" t="s">
        <v>49</v>
      </c>
      <c r="N15" s="126">
        <v>0.13</v>
      </c>
      <c r="O15" s="125"/>
    </row>
    <row r="16" spans="1:21" ht="30" customHeight="1" x14ac:dyDescent="0.15">
      <c r="A16" s="300"/>
      <c r="B16" s="119" t="s">
        <v>43</v>
      </c>
      <c r="C16" s="119" t="s">
        <v>62</v>
      </c>
      <c r="D16" s="119"/>
      <c r="E16" s="51"/>
      <c r="F16" s="51"/>
      <c r="G16" s="119"/>
      <c r="H16" s="149">
        <v>10</v>
      </c>
      <c r="I16" s="122" t="s">
        <v>43</v>
      </c>
      <c r="J16" s="119" t="s">
        <v>44</v>
      </c>
      <c r="K16" s="149">
        <v>10</v>
      </c>
      <c r="L16" s="122"/>
      <c r="M16" s="119"/>
      <c r="N16" s="121"/>
      <c r="O16" s="125"/>
    </row>
    <row r="17" spans="1:15" ht="30" customHeight="1" x14ac:dyDescent="0.15">
      <c r="A17" s="300"/>
      <c r="B17" s="119"/>
      <c r="C17" s="119" t="s">
        <v>44</v>
      </c>
      <c r="D17" s="119"/>
      <c r="E17" s="51"/>
      <c r="F17" s="51"/>
      <c r="G17" s="119"/>
      <c r="H17" s="149">
        <v>10</v>
      </c>
      <c r="I17" s="122"/>
      <c r="J17" s="119"/>
      <c r="K17" s="149"/>
      <c r="L17" s="122"/>
      <c r="M17" s="119"/>
      <c r="N17" s="121"/>
      <c r="O17" s="125"/>
    </row>
    <row r="18" spans="1:15" ht="30" customHeight="1" x14ac:dyDescent="0.15">
      <c r="A18" s="300"/>
      <c r="B18" s="119"/>
      <c r="C18" s="119"/>
      <c r="D18" s="119"/>
      <c r="E18" s="51"/>
      <c r="F18" s="51"/>
      <c r="G18" s="119" t="s">
        <v>35</v>
      </c>
      <c r="H18" s="149" t="s">
        <v>286</v>
      </c>
      <c r="I18" s="122"/>
      <c r="J18" s="119"/>
      <c r="K18" s="149"/>
      <c r="L18" s="122"/>
      <c r="M18" s="119"/>
      <c r="N18" s="121"/>
      <c r="O18" s="125"/>
    </row>
    <row r="19" spans="1:15" ht="30" customHeight="1" x14ac:dyDescent="0.15">
      <c r="A19" s="300"/>
      <c r="B19" s="119"/>
      <c r="C19" s="119"/>
      <c r="D19" s="119"/>
      <c r="E19" s="51"/>
      <c r="F19" s="151"/>
      <c r="G19" s="119" t="s">
        <v>46</v>
      </c>
      <c r="H19" s="149" t="s">
        <v>287</v>
      </c>
      <c r="I19" s="116"/>
      <c r="J19" s="113"/>
      <c r="K19" s="148"/>
      <c r="L19" s="122"/>
      <c r="M19" s="119"/>
      <c r="N19" s="121"/>
      <c r="O19" s="125"/>
    </row>
    <row r="20" spans="1:15" ht="30" customHeight="1" x14ac:dyDescent="0.15">
      <c r="A20" s="300"/>
      <c r="B20" s="113"/>
      <c r="C20" s="113"/>
      <c r="D20" s="113"/>
      <c r="E20" s="45"/>
      <c r="F20" s="45"/>
      <c r="G20" s="113"/>
      <c r="H20" s="148"/>
      <c r="I20" s="122" t="s">
        <v>47</v>
      </c>
      <c r="J20" s="119" t="s">
        <v>49</v>
      </c>
      <c r="K20" s="155">
        <v>0.17</v>
      </c>
      <c r="L20" s="122"/>
      <c r="M20" s="119"/>
      <c r="N20" s="121"/>
      <c r="O20" s="125"/>
    </row>
    <row r="21" spans="1:15" ht="30" customHeight="1" x14ac:dyDescent="0.15">
      <c r="A21" s="300"/>
      <c r="B21" s="119" t="s">
        <v>47</v>
      </c>
      <c r="C21" s="119" t="s">
        <v>49</v>
      </c>
      <c r="D21" s="119"/>
      <c r="E21" s="51"/>
      <c r="F21" s="51"/>
      <c r="G21" s="119"/>
      <c r="H21" s="155">
        <v>0.17</v>
      </c>
      <c r="I21" s="122"/>
      <c r="J21" s="119"/>
      <c r="K21" s="149"/>
      <c r="L21" s="122"/>
      <c r="M21" s="119"/>
      <c r="N21" s="121"/>
      <c r="O21" s="125"/>
    </row>
    <row r="22" spans="1:15" ht="30" customHeight="1" thickBot="1" x14ac:dyDescent="0.2">
      <c r="A22" s="301"/>
      <c r="B22" s="129"/>
      <c r="C22" s="129"/>
      <c r="D22" s="129"/>
      <c r="E22" s="59"/>
      <c r="F22" s="59"/>
      <c r="G22" s="129"/>
      <c r="H22" s="152"/>
      <c r="I22" s="132"/>
      <c r="J22" s="129"/>
      <c r="K22" s="152"/>
      <c r="L22" s="132"/>
      <c r="M22" s="129"/>
      <c r="N22" s="131"/>
      <c r="O22" s="135"/>
    </row>
    <row r="23" spans="1:15" ht="14.25" x14ac:dyDescent="0.15">
      <c r="B23" s="92"/>
      <c r="C23" s="92"/>
      <c r="D23" s="92"/>
      <c r="G23" s="92"/>
      <c r="H23" s="136"/>
      <c r="I23" s="92"/>
      <c r="J23" s="92"/>
      <c r="K23" s="136"/>
      <c r="L23" s="92"/>
      <c r="M23" s="92"/>
      <c r="N23" s="136"/>
    </row>
    <row r="24" spans="1:15" ht="14.25" x14ac:dyDescent="0.15">
      <c r="B24" s="92"/>
      <c r="C24" s="92"/>
      <c r="D24" s="92"/>
      <c r="G24" s="92"/>
      <c r="H24" s="136"/>
      <c r="I24" s="92"/>
      <c r="J24" s="92"/>
      <c r="K24" s="136"/>
      <c r="L24" s="92"/>
      <c r="M24" s="92"/>
      <c r="N24" s="136"/>
    </row>
    <row r="25" spans="1:15" ht="14.25" x14ac:dyDescent="0.15">
      <c r="B25" s="92"/>
      <c r="C25" s="92"/>
      <c r="D25" s="92"/>
      <c r="G25" s="92"/>
      <c r="H25" s="136"/>
      <c r="I25" s="92"/>
      <c r="J25" s="92"/>
      <c r="K25" s="136"/>
      <c r="L25" s="92"/>
      <c r="M25" s="92"/>
      <c r="N25" s="136"/>
    </row>
    <row r="26" spans="1:15" ht="14.25" x14ac:dyDescent="0.15">
      <c r="B26" s="92"/>
      <c r="C26" s="92"/>
      <c r="D26" s="92"/>
      <c r="G26" s="92"/>
      <c r="H26" s="136"/>
      <c r="I26" s="92"/>
      <c r="J26" s="92"/>
      <c r="K26" s="136"/>
      <c r="L26" s="92"/>
      <c r="M26" s="92"/>
      <c r="N26" s="136"/>
    </row>
    <row r="27" spans="1:15" ht="14.25" x14ac:dyDescent="0.15">
      <c r="B27" s="92"/>
      <c r="C27" s="92"/>
      <c r="D27" s="92"/>
      <c r="G27" s="92"/>
      <c r="H27" s="136"/>
      <c r="I27" s="92"/>
      <c r="J27" s="92"/>
      <c r="K27" s="136"/>
      <c r="L27" s="92"/>
      <c r="M27" s="92"/>
      <c r="N27" s="136"/>
    </row>
    <row r="28" spans="1:15" ht="14.25" x14ac:dyDescent="0.15">
      <c r="B28" s="92"/>
      <c r="C28" s="92"/>
      <c r="D28" s="92"/>
      <c r="G28" s="92"/>
      <c r="H28" s="136"/>
      <c r="I28" s="92"/>
      <c r="J28" s="92"/>
      <c r="K28" s="136"/>
      <c r="L28" s="92"/>
      <c r="M28" s="92"/>
      <c r="N28" s="136"/>
    </row>
    <row r="29" spans="1:15" ht="14.25" x14ac:dyDescent="0.15">
      <c r="B29" s="92"/>
      <c r="C29" s="92"/>
      <c r="D29" s="92"/>
      <c r="G29" s="92"/>
      <c r="H29" s="136"/>
      <c r="I29" s="92"/>
      <c r="J29" s="92"/>
      <c r="K29" s="136"/>
      <c r="L29" s="92"/>
      <c r="M29" s="92"/>
      <c r="N29" s="136"/>
    </row>
    <row r="30" spans="1:15" ht="14.25" x14ac:dyDescent="0.15">
      <c r="B30" s="92"/>
      <c r="C30" s="92"/>
      <c r="D30" s="92"/>
      <c r="G30" s="92"/>
      <c r="H30" s="136"/>
      <c r="I30" s="92"/>
      <c r="J30" s="92"/>
      <c r="K30" s="136"/>
      <c r="L30" s="92"/>
      <c r="M30" s="92"/>
      <c r="N30" s="136"/>
    </row>
    <row r="31" spans="1:15" ht="14.25" x14ac:dyDescent="0.15">
      <c r="B31" s="92"/>
      <c r="C31" s="92"/>
      <c r="D31" s="92"/>
      <c r="G31" s="92"/>
      <c r="H31" s="136"/>
      <c r="I31" s="92"/>
      <c r="J31" s="92"/>
      <c r="K31" s="136"/>
      <c r="L31" s="92"/>
      <c r="M31" s="92"/>
      <c r="N31" s="136"/>
    </row>
    <row r="32" spans="1:15" ht="14.25" x14ac:dyDescent="0.15">
      <c r="B32" s="92"/>
      <c r="C32" s="92"/>
      <c r="D32" s="92"/>
      <c r="G32" s="92"/>
      <c r="H32" s="136"/>
      <c r="I32" s="92"/>
      <c r="J32" s="92"/>
      <c r="K32" s="136"/>
      <c r="L32" s="92"/>
      <c r="M32" s="92"/>
      <c r="N32" s="136"/>
    </row>
    <row r="33" spans="2:14" ht="14.25" x14ac:dyDescent="0.15">
      <c r="B33" s="92"/>
      <c r="C33" s="92"/>
      <c r="D33" s="92"/>
      <c r="G33" s="92"/>
      <c r="H33" s="136"/>
      <c r="I33" s="92"/>
      <c r="J33" s="92"/>
      <c r="K33" s="136"/>
      <c r="L33" s="92"/>
      <c r="M33" s="92"/>
      <c r="N33" s="136"/>
    </row>
    <row r="34" spans="2:14" ht="14.25" x14ac:dyDescent="0.15">
      <c r="B34" s="92"/>
      <c r="C34" s="92"/>
      <c r="D34" s="92"/>
      <c r="G34" s="92"/>
      <c r="H34" s="136"/>
      <c r="I34" s="92"/>
      <c r="J34" s="92"/>
      <c r="K34" s="136"/>
      <c r="L34" s="92"/>
      <c r="M34" s="92"/>
      <c r="N34" s="136"/>
    </row>
    <row r="35" spans="2:14" ht="14.25" x14ac:dyDescent="0.15">
      <c r="B35" s="92"/>
      <c r="C35" s="92"/>
      <c r="D35" s="92"/>
      <c r="G35" s="92"/>
      <c r="H35" s="136"/>
      <c r="I35" s="92"/>
      <c r="J35" s="92"/>
      <c r="K35" s="136"/>
      <c r="L35" s="92"/>
      <c r="M35" s="92"/>
      <c r="N35" s="136"/>
    </row>
    <row r="36" spans="2:14" ht="14.25" x14ac:dyDescent="0.15">
      <c r="B36" s="92"/>
      <c r="C36" s="92"/>
      <c r="D36" s="92"/>
      <c r="G36" s="92"/>
      <c r="H36" s="136"/>
      <c r="I36" s="92"/>
      <c r="J36" s="92"/>
      <c r="K36" s="136"/>
      <c r="L36" s="92"/>
      <c r="M36" s="92"/>
      <c r="N36" s="136"/>
    </row>
    <row r="37" spans="2:14" ht="14.25" x14ac:dyDescent="0.15">
      <c r="B37" s="92"/>
      <c r="C37" s="92"/>
      <c r="D37" s="92"/>
      <c r="G37" s="92"/>
      <c r="H37" s="136"/>
      <c r="I37" s="92"/>
      <c r="J37" s="92"/>
      <c r="K37" s="136"/>
      <c r="L37" s="92"/>
      <c r="M37" s="92"/>
      <c r="N37" s="136"/>
    </row>
    <row r="38" spans="2:14" ht="14.25" x14ac:dyDescent="0.15">
      <c r="B38" s="92"/>
      <c r="C38" s="92"/>
      <c r="D38" s="92"/>
      <c r="G38" s="92"/>
      <c r="H38" s="136"/>
      <c r="I38" s="92"/>
      <c r="J38" s="92"/>
      <c r="K38" s="136"/>
      <c r="L38" s="92"/>
      <c r="M38" s="92"/>
      <c r="N38" s="136"/>
    </row>
    <row r="39" spans="2:14" ht="14.25" x14ac:dyDescent="0.15">
      <c r="B39" s="92"/>
      <c r="C39" s="92"/>
      <c r="D39" s="92"/>
      <c r="G39" s="92"/>
      <c r="H39" s="136"/>
      <c r="I39" s="92"/>
      <c r="J39" s="92"/>
      <c r="K39" s="136"/>
      <c r="L39" s="92"/>
      <c r="M39" s="92"/>
      <c r="N39" s="136"/>
    </row>
    <row r="40" spans="2:14" ht="14.25" x14ac:dyDescent="0.15">
      <c r="B40" s="92"/>
      <c r="C40" s="92"/>
      <c r="D40" s="92"/>
      <c r="G40" s="92"/>
      <c r="H40" s="136"/>
      <c r="I40" s="92"/>
      <c r="J40" s="92"/>
      <c r="K40" s="136"/>
      <c r="L40" s="92"/>
      <c r="M40" s="92"/>
      <c r="N40" s="136"/>
    </row>
    <row r="41" spans="2:14" ht="14.25" x14ac:dyDescent="0.15">
      <c r="B41" s="92"/>
      <c r="C41" s="92"/>
      <c r="D41" s="92"/>
      <c r="G41" s="92"/>
      <c r="H41" s="136"/>
      <c r="I41" s="92"/>
      <c r="J41" s="92"/>
      <c r="K41" s="136"/>
      <c r="L41" s="92"/>
      <c r="M41" s="92"/>
      <c r="N41" s="136"/>
    </row>
    <row r="42" spans="2:14" ht="14.25" x14ac:dyDescent="0.15">
      <c r="B42" s="92"/>
      <c r="C42" s="92"/>
      <c r="D42" s="92"/>
      <c r="G42" s="92"/>
      <c r="H42" s="136"/>
      <c r="I42" s="92"/>
      <c r="J42" s="92"/>
      <c r="K42" s="136"/>
      <c r="L42" s="92"/>
      <c r="M42" s="92"/>
      <c r="N42" s="136"/>
    </row>
    <row r="43" spans="2:14" ht="14.25" x14ac:dyDescent="0.15">
      <c r="B43" s="92"/>
      <c r="C43" s="92"/>
      <c r="D43" s="92"/>
      <c r="G43" s="92"/>
      <c r="H43" s="136"/>
      <c r="I43" s="92"/>
      <c r="J43" s="92"/>
      <c r="K43" s="136"/>
      <c r="L43" s="92"/>
      <c r="M43" s="92"/>
      <c r="N43" s="136"/>
    </row>
    <row r="44" spans="2:14" ht="14.25" x14ac:dyDescent="0.15">
      <c r="B44" s="92"/>
      <c r="C44" s="92"/>
      <c r="D44" s="92"/>
      <c r="G44" s="92"/>
      <c r="H44" s="136"/>
      <c r="I44" s="92"/>
      <c r="J44" s="92"/>
      <c r="K44" s="136"/>
      <c r="L44" s="92"/>
      <c r="M44" s="92"/>
      <c r="N44" s="136"/>
    </row>
    <row r="45" spans="2:14" ht="14.25" x14ac:dyDescent="0.15">
      <c r="B45" s="92"/>
      <c r="C45" s="92"/>
      <c r="D45" s="92"/>
      <c r="G45" s="92"/>
      <c r="H45" s="136"/>
      <c r="I45" s="92"/>
      <c r="J45" s="92"/>
      <c r="K45" s="136"/>
      <c r="L45" s="92"/>
      <c r="M45" s="92"/>
      <c r="N45" s="136"/>
    </row>
    <row r="46" spans="2:14" ht="14.25" x14ac:dyDescent="0.15">
      <c r="B46" s="92"/>
      <c r="C46" s="92"/>
      <c r="D46" s="92"/>
      <c r="G46" s="92"/>
      <c r="H46" s="136"/>
      <c r="I46" s="92"/>
      <c r="J46" s="92"/>
      <c r="K46" s="136"/>
      <c r="L46" s="92"/>
      <c r="M46" s="92"/>
      <c r="N46" s="136"/>
    </row>
    <row r="47" spans="2:14" ht="14.25" x14ac:dyDescent="0.15">
      <c r="B47" s="92"/>
      <c r="C47" s="92"/>
      <c r="D47" s="92"/>
      <c r="G47" s="92"/>
      <c r="H47" s="136"/>
      <c r="I47" s="92"/>
      <c r="J47" s="92"/>
      <c r="K47" s="136"/>
      <c r="L47" s="92"/>
      <c r="M47" s="92"/>
      <c r="N47" s="136"/>
    </row>
    <row r="48" spans="2:14" ht="14.25" x14ac:dyDescent="0.15">
      <c r="B48" s="92"/>
      <c r="C48" s="92"/>
      <c r="D48" s="92"/>
      <c r="G48" s="92"/>
      <c r="H48" s="136"/>
      <c r="I48" s="92"/>
      <c r="J48" s="92"/>
      <c r="K48" s="136"/>
      <c r="L48" s="92"/>
      <c r="M48" s="92"/>
      <c r="N48" s="136"/>
    </row>
    <row r="49" spans="2:14" ht="14.25" x14ac:dyDescent="0.15">
      <c r="B49" s="92"/>
      <c r="C49" s="92"/>
      <c r="D49" s="92"/>
      <c r="G49" s="92"/>
      <c r="H49" s="136"/>
      <c r="I49" s="92"/>
      <c r="J49" s="92"/>
      <c r="K49" s="136"/>
      <c r="L49" s="92"/>
      <c r="M49" s="92"/>
      <c r="N49" s="136"/>
    </row>
    <row r="50" spans="2:14" ht="14.25" x14ac:dyDescent="0.15">
      <c r="B50" s="92"/>
      <c r="C50" s="92"/>
      <c r="D50" s="92"/>
      <c r="G50" s="92"/>
      <c r="H50" s="136"/>
      <c r="I50" s="92"/>
      <c r="J50" s="92"/>
      <c r="K50" s="136"/>
      <c r="L50" s="92"/>
      <c r="M50" s="92"/>
      <c r="N50" s="136"/>
    </row>
    <row r="51" spans="2:14" ht="14.25" x14ac:dyDescent="0.15">
      <c r="B51" s="92"/>
      <c r="C51" s="92"/>
      <c r="D51" s="92"/>
      <c r="G51" s="92"/>
      <c r="H51" s="136"/>
      <c r="I51" s="92"/>
      <c r="J51" s="92"/>
      <c r="K51" s="136"/>
      <c r="L51" s="92"/>
      <c r="M51" s="92"/>
      <c r="N51" s="136"/>
    </row>
    <row r="52" spans="2:14" ht="14.25" x14ac:dyDescent="0.15">
      <c r="B52" s="92"/>
      <c r="C52" s="92"/>
      <c r="D52" s="92"/>
      <c r="G52" s="92"/>
      <c r="H52" s="136"/>
      <c r="I52" s="92"/>
      <c r="J52" s="92"/>
      <c r="K52" s="136"/>
      <c r="L52" s="92"/>
      <c r="M52" s="92"/>
      <c r="N52" s="136"/>
    </row>
    <row r="53" spans="2:14" ht="14.25" x14ac:dyDescent="0.15">
      <c r="B53" s="92"/>
      <c r="C53" s="92"/>
      <c r="D53" s="92"/>
      <c r="G53" s="92"/>
      <c r="H53" s="136"/>
      <c r="I53" s="92"/>
      <c r="J53" s="92"/>
      <c r="K53" s="136"/>
      <c r="L53" s="92"/>
      <c r="M53" s="92"/>
      <c r="N53" s="136"/>
    </row>
    <row r="54" spans="2:14" ht="14.25" x14ac:dyDescent="0.15">
      <c r="B54" s="92"/>
      <c r="C54" s="92"/>
      <c r="D54" s="92"/>
      <c r="G54" s="92"/>
      <c r="H54" s="136"/>
      <c r="I54" s="92"/>
      <c r="J54" s="92"/>
      <c r="K54" s="136"/>
      <c r="L54" s="92"/>
      <c r="M54" s="92"/>
      <c r="N54" s="136"/>
    </row>
    <row r="55" spans="2:14" ht="14.25" x14ac:dyDescent="0.15">
      <c r="B55" s="92"/>
      <c r="C55" s="92"/>
      <c r="D55" s="92"/>
      <c r="G55" s="92"/>
      <c r="H55" s="136"/>
      <c r="I55" s="92"/>
      <c r="J55" s="92"/>
      <c r="K55" s="136"/>
      <c r="L55" s="92"/>
      <c r="M55" s="92"/>
      <c r="N55" s="136"/>
    </row>
    <row r="56" spans="2:14" ht="14.25" x14ac:dyDescent="0.15">
      <c r="B56" s="92"/>
      <c r="C56" s="92"/>
      <c r="D56" s="92"/>
      <c r="G56" s="92"/>
      <c r="H56" s="136"/>
      <c r="I56" s="92"/>
      <c r="J56" s="92"/>
      <c r="K56" s="136"/>
      <c r="L56" s="92"/>
      <c r="M56" s="92"/>
      <c r="N56" s="136"/>
    </row>
    <row r="57" spans="2:14" ht="14.25" x14ac:dyDescent="0.15">
      <c r="B57" s="92"/>
      <c r="C57" s="92"/>
      <c r="D57" s="92"/>
      <c r="G57" s="92"/>
      <c r="H57" s="136"/>
      <c r="I57" s="92"/>
      <c r="J57" s="92"/>
      <c r="K57" s="136"/>
      <c r="L57" s="92"/>
      <c r="M57" s="92"/>
      <c r="N57" s="136"/>
    </row>
    <row r="58" spans="2:14" ht="14.25" x14ac:dyDescent="0.15">
      <c r="B58" s="92"/>
      <c r="C58" s="92"/>
      <c r="D58" s="92"/>
      <c r="G58" s="92"/>
      <c r="H58" s="136"/>
      <c r="I58" s="92"/>
      <c r="J58" s="92"/>
      <c r="K58" s="136"/>
      <c r="L58" s="92"/>
      <c r="M58" s="92"/>
      <c r="N58" s="136"/>
    </row>
    <row r="59" spans="2:14" ht="14.25" x14ac:dyDescent="0.15">
      <c r="B59" s="92"/>
      <c r="C59" s="92"/>
      <c r="D59" s="92"/>
      <c r="G59" s="92"/>
      <c r="H59" s="136"/>
      <c r="I59" s="92"/>
      <c r="J59" s="92"/>
      <c r="K59" s="136"/>
      <c r="L59" s="92"/>
      <c r="M59" s="92"/>
      <c r="N59" s="136"/>
    </row>
    <row r="60" spans="2:14" ht="14.25" x14ac:dyDescent="0.15">
      <c r="B60" s="92"/>
      <c r="C60" s="92"/>
      <c r="D60" s="92"/>
      <c r="G60" s="92"/>
      <c r="H60" s="136"/>
      <c r="I60" s="92"/>
      <c r="J60" s="92"/>
      <c r="K60" s="136"/>
      <c r="L60" s="92"/>
      <c r="M60" s="92"/>
      <c r="N60" s="136"/>
    </row>
    <row r="61" spans="2:14" ht="14.25" x14ac:dyDescent="0.15">
      <c r="B61" s="92"/>
      <c r="C61" s="92"/>
      <c r="D61" s="92"/>
      <c r="G61" s="92"/>
      <c r="H61" s="136"/>
      <c r="I61" s="92"/>
      <c r="J61" s="92"/>
      <c r="K61" s="136"/>
      <c r="L61" s="92"/>
      <c r="M61" s="92"/>
      <c r="N61" s="136"/>
    </row>
    <row r="62" spans="2:14" ht="14.25" x14ac:dyDescent="0.15">
      <c r="B62" s="92"/>
      <c r="C62" s="92"/>
      <c r="D62" s="92"/>
      <c r="G62" s="92"/>
      <c r="H62" s="136"/>
      <c r="I62" s="92"/>
      <c r="J62" s="92"/>
      <c r="K62" s="136"/>
      <c r="L62" s="92"/>
      <c r="M62" s="92"/>
      <c r="N62" s="136"/>
    </row>
    <row r="63" spans="2:14" ht="14.25" x14ac:dyDescent="0.15">
      <c r="B63" s="92"/>
      <c r="C63" s="92"/>
      <c r="D63" s="92"/>
      <c r="G63" s="92"/>
      <c r="H63" s="136"/>
      <c r="I63" s="92"/>
      <c r="J63" s="92"/>
      <c r="K63" s="136"/>
      <c r="L63" s="92"/>
      <c r="M63" s="92"/>
      <c r="N63" s="136"/>
    </row>
    <row r="64" spans="2:14" ht="14.25" x14ac:dyDescent="0.15">
      <c r="B64" s="92"/>
      <c r="C64" s="92"/>
      <c r="D64" s="92"/>
      <c r="G64" s="92"/>
      <c r="H64" s="136"/>
      <c r="I64" s="92"/>
      <c r="J64" s="92"/>
      <c r="K64" s="136"/>
      <c r="L64" s="92"/>
      <c r="M64" s="92"/>
      <c r="N64" s="136"/>
    </row>
  </sheetData>
  <mergeCells count="14">
    <mergeCell ref="O4:O6"/>
    <mergeCell ref="I5:K5"/>
    <mergeCell ref="L5:N5"/>
    <mergeCell ref="A7:A22"/>
    <mergeCell ref="E1:N1"/>
    <mergeCell ref="A2:O2"/>
    <mergeCell ref="A3:C3"/>
    <mergeCell ref="E3:F3"/>
    <mergeCell ref="A4:C5"/>
    <mergeCell ref="D4:D6"/>
    <mergeCell ref="E4:E6"/>
    <mergeCell ref="F4:F6"/>
    <mergeCell ref="I4:K4"/>
    <mergeCell ref="L4:N4"/>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7"/>
  <sheetViews>
    <sheetView showZeros="0" zoomScale="60" zoomScaleNormal="60" zoomScaleSheetLayoutView="80" workbookViewId="0"/>
  </sheetViews>
  <sheetFormatPr defaultRowHeight="18.75" customHeight="1" x14ac:dyDescent="0.15"/>
  <cols>
    <col min="1" max="1" width="4.125" style="30" customWidth="1"/>
    <col min="2" max="2" width="22.5" style="29" customWidth="1"/>
    <col min="3" max="3" width="26.625" style="29" customWidth="1"/>
    <col min="4" max="4" width="17.125" style="28" customWidth="1"/>
    <col min="5" max="5" width="8.125" style="31" customWidth="1"/>
    <col min="6" max="6" width="4" style="32" customWidth="1"/>
    <col min="7" max="7" width="10.25" style="32" hidden="1" customWidth="1"/>
    <col min="8" max="8" width="23.25" style="33" customWidth="1"/>
    <col min="9" max="9" width="17.125" style="28" customWidth="1"/>
    <col min="10" max="10" width="8.125" style="32" customWidth="1"/>
    <col min="11" max="11" width="4" style="32" customWidth="1"/>
    <col min="12" max="12" width="10.25" style="32" hidden="1" customWidth="1"/>
    <col min="13" max="13" width="8.625" style="34" hidden="1" customWidth="1"/>
    <col min="14" max="14" width="97.75" style="29" customWidth="1"/>
    <col min="15" max="15" width="14.125" style="33" customWidth="1"/>
    <col min="16" max="16" width="16" style="28" customWidth="1"/>
    <col min="17" max="17" width="10.125" style="35" customWidth="1"/>
    <col min="18" max="18" width="10.125" style="31" customWidth="1"/>
    <col min="19" max="19" width="5.125" style="28" customWidth="1"/>
    <col min="27" max="16384" width="9" style="3"/>
  </cols>
  <sheetData>
    <row r="1" spans="1:19" ht="36.75" customHeight="1" x14ac:dyDescent="0.15">
      <c r="A1" s="1" t="s">
        <v>12</v>
      </c>
      <c r="B1" s="1"/>
      <c r="C1" s="2"/>
      <c r="D1" s="3"/>
      <c r="E1" s="2"/>
      <c r="F1" s="2"/>
      <c r="G1" s="2"/>
      <c r="H1" s="283"/>
      <c r="I1" s="283"/>
      <c r="J1" s="284"/>
      <c r="K1" s="284"/>
      <c r="L1" s="284"/>
      <c r="M1" s="284"/>
      <c r="N1" s="284"/>
      <c r="O1" s="2"/>
      <c r="P1" s="2"/>
      <c r="Q1" s="4"/>
      <c r="R1" s="4"/>
      <c r="S1" s="3"/>
    </row>
    <row r="2" spans="1:19" ht="36.75" customHeight="1" x14ac:dyDescent="0.15">
      <c r="A2" s="283" t="s">
        <v>0</v>
      </c>
      <c r="B2" s="283"/>
      <c r="C2" s="284"/>
      <c r="D2" s="284"/>
      <c r="E2" s="284"/>
      <c r="F2" s="284"/>
      <c r="G2" s="284"/>
      <c r="H2" s="284"/>
      <c r="I2" s="284"/>
      <c r="J2" s="284"/>
      <c r="K2" s="284"/>
      <c r="L2" s="284"/>
      <c r="M2" s="284"/>
      <c r="N2" s="284"/>
      <c r="O2" s="284"/>
      <c r="P2" s="284"/>
      <c r="Q2" s="284"/>
      <c r="R2" s="284"/>
      <c r="S2" s="3"/>
    </row>
    <row r="3" spans="1:19" ht="33.75" customHeight="1" thickBot="1" x14ac:dyDescent="0.3">
      <c r="A3" s="285" t="s">
        <v>192</v>
      </c>
      <c r="B3" s="286"/>
      <c r="C3" s="286"/>
      <c r="D3" s="286"/>
      <c r="E3" s="286"/>
      <c r="F3" s="286"/>
      <c r="G3" s="2"/>
      <c r="H3" s="2"/>
      <c r="I3" s="13"/>
      <c r="J3" s="2"/>
      <c r="K3" s="7"/>
      <c r="L3" s="7"/>
      <c r="M3" s="11"/>
      <c r="N3" s="2"/>
      <c r="O3" s="14"/>
      <c r="P3" s="13"/>
      <c r="Q3" s="15"/>
      <c r="R3" s="15"/>
      <c r="S3" s="12"/>
    </row>
    <row r="4" spans="1:19" customFormat="1" ht="42" customHeight="1" thickBot="1" x14ac:dyDescent="0.2">
      <c r="A4" s="16"/>
      <c r="B4" s="17" t="s">
        <v>1</v>
      </c>
      <c r="C4" s="18" t="s">
        <v>2</v>
      </c>
      <c r="D4" s="19" t="s">
        <v>259</v>
      </c>
      <c r="E4" s="36" t="s">
        <v>6</v>
      </c>
      <c r="F4" s="20" t="s">
        <v>4</v>
      </c>
      <c r="G4" s="18" t="s">
        <v>5</v>
      </c>
      <c r="H4" s="17" t="s">
        <v>2</v>
      </c>
      <c r="I4" s="19" t="s">
        <v>259</v>
      </c>
      <c r="J4" s="37" t="s">
        <v>3</v>
      </c>
      <c r="K4" s="20" t="s">
        <v>4</v>
      </c>
      <c r="L4" s="20" t="s">
        <v>5</v>
      </c>
      <c r="M4" s="22" t="s">
        <v>7</v>
      </c>
      <c r="N4" s="23" t="s">
        <v>8</v>
      </c>
      <c r="O4" s="20" t="s">
        <v>9</v>
      </c>
      <c r="P4" s="24" t="s">
        <v>259</v>
      </c>
      <c r="Q4" s="21" t="s">
        <v>11</v>
      </c>
      <c r="R4" s="26" t="s">
        <v>10</v>
      </c>
      <c r="S4" s="27"/>
    </row>
    <row r="5" spans="1:19" ht="30" customHeight="1" x14ac:dyDescent="0.15">
      <c r="A5" s="287" t="s">
        <v>51</v>
      </c>
      <c r="B5" s="66" t="s">
        <v>193</v>
      </c>
      <c r="C5" s="38" t="s">
        <v>39</v>
      </c>
      <c r="D5" s="39"/>
      <c r="E5" s="40">
        <v>30</v>
      </c>
      <c r="F5" s="41" t="s">
        <v>22</v>
      </c>
      <c r="G5" s="70"/>
      <c r="H5" s="74" t="s">
        <v>39</v>
      </c>
      <c r="I5" s="39"/>
      <c r="J5" s="41">
        <f t="shared" ref="J5:J10" si="0">ROUNDUP(E5*0.75,2)</f>
        <v>22.5</v>
      </c>
      <c r="K5" s="41" t="s">
        <v>22</v>
      </c>
      <c r="L5" s="41"/>
      <c r="M5" s="78" t="e">
        <f>#REF!</f>
        <v>#REF!</v>
      </c>
      <c r="N5" s="66" t="s">
        <v>194</v>
      </c>
      <c r="O5" s="42" t="s">
        <v>14</v>
      </c>
      <c r="P5" s="39"/>
      <c r="Q5" s="43">
        <v>110</v>
      </c>
      <c r="R5" s="88">
        <f t="shared" ref="R5:R10" si="1">ROUNDUP(Q5*0.75,2)</f>
        <v>82.5</v>
      </c>
    </row>
    <row r="6" spans="1:19" ht="30" customHeight="1" x14ac:dyDescent="0.15">
      <c r="A6" s="288"/>
      <c r="B6" s="68"/>
      <c r="C6" s="50" t="s">
        <v>21</v>
      </c>
      <c r="D6" s="51"/>
      <c r="E6" s="52">
        <v>30</v>
      </c>
      <c r="F6" s="53" t="s">
        <v>22</v>
      </c>
      <c r="G6" s="72"/>
      <c r="H6" s="76" t="s">
        <v>21</v>
      </c>
      <c r="I6" s="51"/>
      <c r="J6" s="53">
        <f t="shared" si="0"/>
        <v>22.5</v>
      </c>
      <c r="K6" s="53" t="s">
        <v>22</v>
      </c>
      <c r="L6" s="53"/>
      <c r="M6" s="80" t="e">
        <f>ROUND(#REF!+(#REF!*6/100),2)</f>
        <v>#REF!</v>
      </c>
      <c r="N6" s="68" t="s">
        <v>195</v>
      </c>
      <c r="O6" s="54" t="s">
        <v>32</v>
      </c>
      <c r="P6" s="51"/>
      <c r="Q6" s="55">
        <v>0.5</v>
      </c>
      <c r="R6" s="89">
        <f t="shared" si="1"/>
        <v>0.38</v>
      </c>
    </row>
    <row r="7" spans="1:19" ht="30" customHeight="1" x14ac:dyDescent="0.15">
      <c r="A7" s="288"/>
      <c r="B7" s="68"/>
      <c r="C7" s="50" t="s">
        <v>83</v>
      </c>
      <c r="D7" s="51"/>
      <c r="E7" s="52">
        <v>40</v>
      </c>
      <c r="F7" s="53" t="s">
        <v>22</v>
      </c>
      <c r="G7" s="72"/>
      <c r="H7" s="76" t="s">
        <v>83</v>
      </c>
      <c r="I7" s="51"/>
      <c r="J7" s="53">
        <f t="shared" si="0"/>
        <v>30</v>
      </c>
      <c r="K7" s="53" t="s">
        <v>22</v>
      </c>
      <c r="L7" s="53"/>
      <c r="M7" s="80" t="e">
        <f>ROUND(#REF!+(#REF!*10/100),2)</f>
        <v>#REF!</v>
      </c>
      <c r="N7" s="68" t="s">
        <v>196</v>
      </c>
      <c r="O7" s="54" t="s">
        <v>29</v>
      </c>
      <c r="P7" s="51"/>
      <c r="Q7" s="55">
        <v>1</v>
      </c>
      <c r="R7" s="89">
        <f t="shared" si="1"/>
        <v>0.75</v>
      </c>
    </row>
    <row r="8" spans="1:19" ht="30" customHeight="1" x14ac:dyDescent="0.15">
      <c r="A8" s="288"/>
      <c r="B8" s="68"/>
      <c r="C8" s="50" t="s">
        <v>41</v>
      </c>
      <c r="D8" s="51"/>
      <c r="E8" s="52">
        <v>10</v>
      </c>
      <c r="F8" s="53" t="s">
        <v>22</v>
      </c>
      <c r="G8" s="72"/>
      <c r="H8" s="76" t="s">
        <v>41</v>
      </c>
      <c r="I8" s="51"/>
      <c r="J8" s="53">
        <f t="shared" si="0"/>
        <v>7.5</v>
      </c>
      <c r="K8" s="53" t="s">
        <v>22</v>
      </c>
      <c r="L8" s="53"/>
      <c r="M8" s="80" t="e">
        <f>ROUND(#REF!+(#REF!*10/100),2)</f>
        <v>#REF!</v>
      </c>
      <c r="N8" s="68" t="s">
        <v>129</v>
      </c>
      <c r="O8" s="54" t="s">
        <v>73</v>
      </c>
      <c r="P8" s="51"/>
      <c r="Q8" s="55">
        <v>40</v>
      </c>
      <c r="R8" s="89">
        <f t="shared" si="1"/>
        <v>30</v>
      </c>
    </row>
    <row r="9" spans="1:19" ht="30" customHeight="1" x14ac:dyDescent="0.15">
      <c r="A9" s="288"/>
      <c r="B9" s="68"/>
      <c r="C9" s="50" t="s">
        <v>197</v>
      </c>
      <c r="D9" s="51" t="s">
        <v>34</v>
      </c>
      <c r="E9" s="52">
        <v>9</v>
      </c>
      <c r="F9" s="53" t="s">
        <v>22</v>
      </c>
      <c r="G9" s="72"/>
      <c r="H9" s="76" t="s">
        <v>197</v>
      </c>
      <c r="I9" s="51" t="s">
        <v>34</v>
      </c>
      <c r="J9" s="53">
        <f t="shared" si="0"/>
        <v>6.75</v>
      </c>
      <c r="K9" s="53" t="s">
        <v>22</v>
      </c>
      <c r="L9" s="53"/>
      <c r="M9" s="80" t="e">
        <f>#REF!</f>
        <v>#REF!</v>
      </c>
      <c r="N9" s="68" t="s">
        <v>237</v>
      </c>
      <c r="O9" s="54" t="s">
        <v>30</v>
      </c>
      <c r="P9" s="51"/>
      <c r="Q9" s="55">
        <v>0.5</v>
      </c>
      <c r="R9" s="89">
        <f t="shared" si="1"/>
        <v>0.38</v>
      </c>
    </row>
    <row r="10" spans="1:19" ht="30" customHeight="1" x14ac:dyDescent="0.15">
      <c r="A10" s="288"/>
      <c r="B10" s="68"/>
      <c r="C10" s="50" t="s">
        <v>52</v>
      </c>
      <c r="D10" s="51" t="s">
        <v>53</v>
      </c>
      <c r="E10" s="52">
        <v>30</v>
      </c>
      <c r="F10" s="53" t="s">
        <v>54</v>
      </c>
      <c r="G10" s="72"/>
      <c r="H10" s="76" t="s">
        <v>52</v>
      </c>
      <c r="I10" s="51" t="s">
        <v>53</v>
      </c>
      <c r="J10" s="53">
        <f t="shared" si="0"/>
        <v>22.5</v>
      </c>
      <c r="K10" s="53" t="s">
        <v>54</v>
      </c>
      <c r="L10" s="53"/>
      <c r="M10" s="80" t="e">
        <f>#REF!</f>
        <v>#REF!</v>
      </c>
      <c r="N10" s="68" t="s">
        <v>238</v>
      </c>
      <c r="O10" s="54" t="s">
        <v>79</v>
      </c>
      <c r="P10" s="51"/>
      <c r="Q10" s="55">
        <v>2</v>
      </c>
      <c r="R10" s="89">
        <f t="shared" si="1"/>
        <v>1.5</v>
      </c>
    </row>
    <row r="11" spans="1:19" ht="30" customHeight="1" x14ac:dyDescent="0.15">
      <c r="A11" s="288"/>
      <c r="B11" s="67"/>
      <c r="C11" s="44"/>
      <c r="D11" s="45"/>
      <c r="E11" s="46"/>
      <c r="F11" s="47"/>
      <c r="G11" s="71"/>
      <c r="H11" s="75"/>
      <c r="I11" s="45"/>
      <c r="J11" s="47"/>
      <c r="K11" s="47"/>
      <c r="L11" s="47"/>
      <c r="M11" s="79"/>
      <c r="N11" s="67" t="s">
        <v>20</v>
      </c>
      <c r="O11" s="48"/>
      <c r="P11" s="45"/>
      <c r="Q11" s="49"/>
      <c r="R11" s="90"/>
    </row>
    <row r="12" spans="1:19" ht="30" customHeight="1" x14ac:dyDescent="0.15">
      <c r="A12" s="288"/>
      <c r="B12" s="68" t="s">
        <v>198</v>
      </c>
      <c r="C12" s="50" t="s">
        <v>90</v>
      </c>
      <c r="D12" s="51"/>
      <c r="E12" s="52">
        <v>30</v>
      </c>
      <c r="F12" s="53" t="s">
        <v>22</v>
      </c>
      <c r="G12" s="72"/>
      <c r="H12" s="76" t="s">
        <v>90</v>
      </c>
      <c r="I12" s="51"/>
      <c r="J12" s="53">
        <f>ROUNDUP(E12*0.75,2)</f>
        <v>22.5</v>
      </c>
      <c r="K12" s="53" t="s">
        <v>22</v>
      </c>
      <c r="L12" s="53"/>
      <c r="M12" s="80" t="e">
        <f>ROUND(#REF!+(#REF!*15/100),2)</f>
        <v>#REF!</v>
      </c>
      <c r="N12" s="68" t="s">
        <v>97</v>
      </c>
      <c r="O12" s="54" t="s">
        <v>30</v>
      </c>
      <c r="P12" s="51"/>
      <c r="Q12" s="55">
        <v>0.3</v>
      </c>
      <c r="R12" s="89">
        <f>ROUNDUP(Q12*0.75,2)</f>
        <v>0.23</v>
      </c>
    </row>
    <row r="13" spans="1:19" ht="30" customHeight="1" x14ac:dyDescent="0.15">
      <c r="A13" s="288"/>
      <c r="B13" s="68"/>
      <c r="C13" s="50" t="s">
        <v>99</v>
      </c>
      <c r="D13" s="51"/>
      <c r="E13" s="52">
        <v>5</v>
      </c>
      <c r="F13" s="53" t="s">
        <v>22</v>
      </c>
      <c r="G13" s="72"/>
      <c r="H13" s="76" t="s">
        <v>99</v>
      </c>
      <c r="I13" s="51"/>
      <c r="J13" s="53">
        <f>ROUNDUP(E13*0.75,2)</f>
        <v>3.75</v>
      </c>
      <c r="K13" s="53" t="s">
        <v>22</v>
      </c>
      <c r="L13" s="53"/>
      <c r="M13" s="80" t="e">
        <f>ROUND(#REF!+(#REF!*2/100),2)</f>
        <v>#REF!</v>
      </c>
      <c r="N13" s="68" t="s">
        <v>176</v>
      </c>
      <c r="O13" s="54" t="s">
        <v>31</v>
      </c>
      <c r="P13" s="51"/>
      <c r="Q13" s="55">
        <v>0.1</v>
      </c>
      <c r="R13" s="89">
        <f>ROUNDUP(Q13*0.75,2)</f>
        <v>0.08</v>
      </c>
    </row>
    <row r="14" spans="1:19" ht="30" customHeight="1" x14ac:dyDescent="0.15">
      <c r="A14" s="288"/>
      <c r="B14" s="68"/>
      <c r="C14" s="50" t="s">
        <v>64</v>
      </c>
      <c r="D14" s="51"/>
      <c r="E14" s="52">
        <v>2</v>
      </c>
      <c r="F14" s="53" t="s">
        <v>22</v>
      </c>
      <c r="G14" s="72"/>
      <c r="H14" s="76" t="s">
        <v>64</v>
      </c>
      <c r="I14" s="51"/>
      <c r="J14" s="53">
        <f>ROUNDUP(E14*0.75,2)</f>
        <v>1.5</v>
      </c>
      <c r="K14" s="53" t="s">
        <v>22</v>
      </c>
      <c r="L14" s="53"/>
      <c r="M14" s="80" t="e">
        <f>#REF!</f>
        <v>#REF!</v>
      </c>
      <c r="N14" s="68" t="s">
        <v>20</v>
      </c>
      <c r="O14" s="54" t="s">
        <v>59</v>
      </c>
      <c r="P14" s="51" t="s">
        <v>60</v>
      </c>
      <c r="Q14" s="55">
        <v>4</v>
      </c>
      <c r="R14" s="89">
        <f>ROUNDUP(Q14*0.75,2)</f>
        <v>3</v>
      </c>
    </row>
    <row r="15" spans="1:19" ht="30" customHeight="1" x14ac:dyDescent="0.15">
      <c r="A15" s="288"/>
      <c r="B15" s="67"/>
      <c r="C15" s="44"/>
      <c r="D15" s="45"/>
      <c r="E15" s="46"/>
      <c r="F15" s="47"/>
      <c r="G15" s="71"/>
      <c r="H15" s="75"/>
      <c r="I15" s="45"/>
      <c r="J15" s="47"/>
      <c r="K15" s="47"/>
      <c r="L15" s="47"/>
      <c r="M15" s="79"/>
      <c r="N15" s="67"/>
      <c r="O15" s="48"/>
      <c r="P15" s="45"/>
      <c r="Q15" s="49"/>
      <c r="R15" s="90"/>
    </row>
    <row r="16" spans="1:19" ht="30" customHeight="1" x14ac:dyDescent="0.15">
      <c r="A16" s="288"/>
      <c r="B16" s="68" t="s">
        <v>93</v>
      </c>
      <c r="C16" s="50" t="s">
        <v>94</v>
      </c>
      <c r="D16" s="51"/>
      <c r="E16" s="82">
        <v>0.125</v>
      </c>
      <c r="F16" s="53" t="s">
        <v>28</v>
      </c>
      <c r="G16" s="72"/>
      <c r="H16" s="76" t="s">
        <v>94</v>
      </c>
      <c r="I16" s="51"/>
      <c r="J16" s="53">
        <f>ROUNDUP(E16*0.75,2)</f>
        <v>9.9999999999999992E-2</v>
      </c>
      <c r="K16" s="53" t="s">
        <v>28</v>
      </c>
      <c r="L16" s="53"/>
      <c r="M16" s="80" t="e">
        <f>#REF!</f>
        <v>#REF!</v>
      </c>
      <c r="N16" s="68" t="s">
        <v>48</v>
      </c>
      <c r="O16" s="54"/>
      <c r="P16" s="51"/>
      <c r="Q16" s="55"/>
      <c r="R16" s="89"/>
    </row>
    <row r="17" spans="1:18" ht="30" customHeight="1" thickBot="1" x14ac:dyDescent="0.2">
      <c r="A17" s="289"/>
      <c r="B17" s="69"/>
      <c r="C17" s="58"/>
      <c r="D17" s="59"/>
      <c r="E17" s="60"/>
      <c r="F17" s="61"/>
      <c r="G17" s="73"/>
      <c r="H17" s="77"/>
      <c r="I17" s="59"/>
      <c r="J17" s="61"/>
      <c r="K17" s="61"/>
      <c r="L17" s="61"/>
      <c r="M17" s="81"/>
      <c r="N17" s="69"/>
      <c r="O17" s="62"/>
      <c r="P17" s="59"/>
      <c r="Q17" s="63"/>
      <c r="R17" s="91"/>
    </row>
  </sheetData>
  <mergeCells count="4">
    <mergeCell ref="H1:N1"/>
    <mergeCell ref="A2:R2"/>
    <mergeCell ref="A3:F3"/>
    <mergeCell ref="A5:A17"/>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2"/>
  <sheetViews>
    <sheetView zoomScale="70" zoomScaleNormal="70" zoomScaleSheetLayoutView="100" workbookViewId="0"/>
  </sheetViews>
  <sheetFormatPr defaultRowHeight="13.5" x14ac:dyDescent="0.15"/>
  <cols>
    <col min="1" max="1" width="4.5" style="342" bestFit="1" customWidth="1"/>
    <col min="2" max="2" width="3.375" style="333" bestFit="1" customWidth="1"/>
    <col min="3" max="8" width="17.625" style="333" customWidth="1"/>
    <col min="9" max="9" width="4.5" style="342" bestFit="1" customWidth="1"/>
    <col min="10" max="10" width="3.375" style="333" bestFit="1" customWidth="1"/>
    <col min="11" max="16" width="17.625" style="333" customWidth="1"/>
    <col min="17" max="244" width="9" style="333"/>
    <col min="245" max="245" width="4.5" style="333" bestFit="1" customWidth="1"/>
    <col min="246" max="246" width="3.375" style="333" bestFit="1" customWidth="1"/>
    <col min="247" max="258" width="17.625" style="333" customWidth="1"/>
    <col min="259" max="259" width="4.5" style="333" bestFit="1" customWidth="1"/>
    <col min="260" max="260" width="3.375" style="333" bestFit="1" customWidth="1"/>
    <col min="261" max="272" width="17.625" style="333" customWidth="1"/>
    <col min="273" max="500" width="9" style="333"/>
    <col min="501" max="501" width="4.5" style="333" bestFit="1" customWidth="1"/>
    <col min="502" max="502" width="3.375" style="333" bestFit="1" customWidth="1"/>
    <col min="503" max="514" width="17.625" style="333" customWidth="1"/>
    <col min="515" max="515" width="4.5" style="333" bestFit="1" customWidth="1"/>
    <col min="516" max="516" width="3.375" style="333" bestFit="1" customWidth="1"/>
    <col min="517" max="528" width="17.625" style="333" customWidth="1"/>
    <col min="529" max="756" width="9" style="333"/>
    <col min="757" max="757" width="4.5" style="333" bestFit="1" customWidth="1"/>
    <col min="758" max="758" width="3.375" style="333" bestFit="1" customWidth="1"/>
    <col min="759" max="770" width="17.625" style="333" customWidth="1"/>
    <col min="771" max="771" width="4.5" style="333" bestFit="1" customWidth="1"/>
    <col min="772" max="772" width="3.375" style="333" bestFit="1" customWidth="1"/>
    <col min="773" max="784" width="17.625" style="333" customWidth="1"/>
    <col min="785" max="1012" width="9" style="333"/>
    <col min="1013" max="1013" width="4.5" style="333" bestFit="1" customWidth="1"/>
    <col min="1014" max="1014" width="3.375" style="333" bestFit="1" customWidth="1"/>
    <col min="1015" max="1026" width="17.625" style="333" customWidth="1"/>
    <col min="1027" max="1027" width="4.5" style="333" bestFit="1" customWidth="1"/>
    <col min="1028" max="1028" width="3.375" style="333" bestFit="1" customWidth="1"/>
    <col min="1029" max="1040" width="17.625" style="333" customWidth="1"/>
    <col min="1041" max="1268" width="9" style="333"/>
    <col min="1269" max="1269" width="4.5" style="333" bestFit="1" customWidth="1"/>
    <col min="1270" max="1270" width="3.375" style="333" bestFit="1" customWidth="1"/>
    <col min="1271" max="1282" width="17.625" style="333" customWidth="1"/>
    <col min="1283" max="1283" width="4.5" style="333" bestFit="1" customWidth="1"/>
    <col min="1284" max="1284" width="3.375" style="333" bestFit="1" customWidth="1"/>
    <col min="1285" max="1296" width="17.625" style="333" customWidth="1"/>
    <col min="1297" max="1524" width="9" style="333"/>
    <col min="1525" max="1525" width="4.5" style="333" bestFit="1" customWidth="1"/>
    <col min="1526" max="1526" width="3.375" style="333" bestFit="1" customWidth="1"/>
    <col min="1527" max="1538" width="17.625" style="333" customWidth="1"/>
    <col min="1539" max="1539" width="4.5" style="333" bestFit="1" customWidth="1"/>
    <col min="1540" max="1540" width="3.375" style="333" bestFit="1" customWidth="1"/>
    <col min="1541" max="1552" width="17.625" style="333" customWidth="1"/>
    <col min="1553" max="1780" width="9" style="333"/>
    <col min="1781" max="1781" width="4.5" style="333" bestFit="1" customWidth="1"/>
    <col min="1782" max="1782" width="3.375" style="333" bestFit="1" customWidth="1"/>
    <col min="1783" max="1794" width="17.625" style="333" customWidth="1"/>
    <col min="1795" max="1795" width="4.5" style="333" bestFit="1" customWidth="1"/>
    <col min="1796" max="1796" width="3.375" style="333" bestFit="1" customWidth="1"/>
    <col min="1797" max="1808" width="17.625" style="333" customWidth="1"/>
    <col min="1809" max="2036" width="9" style="333"/>
    <col min="2037" max="2037" width="4.5" style="333" bestFit="1" customWidth="1"/>
    <col min="2038" max="2038" width="3.375" style="333" bestFit="1" customWidth="1"/>
    <col min="2039" max="2050" width="17.625" style="333" customWidth="1"/>
    <col min="2051" max="2051" width="4.5" style="333" bestFit="1" customWidth="1"/>
    <col min="2052" max="2052" width="3.375" style="333" bestFit="1" customWidth="1"/>
    <col min="2053" max="2064" width="17.625" style="333" customWidth="1"/>
    <col min="2065" max="2292" width="9" style="333"/>
    <col min="2293" max="2293" width="4.5" style="333" bestFit="1" customWidth="1"/>
    <col min="2294" max="2294" width="3.375" style="333" bestFit="1" customWidth="1"/>
    <col min="2295" max="2306" width="17.625" style="333" customWidth="1"/>
    <col min="2307" max="2307" width="4.5" style="333" bestFit="1" customWidth="1"/>
    <col min="2308" max="2308" width="3.375" style="333" bestFit="1" customWidth="1"/>
    <col min="2309" max="2320" width="17.625" style="333" customWidth="1"/>
    <col min="2321" max="2548" width="9" style="333"/>
    <col min="2549" max="2549" width="4.5" style="333" bestFit="1" customWidth="1"/>
    <col min="2550" max="2550" width="3.375" style="333" bestFit="1" customWidth="1"/>
    <col min="2551" max="2562" width="17.625" style="333" customWidth="1"/>
    <col min="2563" max="2563" width="4.5" style="333" bestFit="1" customWidth="1"/>
    <col min="2564" max="2564" width="3.375" style="333" bestFit="1" customWidth="1"/>
    <col min="2565" max="2576" width="17.625" style="333" customWidth="1"/>
    <col min="2577" max="2804" width="9" style="333"/>
    <col min="2805" max="2805" width="4.5" style="333" bestFit="1" customWidth="1"/>
    <col min="2806" max="2806" width="3.375" style="333" bestFit="1" customWidth="1"/>
    <col min="2807" max="2818" width="17.625" style="333" customWidth="1"/>
    <col min="2819" max="2819" width="4.5" style="333" bestFit="1" customWidth="1"/>
    <col min="2820" max="2820" width="3.375" style="333" bestFit="1" customWidth="1"/>
    <col min="2821" max="2832" width="17.625" style="333" customWidth="1"/>
    <col min="2833" max="3060" width="9" style="333"/>
    <col min="3061" max="3061" width="4.5" style="333" bestFit="1" customWidth="1"/>
    <col min="3062" max="3062" width="3.375" style="333" bestFit="1" customWidth="1"/>
    <col min="3063" max="3074" width="17.625" style="333" customWidth="1"/>
    <col min="3075" max="3075" width="4.5" style="333" bestFit="1" customWidth="1"/>
    <col min="3076" max="3076" width="3.375" style="333" bestFit="1" customWidth="1"/>
    <col min="3077" max="3088" width="17.625" style="333" customWidth="1"/>
    <col min="3089" max="3316" width="9" style="333"/>
    <col min="3317" max="3317" width="4.5" style="333" bestFit="1" customWidth="1"/>
    <col min="3318" max="3318" width="3.375" style="333" bestFit="1" customWidth="1"/>
    <col min="3319" max="3330" width="17.625" style="333" customWidth="1"/>
    <col min="3331" max="3331" width="4.5" style="333" bestFit="1" customWidth="1"/>
    <col min="3332" max="3332" width="3.375" style="333" bestFit="1" customWidth="1"/>
    <col min="3333" max="3344" width="17.625" style="333" customWidth="1"/>
    <col min="3345" max="3572" width="9" style="333"/>
    <col min="3573" max="3573" width="4.5" style="333" bestFit="1" customWidth="1"/>
    <col min="3574" max="3574" width="3.375" style="333" bestFit="1" customWidth="1"/>
    <col min="3575" max="3586" width="17.625" style="333" customWidth="1"/>
    <col min="3587" max="3587" width="4.5" style="333" bestFit="1" customWidth="1"/>
    <col min="3588" max="3588" width="3.375" style="333" bestFit="1" customWidth="1"/>
    <col min="3589" max="3600" width="17.625" style="333" customWidth="1"/>
    <col min="3601" max="3828" width="9" style="333"/>
    <col min="3829" max="3829" width="4.5" style="333" bestFit="1" customWidth="1"/>
    <col min="3830" max="3830" width="3.375" style="333" bestFit="1" customWidth="1"/>
    <col min="3831" max="3842" width="17.625" style="333" customWidth="1"/>
    <col min="3843" max="3843" width="4.5" style="333" bestFit="1" customWidth="1"/>
    <col min="3844" max="3844" width="3.375" style="333" bestFit="1" customWidth="1"/>
    <col min="3845" max="3856" width="17.625" style="333" customWidth="1"/>
    <col min="3857" max="4084" width="9" style="333"/>
    <col min="4085" max="4085" width="4.5" style="333" bestFit="1" customWidth="1"/>
    <col min="4086" max="4086" width="3.375" style="333" bestFit="1" customWidth="1"/>
    <col min="4087" max="4098" width="17.625" style="333" customWidth="1"/>
    <col min="4099" max="4099" width="4.5" style="333" bestFit="1" customWidth="1"/>
    <col min="4100" max="4100" width="3.375" style="333" bestFit="1" customWidth="1"/>
    <col min="4101" max="4112" width="17.625" style="333" customWidth="1"/>
    <col min="4113" max="4340" width="9" style="333"/>
    <col min="4341" max="4341" width="4.5" style="333" bestFit="1" customWidth="1"/>
    <col min="4342" max="4342" width="3.375" style="333" bestFit="1" customWidth="1"/>
    <col min="4343" max="4354" width="17.625" style="333" customWidth="1"/>
    <col min="4355" max="4355" width="4.5" style="333" bestFit="1" customWidth="1"/>
    <col min="4356" max="4356" width="3.375" style="333" bestFit="1" customWidth="1"/>
    <col min="4357" max="4368" width="17.625" style="333" customWidth="1"/>
    <col min="4369" max="4596" width="9" style="333"/>
    <col min="4597" max="4597" width="4.5" style="333" bestFit="1" customWidth="1"/>
    <col min="4598" max="4598" width="3.375" style="333" bestFit="1" customWidth="1"/>
    <col min="4599" max="4610" width="17.625" style="333" customWidth="1"/>
    <col min="4611" max="4611" width="4.5" style="333" bestFit="1" customWidth="1"/>
    <col min="4612" max="4612" width="3.375" style="333" bestFit="1" customWidth="1"/>
    <col min="4613" max="4624" width="17.625" style="333" customWidth="1"/>
    <col min="4625" max="4852" width="9" style="333"/>
    <col min="4853" max="4853" width="4.5" style="333" bestFit="1" customWidth="1"/>
    <col min="4854" max="4854" width="3.375" style="333" bestFit="1" customWidth="1"/>
    <col min="4855" max="4866" width="17.625" style="333" customWidth="1"/>
    <col min="4867" max="4867" width="4.5" style="333" bestFit="1" customWidth="1"/>
    <col min="4868" max="4868" width="3.375" style="333" bestFit="1" customWidth="1"/>
    <col min="4869" max="4880" width="17.625" style="333" customWidth="1"/>
    <col min="4881" max="5108" width="9" style="333"/>
    <col min="5109" max="5109" width="4.5" style="333" bestFit="1" customWidth="1"/>
    <col min="5110" max="5110" width="3.375" style="333" bestFit="1" customWidth="1"/>
    <col min="5111" max="5122" width="17.625" style="333" customWidth="1"/>
    <col min="5123" max="5123" width="4.5" style="333" bestFit="1" customWidth="1"/>
    <col min="5124" max="5124" width="3.375" style="333" bestFit="1" customWidth="1"/>
    <col min="5125" max="5136" width="17.625" style="333" customWidth="1"/>
    <col min="5137" max="5364" width="9" style="333"/>
    <col min="5365" max="5365" width="4.5" style="333" bestFit="1" customWidth="1"/>
    <col min="5366" max="5366" width="3.375" style="333" bestFit="1" customWidth="1"/>
    <col min="5367" max="5378" width="17.625" style="333" customWidth="1"/>
    <col min="5379" max="5379" width="4.5" style="333" bestFit="1" customWidth="1"/>
    <col min="5380" max="5380" width="3.375" style="333" bestFit="1" customWidth="1"/>
    <col min="5381" max="5392" width="17.625" style="333" customWidth="1"/>
    <col min="5393" max="5620" width="9" style="333"/>
    <col min="5621" max="5621" width="4.5" style="333" bestFit="1" customWidth="1"/>
    <col min="5622" max="5622" width="3.375" style="333" bestFit="1" customWidth="1"/>
    <col min="5623" max="5634" width="17.625" style="333" customWidth="1"/>
    <col min="5635" max="5635" width="4.5" style="333" bestFit="1" customWidth="1"/>
    <col min="5636" max="5636" width="3.375" style="333" bestFit="1" customWidth="1"/>
    <col min="5637" max="5648" width="17.625" style="333" customWidth="1"/>
    <col min="5649" max="5876" width="9" style="333"/>
    <col min="5877" max="5877" width="4.5" style="333" bestFit="1" customWidth="1"/>
    <col min="5878" max="5878" width="3.375" style="333" bestFit="1" customWidth="1"/>
    <col min="5879" max="5890" width="17.625" style="333" customWidth="1"/>
    <col min="5891" max="5891" width="4.5" style="333" bestFit="1" customWidth="1"/>
    <col min="5892" max="5892" width="3.375" style="333" bestFit="1" customWidth="1"/>
    <col min="5893" max="5904" width="17.625" style="333" customWidth="1"/>
    <col min="5905" max="6132" width="9" style="333"/>
    <col min="6133" max="6133" width="4.5" style="333" bestFit="1" customWidth="1"/>
    <col min="6134" max="6134" width="3.375" style="333" bestFit="1" customWidth="1"/>
    <col min="6135" max="6146" width="17.625" style="333" customWidth="1"/>
    <col min="6147" max="6147" width="4.5" style="333" bestFit="1" customWidth="1"/>
    <col min="6148" max="6148" width="3.375" style="333" bestFit="1" customWidth="1"/>
    <col min="6149" max="6160" width="17.625" style="333" customWidth="1"/>
    <col min="6161" max="6388" width="9" style="333"/>
    <col min="6389" max="6389" width="4.5" style="333" bestFit="1" customWidth="1"/>
    <col min="6390" max="6390" width="3.375" style="333" bestFit="1" customWidth="1"/>
    <col min="6391" max="6402" width="17.625" style="333" customWidth="1"/>
    <col min="6403" max="6403" width="4.5" style="333" bestFit="1" customWidth="1"/>
    <col min="6404" max="6404" width="3.375" style="333" bestFit="1" customWidth="1"/>
    <col min="6405" max="6416" width="17.625" style="333" customWidth="1"/>
    <col min="6417" max="6644" width="9" style="333"/>
    <col min="6645" max="6645" width="4.5" style="333" bestFit="1" customWidth="1"/>
    <col min="6646" max="6646" width="3.375" style="333" bestFit="1" customWidth="1"/>
    <col min="6647" max="6658" width="17.625" style="333" customWidth="1"/>
    <col min="6659" max="6659" width="4.5" style="333" bestFit="1" customWidth="1"/>
    <col min="6660" max="6660" width="3.375" style="333" bestFit="1" customWidth="1"/>
    <col min="6661" max="6672" width="17.625" style="333" customWidth="1"/>
    <col min="6673" max="6900" width="9" style="333"/>
    <col min="6901" max="6901" width="4.5" style="333" bestFit="1" customWidth="1"/>
    <col min="6902" max="6902" width="3.375" style="333" bestFit="1" customWidth="1"/>
    <col min="6903" max="6914" width="17.625" style="333" customWidth="1"/>
    <col min="6915" max="6915" width="4.5" style="333" bestFit="1" customWidth="1"/>
    <col min="6916" max="6916" width="3.375" style="333" bestFit="1" customWidth="1"/>
    <col min="6917" max="6928" width="17.625" style="333" customWidth="1"/>
    <col min="6929" max="7156" width="9" style="333"/>
    <col min="7157" max="7157" width="4.5" style="333" bestFit="1" customWidth="1"/>
    <col min="7158" max="7158" width="3.375" style="333" bestFit="1" customWidth="1"/>
    <col min="7159" max="7170" width="17.625" style="333" customWidth="1"/>
    <col min="7171" max="7171" width="4.5" style="333" bestFit="1" customWidth="1"/>
    <col min="7172" max="7172" width="3.375" style="333" bestFit="1" customWidth="1"/>
    <col min="7173" max="7184" width="17.625" style="333" customWidth="1"/>
    <col min="7185" max="7412" width="9" style="333"/>
    <col min="7413" max="7413" width="4.5" style="333" bestFit="1" customWidth="1"/>
    <col min="7414" max="7414" width="3.375" style="333" bestFit="1" customWidth="1"/>
    <col min="7415" max="7426" width="17.625" style="333" customWidth="1"/>
    <col min="7427" max="7427" width="4.5" style="333" bestFit="1" customWidth="1"/>
    <col min="7428" max="7428" width="3.375" style="333" bestFit="1" customWidth="1"/>
    <col min="7429" max="7440" width="17.625" style="333" customWidth="1"/>
    <col min="7441" max="7668" width="9" style="333"/>
    <col min="7669" max="7669" width="4.5" style="333" bestFit="1" customWidth="1"/>
    <col min="7670" max="7670" width="3.375" style="333" bestFit="1" customWidth="1"/>
    <col min="7671" max="7682" width="17.625" style="333" customWidth="1"/>
    <col min="7683" max="7683" width="4.5" style="333" bestFit="1" customWidth="1"/>
    <col min="7684" max="7684" width="3.375" style="333" bestFit="1" customWidth="1"/>
    <col min="7685" max="7696" width="17.625" style="333" customWidth="1"/>
    <col min="7697" max="7924" width="9" style="333"/>
    <col min="7925" max="7925" width="4.5" style="333" bestFit="1" customWidth="1"/>
    <col min="7926" max="7926" width="3.375" style="333" bestFit="1" customWidth="1"/>
    <col min="7927" max="7938" width="17.625" style="333" customWidth="1"/>
    <col min="7939" max="7939" width="4.5" style="333" bestFit="1" customWidth="1"/>
    <col min="7940" max="7940" width="3.375" style="333" bestFit="1" customWidth="1"/>
    <col min="7941" max="7952" width="17.625" style="333" customWidth="1"/>
    <col min="7953" max="8180" width="9" style="333"/>
    <col min="8181" max="8181" width="4.5" style="333" bestFit="1" customWidth="1"/>
    <col min="8182" max="8182" width="3.375" style="333" bestFit="1" customWidth="1"/>
    <col min="8183" max="8194" width="17.625" style="333" customWidth="1"/>
    <col min="8195" max="8195" width="4.5" style="333" bestFit="1" customWidth="1"/>
    <col min="8196" max="8196" width="3.375" style="333" bestFit="1" customWidth="1"/>
    <col min="8197" max="8208" width="17.625" style="333" customWidth="1"/>
    <col min="8209" max="8436" width="9" style="333"/>
    <col min="8437" max="8437" width="4.5" style="333" bestFit="1" customWidth="1"/>
    <col min="8438" max="8438" width="3.375" style="333" bestFit="1" customWidth="1"/>
    <col min="8439" max="8450" width="17.625" style="333" customWidth="1"/>
    <col min="8451" max="8451" width="4.5" style="333" bestFit="1" customWidth="1"/>
    <col min="8452" max="8452" width="3.375" style="333" bestFit="1" customWidth="1"/>
    <col min="8453" max="8464" width="17.625" style="333" customWidth="1"/>
    <col min="8465" max="8692" width="9" style="333"/>
    <col min="8693" max="8693" width="4.5" style="333" bestFit="1" customWidth="1"/>
    <col min="8694" max="8694" width="3.375" style="333" bestFit="1" customWidth="1"/>
    <col min="8695" max="8706" width="17.625" style="333" customWidth="1"/>
    <col min="8707" max="8707" width="4.5" style="333" bestFit="1" customWidth="1"/>
    <col min="8708" max="8708" width="3.375" style="333" bestFit="1" customWidth="1"/>
    <col min="8709" max="8720" width="17.625" style="333" customWidth="1"/>
    <col min="8721" max="8948" width="9" style="333"/>
    <col min="8949" max="8949" width="4.5" style="333" bestFit="1" customWidth="1"/>
    <col min="8950" max="8950" width="3.375" style="333" bestFit="1" customWidth="1"/>
    <col min="8951" max="8962" width="17.625" style="333" customWidth="1"/>
    <col min="8963" max="8963" width="4.5" style="333" bestFit="1" customWidth="1"/>
    <col min="8964" max="8964" width="3.375" style="333" bestFit="1" customWidth="1"/>
    <col min="8965" max="8976" width="17.625" style="333" customWidth="1"/>
    <col min="8977" max="9204" width="9" style="333"/>
    <col min="9205" max="9205" width="4.5" style="333" bestFit="1" customWidth="1"/>
    <col min="9206" max="9206" width="3.375" style="333" bestFit="1" customWidth="1"/>
    <col min="9207" max="9218" width="17.625" style="333" customWidth="1"/>
    <col min="9219" max="9219" width="4.5" style="333" bestFit="1" customWidth="1"/>
    <col min="9220" max="9220" width="3.375" style="333" bestFit="1" customWidth="1"/>
    <col min="9221" max="9232" width="17.625" style="333" customWidth="1"/>
    <col min="9233" max="9460" width="9" style="333"/>
    <col min="9461" max="9461" width="4.5" style="333" bestFit="1" customWidth="1"/>
    <col min="9462" max="9462" width="3.375" style="333" bestFit="1" customWidth="1"/>
    <col min="9463" max="9474" width="17.625" style="333" customWidth="1"/>
    <col min="9475" max="9475" width="4.5" style="333" bestFit="1" customWidth="1"/>
    <col min="9476" max="9476" width="3.375" style="333" bestFit="1" customWidth="1"/>
    <col min="9477" max="9488" width="17.625" style="333" customWidth="1"/>
    <col min="9489" max="9716" width="9" style="333"/>
    <col min="9717" max="9717" width="4.5" style="333" bestFit="1" customWidth="1"/>
    <col min="9718" max="9718" width="3.375" style="333" bestFit="1" customWidth="1"/>
    <col min="9719" max="9730" width="17.625" style="333" customWidth="1"/>
    <col min="9731" max="9731" width="4.5" style="333" bestFit="1" customWidth="1"/>
    <col min="9732" max="9732" width="3.375" style="333" bestFit="1" customWidth="1"/>
    <col min="9733" max="9744" width="17.625" style="333" customWidth="1"/>
    <col min="9745" max="9972" width="9" style="333"/>
    <col min="9973" max="9973" width="4.5" style="333" bestFit="1" customWidth="1"/>
    <col min="9974" max="9974" width="3.375" style="333" bestFit="1" customWidth="1"/>
    <col min="9975" max="9986" width="17.625" style="333" customWidth="1"/>
    <col min="9987" max="9987" width="4.5" style="333" bestFit="1" customWidth="1"/>
    <col min="9988" max="9988" width="3.375" style="333" bestFit="1" customWidth="1"/>
    <col min="9989" max="10000" width="17.625" style="333" customWidth="1"/>
    <col min="10001" max="10228" width="9" style="333"/>
    <col min="10229" max="10229" width="4.5" style="333" bestFit="1" customWidth="1"/>
    <col min="10230" max="10230" width="3.375" style="333" bestFit="1" customWidth="1"/>
    <col min="10231" max="10242" width="17.625" style="333" customWidth="1"/>
    <col min="10243" max="10243" width="4.5" style="333" bestFit="1" customWidth="1"/>
    <col min="10244" max="10244" width="3.375" style="333" bestFit="1" customWidth="1"/>
    <col min="10245" max="10256" width="17.625" style="333" customWidth="1"/>
    <col min="10257" max="10484" width="9" style="333"/>
    <col min="10485" max="10485" width="4.5" style="333" bestFit="1" customWidth="1"/>
    <col min="10486" max="10486" width="3.375" style="333" bestFit="1" customWidth="1"/>
    <col min="10487" max="10498" width="17.625" style="333" customWidth="1"/>
    <col min="10499" max="10499" width="4.5" style="333" bestFit="1" customWidth="1"/>
    <col min="10500" max="10500" width="3.375" style="333" bestFit="1" customWidth="1"/>
    <col min="10501" max="10512" width="17.625" style="333" customWidth="1"/>
    <col min="10513" max="10740" width="9" style="333"/>
    <col min="10741" max="10741" width="4.5" style="333" bestFit="1" customWidth="1"/>
    <col min="10742" max="10742" width="3.375" style="333" bestFit="1" customWidth="1"/>
    <col min="10743" max="10754" width="17.625" style="333" customWidth="1"/>
    <col min="10755" max="10755" width="4.5" style="333" bestFit="1" customWidth="1"/>
    <col min="10756" max="10756" width="3.375" style="333" bestFit="1" customWidth="1"/>
    <col min="10757" max="10768" width="17.625" style="333" customWidth="1"/>
    <col min="10769" max="10996" width="9" style="333"/>
    <col min="10997" max="10997" width="4.5" style="333" bestFit="1" customWidth="1"/>
    <col min="10998" max="10998" width="3.375" style="333" bestFit="1" customWidth="1"/>
    <col min="10999" max="11010" width="17.625" style="333" customWidth="1"/>
    <col min="11011" max="11011" width="4.5" style="333" bestFit="1" customWidth="1"/>
    <col min="11012" max="11012" width="3.375" style="333" bestFit="1" customWidth="1"/>
    <col min="11013" max="11024" width="17.625" style="333" customWidth="1"/>
    <col min="11025" max="11252" width="9" style="333"/>
    <col min="11253" max="11253" width="4.5" style="333" bestFit="1" customWidth="1"/>
    <col min="11254" max="11254" width="3.375" style="333" bestFit="1" customWidth="1"/>
    <col min="11255" max="11266" width="17.625" style="333" customWidth="1"/>
    <col min="11267" max="11267" width="4.5" style="333" bestFit="1" customWidth="1"/>
    <col min="11268" max="11268" width="3.375" style="333" bestFit="1" customWidth="1"/>
    <col min="11269" max="11280" width="17.625" style="333" customWidth="1"/>
    <col min="11281" max="11508" width="9" style="333"/>
    <col min="11509" max="11509" width="4.5" style="333" bestFit="1" customWidth="1"/>
    <col min="11510" max="11510" width="3.375" style="333" bestFit="1" customWidth="1"/>
    <col min="11511" max="11522" width="17.625" style="333" customWidth="1"/>
    <col min="11523" max="11523" width="4.5" style="333" bestFit="1" customWidth="1"/>
    <col min="11524" max="11524" width="3.375" style="333" bestFit="1" customWidth="1"/>
    <col min="11525" max="11536" width="17.625" style="333" customWidth="1"/>
    <col min="11537" max="11764" width="9" style="333"/>
    <col min="11765" max="11765" width="4.5" style="333" bestFit="1" customWidth="1"/>
    <col min="11766" max="11766" width="3.375" style="333" bestFit="1" customWidth="1"/>
    <col min="11767" max="11778" width="17.625" style="333" customWidth="1"/>
    <col min="11779" max="11779" width="4.5" style="333" bestFit="1" customWidth="1"/>
    <col min="11780" max="11780" width="3.375" style="333" bestFit="1" customWidth="1"/>
    <col min="11781" max="11792" width="17.625" style="333" customWidth="1"/>
    <col min="11793" max="12020" width="9" style="333"/>
    <col min="12021" max="12021" width="4.5" style="333" bestFit="1" customWidth="1"/>
    <col min="12022" max="12022" width="3.375" style="333" bestFit="1" customWidth="1"/>
    <col min="12023" max="12034" width="17.625" style="333" customWidth="1"/>
    <col min="12035" max="12035" width="4.5" style="333" bestFit="1" customWidth="1"/>
    <col min="12036" max="12036" width="3.375" style="333" bestFit="1" customWidth="1"/>
    <col min="12037" max="12048" width="17.625" style="333" customWidth="1"/>
    <col min="12049" max="12276" width="9" style="333"/>
    <col min="12277" max="12277" width="4.5" style="333" bestFit="1" customWidth="1"/>
    <col min="12278" max="12278" width="3.375" style="333" bestFit="1" customWidth="1"/>
    <col min="12279" max="12290" width="17.625" style="333" customWidth="1"/>
    <col min="12291" max="12291" width="4.5" style="333" bestFit="1" customWidth="1"/>
    <col min="12292" max="12292" width="3.375" style="333" bestFit="1" customWidth="1"/>
    <col min="12293" max="12304" width="17.625" style="333" customWidth="1"/>
    <col min="12305" max="12532" width="9" style="333"/>
    <col min="12533" max="12533" width="4.5" style="333" bestFit="1" customWidth="1"/>
    <col min="12534" max="12534" width="3.375" style="333" bestFit="1" customWidth="1"/>
    <col min="12535" max="12546" width="17.625" style="333" customWidth="1"/>
    <col min="12547" max="12547" width="4.5" style="333" bestFit="1" customWidth="1"/>
    <col min="12548" max="12548" width="3.375" style="333" bestFit="1" customWidth="1"/>
    <col min="12549" max="12560" width="17.625" style="333" customWidth="1"/>
    <col min="12561" max="12788" width="9" style="333"/>
    <col min="12789" max="12789" width="4.5" style="333" bestFit="1" customWidth="1"/>
    <col min="12790" max="12790" width="3.375" style="333" bestFit="1" customWidth="1"/>
    <col min="12791" max="12802" width="17.625" style="333" customWidth="1"/>
    <col min="12803" max="12803" width="4.5" style="333" bestFit="1" customWidth="1"/>
    <col min="12804" max="12804" width="3.375" style="333" bestFit="1" customWidth="1"/>
    <col min="12805" max="12816" width="17.625" style="333" customWidth="1"/>
    <col min="12817" max="13044" width="9" style="333"/>
    <col min="13045" max="13045" width="4.5" style="333" bestFit="1" customWidth="1"/>
    <col min="13046" max="13046" width="3.375" style="333" bestFit="1" customWidth="1"/>
    <col min="13047" max="13058" width="17.625" style="333" customWidth="1"/>
    <col min="13059" max="13059" width="4.5" style="333" bestFit="1" customWidth="1"/>
    <col min="13060" max="13060" width="3.375" style="333" bestFit="1" customWidth="1"/>
    <col min="13061" max="13072" width="17.625" style="333" customWidth="1"/>
    <col min="13073" max="13300" width="9" style="333"/>
    <col min="13301" max="13301" width="4.5" style="333" bestFit="1" customWidth="1"/>
    <col min="13302" max="13302" width="3.375" style="333" bestFit="1" customWidth="1"/>
    <col min="13303" max="13314" width="17.625" style="333" customWidth="1"/>
    <col min="13315" max="13315" width="4.5" style="333" bestFit="1" customWidth="1"/>
    <col min="13316" max="13316" width="3.375" style="333" bestFit="1" customWidth="1"/>
    <col min="13317" max="13328" width="17.625" style="333" customWidth="1"/>
    <col min="13329" max="13556" width="9" style="333"/>
    <col min="13557" max="13557" width="4.5" style="333" bestFit="1" customWidth="1"/>
    <col min="13558" max="13558" width="3.375" style="333" bestFit="1" customWidth="1"/>
    <col min="13559" max="13570" width="17.625" style="333" customWidth="1"/>
    <col min="13571" max="13571" width="4.5" style="333" bestFit="1" customWidth="1"/>
    <col min="13572" max="13572" width="3.375" style="333" bestFit="1" customWidth="1"/>
    <col min="13573" max="13584" width="17.625" style="333" customWidth="1"/>
    <col min="13585" max="13812" width="9" style="333"/>
    <col min="13813" max="13813" width="4.5" style="333" bestFit="1" customWidth="1"/>
    <col min="13814" max="13814" width="3.375" style="333" bestFit="1" customWidth="1"/>
    <col min="13815" max="13826" width="17.625" style="333" customWidth="1"/>
    <col min="13827" max="13827" width="4.5" style="333" bestFit="1" customWidth="1"/>
    <col min="13828" max="13828" width="3.375" style="333" bestFit="1" customWidth="1"/>
    <col min="13829" max="13840" width="17.625" style="333" customWidth="1"/>
    <col min="13841" max="14068" width="9" style="333"/>
    <col min="14069" max="14069" width="4.5" style="333" bestFit="1" customWidth="1"/>
    <col min="14070" max="14070" width="3.375" style="333" bestFit="1" customWidth="1"/>
    <col min="14071" max="14082" width="17.625" style="333" customWidth="1"/>
    <col min="14083" max="14083" width="4.5" style="333" bestFit="1" customWidth="1"/>
    <col min="14084" max="14084" width="3.375" style="333" bestFit="1" customWidth="1"/>
    <col min="14085" max="14096" width="17.625" style="333" customWidth="1"/>
    <col min="14097" max="14324" width="9" style="333"/>
    <col min="14325" max="14325" width="4.5" style="333" bestFit="1" customWidth="1"/>
    <col min="14326" max="14326" width="3.375" style="333" bestFit="1" customWidth="1"/>
    <col min="14327" max="14338" width="17.625" style="333" customWidth="1"/>
    <col min="14339" max="14339" width="4.5" style="333" bestFit="1" customWidth="1"/>
    <col min="14340" max="14340" width="3.375" style="333" bestFit="1" customWidth="1"/>
    <col min="14341" max="14352" width="17.625" style="333" customWidth="1"/>
    <col min="14353" max="14580" width="9" style="333"/>
    <col min="14581" max="14581" width="4.5" style="333" bestFit="1" customWidth="1"/>
    <col min="14582" max="14582" width="3.375" style="333" bestFit="1" customWidth="1"/>
    <col min="14583" max="14594" width="17.625" style="333" customWidth="1"/>
    <col min="14595" max="14595" width="4.5" style="333" bestFit="1" customWidth="1"/>
    <col min="14596" max="14596" width="3.375" style="333" bestFit="1" customWidth="1"/>
    <col min="14597" max="14608" width="17.625" style="333" customWidth="1"/>
    <col min="14609" max="14836" width="9" style="333"/>
    <col min="14837" max="14837" width="4.5" style="333" bestFit="1" customWidth="1"/>
    <col min="14838" max="14838" width="3.375" style="333" bestFit="1" customWidth="1"/>
    <col min="14839" max="14850" width="17.625" style="333" customWidth="1"/>
    <col min="14851" max="14851" width="4.5" style="333" bestFit="1" customWidth="1"/>
    <col min="14852" max="14852" width="3.375" style="333" bestFit="1" customWidth="1"/>
    <col min="14853" max="14864" width="17.625" style="333" customWidth="1"/>
    <col min="14865" max="15092" width="9" style="333"/>
    <col min="15093" max="15093" width="4.5" style="333" bestFit="1" customWidth="1"/>
    <col min="15094" max="15094" width="3.375" style="333" bestFit="1" customWidth="1"/>
    <col min="15095" max="15106" width="17.625" style="333" customWidth="1"/>
    <col min="15107" max="15107" width="4.5" style="333" bestFit="1" customWidth="1"/>
    <col min="15108" max="15108" width="3.375" style="333" bestFit="1" customWidth="1"/>
    <col min="15109" max="15120" width="17.625" style="333" customWidth="1"/>
    <col min="15121" max="15348" width="9" style="333"/>
    <col min="15349" max="15349" width="4.5" style="333" bestFit="1" customWidth="1"/>
    <col min="15350" max="15350" width="3.375" style="333" bestFit="1" customWidth="1"/>
    <col min="15351" max="15362" width="17.625" style="333" customWidth="1"/>
    <col min="15363" max="15363" width="4.5" style="333" bestFit="1" customWidth="1"/>
    <col min="15364" max="15364" width="3.375" style="333" bestFit="1" customWidth="1"/>
    <col min="15365" max="15376" width="17.625" style="333" customWidth="1"/>
    <col min="15377" max="15604" width="9" style="333"/>
    <col min="15605" max="15605" width="4.5" style="333" bestFit="1" customWidth="1"/>
    <col min="15606" max="15606" width="3.375" style="333" bestFit="1" customWidth="1"/>
    <col min="15607" max="15618" width="17.625" style="333" customWidth="1"/>
    <col min="15619" max="15619" width="4.5" style="333" bestFit="1" customWidth="1"/>
    <col min="15620" max="15620" width="3.375" style="333" bestFit="1" customWidth="1"/>
    <col min="15621" max="15632" width="17.625" style="333" customWidth="1"/>
    <col min="15633" max="15860" width="9" style="333"/>
    <col min="15861" max="15861" width="4.5" style="333" bestFit="1" customWidth="1"/>
    <col min="15862" max="15862" width="3.375" style="333" bestFit="1" customWidth="1"/>
    <col min="15863" max="15874" width="17.625" style="333" customWidth="1"/>
    <col min="15875" max="15875" width="4.5" style="333" bestFit="1" customWidth="1"/>
    <col min="15876" max="15876" width="3.375" style="333" bestFit="1" customWidth="1"/>
    <col min="15877" max="15888" width="17.625" style="333" customWidth="1"/>
    <col min="15889" max="16116" width="9" style="333"/>
    <col min="16117" max="16117" width="4.5" style="333" bestFit="1" customWidth="1"/>
    <col min="16118" max="16118" width="3.375" style="333" bestFit="1" customWidth="1"/>
    <col min="16119" max="16130" width="17.625" style="333" customWidth="1"/>
    <col min="16131" max="16131" width="4.5" style="333" bestFit="1" customWidth="1"/>
    <col min="16132" max="16132" width="3.375" style="333" bestFit="1" customWidth="1"/>
    <col min="16133" max="16144" width="17.625" style="333" customWidth="1"/>
    <col min="16145" max="16384" width="9" style="333"/>
  </cols>
  <sheetData>
    <row r="1" spans="1:16" ht="65.25" customHeight="1" x14ac:dyDescent="0.15">
      <c r="A1" s="332"/>
      <c r="I1" s="332"/>
    </row>
    <row r="2" spans="1:16" s="342" customFormat="1" ht="21.75" customHeight="1" x14ac:dyDescent="0.15">
      <c r="A2" s="334" t="s">
        <v>260</v>
      </c>
      <c r="B2" s="335" t="s">
        <v>498</v>
      </c>
      <c r="C2" s="336" t="s">
        <v>499</v>
      </c>
      <c r="D2" s="337"/>
      <c r="E2" s="338" t="s">
        <v>500</v>
      </c>
      <c r="F2" s="339"/>
      <c r="G2" s="338" t="s">
        <v>501</v>
      </c>
      <c r="H2" s="339"/>
      <c r="I2" s="334" t="s">
        <v>260</v>
      </c>
      <c r="J2" s="335" t="s">
        <v>498</v>
      </c>
      <c r="K2" s="338" t="s">
        <v>499</v>
      </c>
      <c r="L2" s="339"/>
      <c r="M2" s="338" t="s">
        <v>500</v>
      </c>
      <c r="N2" s="339"/>
      <c r="O2" s="340" t="s">
        <v>501</v>
      </c>
      <c r="P2" s="341"/>
    </row>
    <row r="3" spans="1:16" s="342" customFormat="1" ht="13.5" customHeight="1" x14ac:dyDescent="0.15">
      <c r="A3" s="334"/>
      <c r="B3" s="335"/>
      <c r="C3" s="343"/>
      <c r="D3" s="344"/>
      <c r="E3" s="345"/>
      <c r="F3" s="346"/>
      <c r="G3" s="345"/>
      <c r="H3" s="346"/>
      <c r="I3" s="334"/>
      <c r="J3" s="335"/>
      <c r="K3" s="347"/>
      <c r="L3" s="348"/>
      <c r="M3" s="347"/>
      <c r="N3" s="348"/>
      <c r="O3" s="349"/>
      <c r="P3" s="350"/>
    </row>
    <row r="4" spans="1:16" s="342" customFormat="1" ht="18.75" customHeight="1" x14ac:dyDescent="0.15">
      <c r="A4" s="334"/>
      <c r="B4" s="335"/>
      <c r="C4" s="351"/>
      <c r="D4" s="352"/>
      <c r="E4" s="353"/>
      <c r="F4" s="354"/>
      <c r="G4" s="353"/>
      <c r="H4" s="354"/>
      <c r="I4" s="334"/>
      <c r="J4" s="335"/>
      <c r="K4" s="355"/>
      <c r="L4" s="356"/>
      <c r="M4" s="355"/>
      <c r="N4" s="356"/>
      <c r="O4" s="357"/>
      <c r="P4" s="358"/>
    </row>
    <row r="5" spans="1:16" s="342" customFormat="1" ht="15.75" customHeight="1" x14ac:dyDescent="0.15">
      <c r="A5" s="334"/>
      <c r="B5" s="335"/>
      <c r="C5" s="359" t="s">
        <v>502</v>
      </c>
      <c r="D5" s="359" t="s">
        <v>503</v>
      </c>
      <c r="E5" s="359" t="s">
        <v>502</v>
      </c>
      <c r="F5" s="359" t="s">
        <v>503</v>
      </c>
      <c r="G5" s="359" t="s">
        <v>502</v>
      </c>
      <c r="H5" s="359" t="s">
        <v>503</v>
      </c>
      <c r="I5" s="334"/>
      <c r="J5" s="335"/>
      <c r="K5" s="359" t="s">
        <v>502</v>
      </c>
      <c r="L5" s="359" t="s">
        <v>503</v>
      </c>
      <c r="M5" s="359" t="s">
        <v>502</v>
      </c>
      <c r="N5" s="359" t="s">
        <v>503</v>
      </c>
      <c r="O5" s="360" t="s">
        <v>502</v>
      </c>
      <c r="P5" s="359" t="s">
        <v>503</v>
      </c>
    </row>
    <row r="6" spans="1:16" s="342" customFormat="1" ht="13.5" customHeight="1" x14ac:dyDescent="0.15">
      <c r="A6" s="361">
        <v>1</v>
      </c>
      <c r="B6" s="362" t="s">
        <v>73</v>
      </c>
      <c r="C6" s="363" t="s">
        <v>276</v>
      </c>
      <c r="D6" s="364" t="s">
        <v>504</v>
      </c>
      <c r="E6" s="363" t="s">
        <v>276</v>
      </c>
      <c r="F6" s="364" t="s">
        <v>505</v>
      </c>
      <c r="G6" s="363" t="s">
        <v>280</v>
      </c>
      <c r="H6" s="365" t="s">
        <v>506</v>
      </c>
      <c r="I6" s="366">
        <v>16</v>
      </c>
      <c r="J6" s="362" t="s">
        <v>378</v>
      </c>
      <c r="K6" s="367" t="s">
        <v>276</v>
      </c>
      <c r="L6" s="368" t="s">
        <v>507</v>
      </c>
      <c r="M6" s="367" t="s">
        <v>276</v>
      </c>
      <c r="N6" s="368" t="s">
        <v>507</v>
      </c>
      <c r="O6" s="369" t="s">
        <v>280</v>
      </c>
      <c r="P6" s="368" t="s">
        <v>508</v>
      </c>
    </row>
    <row r="7" spans="1:16" x14ac:dyDescent="0.15">
      <c r="A7" s="361"/>
      <c r="B7" s="370"/>
      <c r="C7" s="363" t="s">
        <v>281</v>
      </c>
      <c r="D7" s="371"/>
      <c r="E7" s="363" t="s">
        <v>282</v>
      </c>
      <c r="F7" s="371"/>
      <c r="G7" s="363" t="s">
        <v>283</v>
      </c>
      <c r="H7" s="372"/>
      <c r="I7" s="373"/>
      <c r="J7" s="370"/>
      <c r="K7" s="363" t="s">
        <v>291</v>
      </c>
      <c r="L7" s="374"/>
      <c r="M7" s="363" t="s">
        <v>291</v>
      </c>
      <c r="N7" s="374"/>
      <c r="O7" s="363" t="s">
        <v>292</v>
      </c>
      <c r="P7" s="374"/>
    </row>
    <row r="8" spans="1:16" x14ac:dyDescent="0.15">
      <c r="A8" s="361"/>
      <c r="B8" s="370"/>
      <c r="C8" s="363" t="s">
        <v>43</v>
      </c>
      <c r="D8" s="371"/>
      <c r="E8" s="363" t="s">
        <v>43</v>
      </c>
      <c r="F8" s="371"/>
      <c r="G8" s="363" t="s">
        <v>284</v>
      </c>
      <c r="H8" s="372"/>
      <c r="I8" s="373"/>
      <c r="J8" s="370"/>
      <c r="K8" s="363" t="s">
        <v>89</v>
      </c>
      <c r="L8" s="374"/>
      <c r="M8" s="363" t="s">
        <v>89</v>
      </c>
      <c r="N8" s="374"/>
      <c r="O8" s="363" t="s">
        <v>293</v>
      </c>
      <c r="P8" s="374"/>
    </row>
    <row r="9" spans="1:16" x14ac:dyDescent="0.15">
      <c r="A9" s="361"/>
      <c r="B9" s="375"/>
      <c r="C9" s="363" t="s">
        <v>47</v>
      </c>
      <c r="D9" s="376"/>
      <c r="E9" s="363" t="s">
        <v>47</v>
      </c>
      <c r="F9" s="376"/>
      <c r="G9" s="363" t="s">
        <v>288</v>
      </c>
      <c r="H9" s="377"/>
      <c r="I9" s="378"/>
      <c r="J9" s="375"/>
      <c r="K9" s="379" t="s">
        <v>93</v>
      </c>
      <c r="L9" s="380"/>
      <c r="M9" s="379" t="s">
        <v>93</v>
      </c>
      <c r="N9" s="380"/>
      <c r="O9" s="379" t="s">
        <v>294</v>
      </c>
      <c r="P9" s="380"/>
    </row>
    <row r="10" spans="1:16" ht="13.5" customHeight="1" x14ac:dyDescent="0.15">
      <c r="A10" s="381">
        <v>2</v>
      </c>
      <c r="B10" s="382" t="s">
        <v>378</v>
      </c>
      <c r="C10" s="367" t="s">
        <v>276</v>
      </c>
      <c r="D10" s="383" t="s">
        <v>507</v>
      </c>
      <c r="E10" s="367" t="s">
        <v>276</v>
      </c>
      <c r="F10" s="383" t="s">
        <v>507</v>
      </c>
      <c r="G10" s="367" t="s">
        <v>280</v>
      </c>
      <c r="H10" s="365" t="s">
        <v>508</v>
      </c>
      <c r="I10" s="384">
        <v>17</v>
      </c>
      <c r="J10" s="382" t="s">
        <v>392</v>
      </c>
      <c r="K10" s="363" t="s">
        <v>276</v>
      </c>
      <c r="L10" s="368" t="s">
        <v>509</v>
      </c>
      <c r="M10" s="363" t="s">
        <v>276</v>
      </c>
      <c r="N10" s="368" t="s">
        <v>510</v>
      </c>
      <c r="O10" s="363" t="s">
        <v>280</v>
      </c>
      <c r="P10" s="368" t="s">
        <v>511</v>
      </c>
    </row>
    <row r="11" spans="1:16" x14ac:dyDescent="0.15">
      <c r="A11" s="385"/>
      <c r="B11" s="370"/>
      <c r="C11" s="363" t="s">
        <v>291</v>
      </c>
      <c r="D11" s="386"/>
      <c r="E11" s="363" t="s">
        <v>291</v>
      </c>
      <c r="F11" s="386"/>
      <c r="G11" s="363" t="s">
        <v>292</v>
      </c>
      <c r="H11" s="372"/>
      <c r="I11" s="373"/>
      <c r="J11" s="370"/>
      <c r="K11" s="363" t="s">
        <v>299</v>
      </c>
      <c r="L11" s="374"/>
      <c r="M11" s="363" t="s">
        <v>300</v>
      </c>
      <c r="N11" s="374"/>
      <c r="O11" s="363" t="s">
        <v>301</v>
      </c>
      <c r="P11" s="374"/>
    </row>
    <row r="12" spans="1:16" x14ac:dyDescent="0.15">
      <c r="A12" s="385"/>
      <c r="B12" s="370"/>
      <c r="C12" s="363" t="s">
        <v>89</v>
      </c>
      <c r="D12" s="386"/>
      <c r="E12" s="363" t="s">
        <v>89</v>
      </c>
      <c r="F12" s="386"/>
      <c r="G12" s="363" t="s">
        <v>293</v>
      </c>
      <c r="H12" s="372"/>
      <c r="I12" s="373"/>
      <c r="J12" s="370"/>
      <c r="K12" s="363" t="s">
        <v>303</v>
      </c>
      <c r="L12" s="374"/>
      <c r="M12" s="363" t="s">
        <v>303</v>
      </c>
      <c r="N12" s="374"/>
      <c r="O12" s="387" t="s">
        <v>302</v>
      </c>
      <c r="P12" s="374"/>
    </row>
    <row r="13" spans="1:16" x14ac:dyDescent="0.15">
      <c r="A13" s="388"/>
      <c r="B13" s="389"/>
      <c r="C13" s="379" t="s">
        <v>93</v>
      </c>
      <c r="D13" s="390"/>
      <c r="E13" s="379" t="s">
        <v>93</v>
      </c>
      <c r="F13" s="390"/>
      <c r="G13" s="379" t="s">
        <v>294</v>
      </c>
      <c r="H13" s="377"/>
      <c r="I13" s="378"/>
      <c r="J13" s="375"/>
      <c r="K13" s="363" t="s">
        <v>43</v>
      </c>
      <c r="L13" s="374"/>
      <c r="M13" s="363"/>
      <c r="N13" s="374"/>
      <c r="O13" s="387"/>
      <c r="P13" s="374"/>
    </row>
    <row r="14" spans="1:16" ht="13.5" customHeight="1" x14ac:dyDescent="0.15">
      <c r="A14" s="391">
        <v>3</v>
      </c>
      <c r="B14" s="362" t="s">
        <v>392</v>
      </c>
      <c r="C14" s="363" t="s">
        <v>276</v>
      </c>
      <c r="D14" s="383" t="s">
        <v>509</v>
      </c>
      <c r="E14" s="363" t="s">
        <v>276</v>
      </c>
      <c r="F14" s="383" t="s">
        <v>510</v>
      </c>
      <c r="G14" s="363" t="s">
        <v>280</v>
      </c>
      <c r="H14" s="365" t="s">
        <v>511</v>
      </c>
      <c r="I14" s="392"/>
      <c r="J14" s="393"/>
      <c r="K14" s="394"/>
      <c r="L14" s="395"/>
      <c r="M14" s="394"/>
      <c r="N14" s="395"/>
      <c r="O14" s="394"/>
      <c r="P14" s="396"/>
    </row>
    <row r="15" spans="1:16" x14ac:dyDescent="0.15">
      <c r="A15" s="391"/>
      <c r="B15" s="370"/>
      <c r="C15" s="363" t="s">
        <v>299</v>
      </c>
      <c r="D15" s="386"/>
      <c r="E15" s="363" t="s">
        <v>300</v>
      </c>
      <c r="F15" s="386"/>
      <c r="G15" s="363" t="s">
        <v>301</v>
      </c>
      <c r="H15" s="372"/>
      <c r="I15" s="397"/>
      <c r="J15" s="398"/>
      <c r="K15" s="399"/>
      <c r="L15" s="400"/>
      <c r="M15" s="399"/>
      <c r="N15" s="400"/>
      <c r="O15" s="399"/>
      <c r="P15" s="401"/>
    </row>
    <row r="16" spans="1:16" x14ac:dyDescent="0.15">
      <c r="A16" s="391"/>
      <c r="B16" s="370"/>
      <c r="C16" s="363" t="s">
        <v>303</v>
      </c>
      <c r="D16" s="386"/>
      <c r="E16" s="363" t="s">
        <v>303</v>
      </c>
      <c r="F16" s="386"/>
      <c r="G16" s="363" t="s">
        <v>302</v>
      </c>
      <c r="H16" s="372"/>
      <c r="I16" s="366">
        <v>20</v>
      </c>
      <c r="J16" s="362" t="s">
        <v>409</v>
      </c>
      <c r="K16" s="363" t="s">
        <v>276</v>
      </c>
      <c r="L16" s="402" t="s">
        <v>512</v>
      </c>
      <c r="M16" s="363" t="s">
        <v>276</v>
      </c>
      <c r="N16" s="402" t="s">
        <v>512</v>
      </c>
      <c r="O16" s="363" t="s">
        <v>280</v>
      </c>
      <c r="P16" s="403" t="s">
        <v>513</v>
      </c>
    </row>
    <row r="17" spans="1:16" x14ac:dyDescent="0.15">
      <c r="A17" s="404"/>
      <c r="B17" s="405"/>
      <c r="C17" s="363" t="s">
        <v>43</v>
      </c>
      <c r="D17" s="386"/>
      <c r="E17" s="363"/>
      <c r="F17" s="386"/>
      <c r="G17" s="363"/>
      <c r="H17" s="372"/>
      <c r="I17" s="373"/>
      <c r="J17" s="370"/>
      <c r="K17" s="363" t="s">
        <v>305</v>
      </c>
      <c r="L17" s="406"/>
      <c r="M17" s="363" t="s">
        <v>305</v>
      </c>
      <c r="N17" s="406"/>
      <c r="O17" s="363" t="s">
        <v>306</v>
      </c>
      <c r="P17" s="374"/>
    </row>
    <row r="18" spans="1:16" ht="13.5" customHeight="1" x14ac:dyDescent="0.15">
      <c r="A18" s="407"/>
      <c r="B18" s="393"/>
      <c r="C18" s="394"/>
      <c r="D18" s="408"/>
      <c r="E18" s="394"/>
      <c r="F18" s="408"/>
      <c r="G18" s="394"/>
      <c r="H18" s="409"/>
      <c r="I18" s="373"/>
      <c r="J18" s="370"/>
      <c r="K18" s="363" t="s">
        <v>308</v>
      </c>
      <c r="L18" s="406"/>
      <c r="M18" s="363" t="s">
        <v>308</v>
      </c>
      <c r="N18" s="406"/>
      <c r="O18" s="363" t="s">
        <v>307</v>
      </c>
      <c r="P18" s="374"/>
    </row>
    <row r="19" spans="1:16" x14ac:dyDescent="0.15">
      <c r="A19" s="410"/>
      <c r="B19" s="398"/>
      <c r="C19" s="399"/>
      <c r="D19" s="411"/>
      <c r="E19" s="399"/>
      <c r="F19" s="411"/>
      <c r="G19" s="399"/>
      <c r="H19" s="412"/>
      <c r="I19" s="378"/>
      <c r="J19" s="375"/>
      <c r="K19" s="379" t="s">
        <v>514</v>
      </c>
      <c r="L19" s="413"/>
      <c r="M19" s="379" t="s">
        <v>514</v>
      </c>
      <c r="N19" s="413"/>
      <c r="O19" s="379" t="s">
        <v>127</v>
      </c>
      <c r="P19" s="380"/>
    </row>
    <row r="20" spans="1:16" x14ac:dyDescent="0.15">
      <c r="A20" s="381">
        <v>6</v>
      </c>
      <c r="B20" s="382" t="s">
        <v>409</v>
      </c>
      <c r="C20" s="367" t="s">
        <v>276</v>
      </c>
      <c r="D20" s="364" t="s">
        <v>512</v>
      </c>
      <c r="E20" s="367" t="s">
        <v>276</v>
      </c>
      <c r="F20" s="364" t="s">
        <v>512</v>
      </c>
      <c r="G20" s="367" t="s">
        <v>280</v>
      </c>
      <c r="H20" s="365" t="s">
        <v>513</v>
      </c>
      <c r="I20" s="384">
        <v>21</v>
      </c>
      <c r="J20" s="382" t="s">
        <v>417</v>
      </c>
      <c r="K20" s="363" t="s">
        <v>276</v>
      </c>
      <c r="L20" s="368" t="s">
        <v>515</v>
      </c>
      <c r="M20" s="363" t="s">
        <v>276</v>
      </c>
      <c r="N20" s="368" t="s">
        <v>515</v>
      </c>
      <c r="O20" s="363" t="s">
        <v>280</v>
      </c>
      <c r="P20" s="368" t="s">
        <v>511</v>
      </c>
    </row>
    <row r="21" spans="1:16" x14ac:dyDescent="0.15">
      <c r="A21" s="391"/>
      <c r="B21" s="370"/>
      <c r="C21" s="363" t="s">
        <v>305</v>
      </c>
      <c r="D21" s="371"/>
      <c r="E21" s="363" t="s">
        <v>305</v>
      </c>
      <c r="F21" s="371"/>
      <c r="G21" s="363" t="s">
        <v>306</v>
      </c>
      <c r="H21" s="372"/>
      <c r="I21" s="373"/>
      <c r="J21" s="370"/>
      <c r="K21" s="363" t="s">
        <v>311</v>
      </c>
      <c r="L21" s="374"/>
      <c r="M21" s="363" t="s">
        <v>311</v>
      </c>
      <c r="N21" s="374"/>
      <c r="O21" s="363" t="s">
        <v>312</v>
      </c>
      <c r="P21" s="374"/>
    </row>
    <row r="22" spans="1:16" ht="13.5" customHeight="1" x14ac:dyDescent="0.15">
      <c r="A22" s="391"/>
      <c r="B22" s="370"/>
      <c r="C22" s="363" t="s">
        <v>308</v>
      </c>
      <c r="D22" s="371"/>
      <c r="E22" s="363" t="s">
        <v>308</v>
      </c>
      <c r="F22" s="371"/>
      <c r="G22" s="363" t="s">
        <v>307</v>
      </c>
      <c r="H22" s="372"/>
      <c r="I22" s="373"/>
      <c r="J22" s="370"/>
      <c r="K22" s="363" t="s">
        <v>314</v>
      </c>
      <c r="L22" s="374"/>
      <c r="M22" s="363" t="s">
        <v>314</v>
      </c>
      <c r="N22" s="374"/>
      <c r="O22" s="363" t="s">
        <v>313</v>
      </c>
      <c r="P22" s="374"/>
    </row>
    <row r="23" spans="1:16" x14ac:dyDescent="0.15">
      <c r="A23" s="414"/>
      <c r="B23" s="389"/>
      <c r="C23" s="379" t="s">
        <v>514</v>
      </c>
      <c r="D23" s="376"/>
      <c r="E23" s="379" t="s">
        <v>514</v>
      </c>
      <c r="F23" s="376"/>
      <c r="G23" s="379" t="s">
        <v>127</v>
      </c>
      <c r="H23" s="377"/>
      <c r="I23" s="415"/>
      <c r="J23" s="389"/>
      <c r="K23" s="363" t="s">
        <v>149</v>
      </c>
      <c r="L23" s="380"/>
      <c r="M23" s="363" t="s">
        <v>149</v>
      </c>
      <c r="N23" s="380"/>
      <c r="O23" s="363"/>
      <c r="P23" s="380"/>
    </row>
    <row r="24" spans="1:16" x14ac:dyDescent="0.15">
      <c r="A24" s="391">
        <v>7</v>
      </c>
      <c r="B24" s="362" t="s">
        <v>417</v>
      </c>
      <c r="C24" s="363" t="s">
        <v>276</v>
      </c>
      <c r="D24" s="383" t="s">
        <v>515</v>
      </c>
      <c r="E24" s="363" t="s">
        <v>276</v>
      </c>
      <c r="F24" s="383" t="s">
        <v>515</v>
      </c>
      <c r="G24" s="363" t="s">
        <v>280</v>
      </c>
      <c r="H24" s="365" t="s">
        <v>511</v>
      </c>
      <c r="I24" s="366">
        <v>22</v>
      </c>
      <c r="J24" s="362" t="s">
        <v>73</v>
      </c>
      <c r="K24" s="367" t="s">
        <v>276</v>
      </c>
      <c r="L24" s="416" t="s">
        <v>516</v>
      </c>
      <c r="M24" s="367" t="s">
        <v>276</v>
      </c>
      <c r="N24" s="416" t="s">
        <v>517</v>
      </c>
      <c r="O24" s="367" t="s">
        <v>280</v>
      </c>
      <c r="P24" s="368" t="s">
        <v>518</v>
      </c>
    </row>
    <row r="25" spans="1:16" x14ac:dyDescent="0.15">
      <c r="A25" s="391"/>
      <c r="B25" s="370"/>
      <c r="C25" s="363" t="s">
        <v>311</v>
      </c>
      <c r="D25" s="386"/>
      <c r="E25" s="363" t="s">
        <v>311</v>
      </c>
      <c r="F25" s="386"/>
      <c r="G25" s="363" t="s">
        <v>312</v>
      </c>
      <c r="H25" s="372"/>
      <c r="I25" s="373"/>
      <c r="J25" s="370"/>
      <c r="K25" s="363" t="s">
        <v>315</v>
      </c>
      <c r="L25" s="406"/>
      <c r="M25" s="363" t="s">
        <v>316</v>
      </c>
      <c r="N25" s="406"/>
      <c r="O25" s="363" t="s">
        <v>317</v>
      </c>
      <c r="P25" s="374"/>
    </row>
    <row r="26" spans="1:16" ht="13.5" customHeight="1" x14ac:dyDescent="0.15">
      <c r="A26" s="391"/>
      <c r="B26" s="370"/>
      <c r="C26" s="363" t="s">
        <v>314</v>
      </c>
      <c r="D26" s="386"/>
      <c r="E26" s="363" t="s">
        <v>314</v>
      </c>
      <c r="F26" s="386"/>
      <c r="G26" s="363" t="s">
        <v>313</v>
      </c>
      <c r="H26" s="372"/>
      <c r="I26" s="373"/>
      <c r="J26" s="370"/>
      <c r="K26" s="363" t="s">
        <v>159</v>
      </c>
      <c r="L26" s="406"/>
      <c r="M26" s="363" t="s">
        <v>159</v>
      </c>
      <c r="N26" s="406"/>
      <c r="O26" s="363" t="s">
        <v>318</v>
      </c>
      <c r="P26" s="374"/>
    </row>
    <row r="27" spans="1:16" x14ac:dyDescent="0.15">
      <c r="A27" s="391"/>
      <c r="B27" s="375"/>
      <c r="C27" s="363" t="s">
        <v>149</v>
      </c>
      <c r="D27" s="390"/>
      <c r="E27" s="363" t="s">
        <v>149</v>
      </c>
      <c r="F27" s="390"/>
      <c r="G27" s="363"/>
      <c r="H27" s="377"/>
      <c r="I27" s="378"/>
      <c r="J27" s="375"/>
      <c r="K27" s="379" t="s">
        <v>68</v>
      </c>
      <c r="L27" s="413"/>
      <c r="M27" s="379" t="s">
        <v>68</v>
      </c>
      <c r="N27" s="413"/>
      <c r="O27" s="379" t="s">
        <v>68</v>
      </c>
      <c r="P27" s="380"/>
    </row>
    <row r="28" spans="1:16" x14ac:dyDescent="0.15">
      <c r="A28" s="381">
        <v>8</v>
      </c>
      <c r="B28" s="382" t="s">
        <v>73</v>
      </c>
      <c r="C28" s="367" t="s">
        <v>276</v>
      </c>
      <c r="D28" s="364" t="s">
        <v>516</v>
      </c>
      <c r="E28" s="367" t="s">
        <v>276</v>
      </c>
      <c r="F28" s="364" t="s">
        <v>517</v>
      </c>
      <c r="G28" s="367" t="s">
        <v>280</v>
      </c>
      <c r="H28" s="365" t="s">
        <v>518</v>
      </c>
      <c r="I28" s="384">
        <v>23</v>
      </c>
      <c r="J28" s="382" t="s">
        <v>378</v>
      </c>
      <c r="K28" s="363" t="s">
        <v>276</v>
      </c>
      <c r="L28" s="416" t="s">
        <v>519</v>
      </c>
      <c r="M28" s="363" t="s">
        <v>276</v>
      </c>
      <c r="N28" s="416" t="s">
        <v>519</v>
      </c>
      <c r="O28" s="363" t="s">
        <v>280</v>
      </c>
      <c r="P28" s="368" t="s">
        <v>520</v>
      </c>
    </row>
    <row r="29" spans="1:16" x14ac:dyDescent="0.15">
      <c r="A29" s="391"/>
      <c r="B29" s="370"/>
      <c r="C29" s="363" t="s">
        <v>315</v>
      </c>
      <c r="D29" s="371"/>
      <c r="E29" s="363" t="s">
        <v>316</v>
      </c>
      <c r="F29" s="371"/>
      <c r="G29" s="363" t="s">
        <v>317</v>
      </c>
      <c r="H29" s="372"/>
      <c r="I29" s="373"/>
      <c r="J29" s="370"/>
      <c r="K29" s="363" t="s">
        <v>322</v>
      </c>
      <c r="L29" s="406"/>
      <c r="M29" s="363" t="s">
        <v>322</v>
      </c>
      <c r="N29" s="406"/>
      <c r="O29" s="363" t="s">
        <v>321</v>
      </c>
      <c r="P29" s="374"/>
    </row>
    <row r="30" spans="1:16" ht="13.5" customHeight="1" x14ac:dyDescent="0.15">
      <c r="A30" s="391"/>
      <c r="B30" s="370"/>
      <c r="C30" s="363" t="s">
        <v>159</v>
      </c>
      <c r="D30" s="371"/>
      <c r="E30" s="363" t="s">
        <v>159</v>
      </c>
      <c r="F30" s="371"/>
      <c r="G30" s="363" t="s">
        <v>318</v>
      </c>
      <c r="H30" s="372"/>
      <c r="I30" s="373"/>
      <c r="J30" s="370"/>
      <c r="K30" s="363" t="s">
        <v>319</v>
      </c>
      <c r="L30" s="406"/>
      <c r="M30" s="363" t="s">
        <v>319</v>
      </c>
      <c r="N30" s="406"/>
      <c r="O30" s="363" t="s">
        <v>320</v>
      </c>
      <c r="P30" s="374"/>
    </row>
    <row r="31" spans="1:16" x14ac:dyDescent="0.15">
      <c r="A31" s="414"/>
      <c r="B31" s="389"/>
      <c r="C31" s="379" t="s">
        <v>68</v>
      </c>
      <c r="D31" s="376"/>
      <c r="E31" s="379" t="s">
        <v>68</v>
      </c>
      <c r="F31" s="376"/>
      <c r="G31" s="379" t="s">
        <v>68</v>
      </c>
      <c r="H31" s="377"/>
      <c r="I31" s="415"/>
      <c r="J31" s="389"/>
      <c r="K31" s="363" t="s">
        <v>43</v>
      </c>
      <c r="L31" s="413"/>
      <c r="M31" s="363" t="s">
        <v>43</v>
      </c>
      <c r="N31" s="413"/>
      <c r="O31" s="363"/>
      <c r="P31" s="380"/>
    </row>
    <row r="32" spans="1:16" x14ac:dyDescent="0.15">
      <c r="A32" s="391">
        <v>9</v>
      </c>
      <c r="B32" s="362" t="s">
        <v>378</v>
      </c>
      <c r="C32" s="363" t="s">
        <v>276</v>
      </c>
      <c r="D32" s="364" t="s">
        <v>519</v>
      </c>
      <c r="E32" s="363" t="s">
        <v>276</v>
      </c>
      <c r="F32" s="364" t="s">
        <v>519</v>
      </c>
      <c r="G32" s="363" t="s">
        <v>280</v>
      </c>
      <c r="H32" s="365" t="s">
        <v>520</v>
      </c>
      <c r="I32" s="366">
        <v>24</v>
      </c>
      <c r="J32" s="362" t="s">
        <v>392</v>
      </c>
      <c r="K32" s="417" t="s">
        <v>355</v>
      </c>
      <c r="L32" s="416" t="s">
        <v>521</v>
      </c>
      <c r="M32" s="417" t="s">
        <v>355</v>
      </c>
      <c r="N32" s="416" t="s">
        <v>522</v>
      </c>
      <c r="O32" s="417" t="s">
        <v>354</v>
      </c>
      <c r="P32" s="418" t="s">
        <v>523</v>
      </c>
    </row>
    <row r="33" spans="1:19" x14ac:dyDescent="0.15">
      <c r="A33" s="391"/>
      <c r="B33" s="370"/>
      <c r="C33" s="363" t="s">
        <v>322</v>
      </c>
      <c r="D33" s="371"/>
      <c r="E33" s="363" t="s">
        <v>322</v>
      </c>
      <c r="F33" s="371"/>
      <c r="G33" s="363" t="s">
        <v>321</v>
      </c>
      <c r="H33" s="372"/>
      <c r="I33" s="373"/>
      <c r="J33" s="370"/>
      <c r="K33" s="419" t="s">
        <v>316</v>
      </c>
      <c r="L33" s="406"/>
      <c r="M33" s="419" t="s">
        <v>316</v>
      </c>
      <c r="N33" s="406"/>
      <c r="O33" s="419" t="s">
        <v>327</v>
      </c>
      <c r="P33" s="420"/>
    </row>
    <row r="34" spans="1:19" ht="13.5" customHeight="1" x14ac:dyDescent="0.15">
      <c r="A34" s="391"/>
      <c r="B34" s="370"/>
      <c r="C34" s="363" t="s">
        <v>319</v>
      </c>
      <c r="D34" s="371"/>
      <c r="E34" s="363" t="s">
        <v>319</v>
      </c>
      <c r="F34" s="371"/>
      <c r="G34" s="363" t="s">
        <v>320</v>
      </c>
      <c r="H34" s="372"/>
      <c r="I34" s="373"/>
      <c r="J34" s="370"/>
      <c r="K34" s="419" t="s">
        <v>43</v>
      </c>
      <c r="L34" s="406"/>
      <c r="M34" s="419" t="s">
        <v>43</v>
      </c>
      <c r="N34" s="406"/>
      <c r="O34" s="419" t="s">
        <v>353</v>
      </c>
      <c r="P34" s="420"/>
    </row>
    <row r="35" spans="1:19" x14ac:dyDescent="0.15">
      <c r="A35" s="391"/>
      <c r="B35" s="375"/>
      <c r="C35" s="363" t="s">
        <v>43</v>
      </c>
      <c r="D35" s="376"/>
      <c r="E35" s="363" t="s">
        <v>43</v>
      </c>
      <c r="F35" s="376"/>
      <c r="G35" s="363"/>
      <c r="H35" s="377"/>
      <c r="I35" s="378"/>
      <c r="J35" s="375"/>
      <c r="K35" s="419" t="s">
        <v>47</v>
      </c>
      <c r="L35" s="406"/>
      <c r="M35" s="419" t="s">
        <v>47</v>
      </c>
      <c r="N35" s="406"/>
      <c r="O35" s="419" t="s">
        <v>288</v>
      </c>
      <c r="P35" s="420"/>
    </row>
    <row r="36" spans="1:19" x14ac:dyDescent="0.15">
      <c r="A36" s="381">
        <v>10</v>
      </c>
      <c r="B36" s="382" t="s">
        <v>392</v>
      </c>
      <c r="C36" s="367" t="s">
        <v>329</v>
      </c>
      <c r="D36" s="364" t="s">
        <v>524</v>
      </c>
      <c r="E36" s="367" t="s">
        <v>329</v>
      </c>
      <c r="F36" s="383" t="s">
        <v>525</v>
      </c>
      <c r="G36" s="367" t="s">
        <v>328</v>
      </c>
      <c r="H36" s="365" t="s">
        <v>526</v>
      </c>
      <c r="I36" s="392"/>
      <c r="J36" s="393"/>
      <c r="K36" s="394"/>
      <c r="L36" s="421"/>
      <c r="M36" s="394"/>
      <c r="N36" s="421"/>
      <c r="O36" s="394"/>
      <c r="P36" s="396"/>
      <c r="S36" s="160"/>
    </row>
    <row r="37" spans="1:19" x14ac:dyDescent="0.15">
      <c r="A37" s="391"/>
      <c r="B37" s="370"/>
      <c r="C37" s="363" t="s">
        <v>316</v>
      </c>
      <c r="D37" s="371"/>
      <c r="E37" s="363" t="s">
        <v>316</v>
      </c>
      <c r="F37" s="386"/>
      <c r="G37" s="363" t="s">
        <v>327</v>
      </c>
      <c r="H37" s="372"/>
      <c r="I37" s="397"/>
      <c r="J37" s="398"/>
      <c r="K37" s="399"/>
      <c r="L37" s="422"/>
      <c r="M37" s="399"/>
      <c r="N37" s="422"/>
      <c r="O37" s="399"/>
      <c r="P37" s="401"/>
      <c r="S37" s="160"/>
    </row>
    <row r="38" spans="1:19" ht="13.5" customHeight="1" x14ac:dyDescent="0.15">
      <c r="A38" s="391"/>
      <c r="B38" s="370"/>
      <c r="C38" s="363" t="s">
        <v>43</v>
      </c>
      <c r="D38" s="371"/>
      <c r="E38" s="363" t="s">
        <v>43</v>
      </c>
      <c r="F38" s="386"/>
      <c r="G38" s="363" t="s">
        <v>326</v>
      </c>
      <c r="H38" s="372"/>
      <c r="I38" s="366">
        <v>27</v>
      </c>
      <c r="J38" s="362" t="s">
        <v>409</v>
      </c>
      <c r="K38" s="363" t="s">
        <v>276</v>
      </c>
      <c r="L38" s="403" t="s">
        <v>527</v>
      </c>
      <c r="M38" s="363" t="s">
        <v>276</v>
      </c>
      <c r="N38" s="403" t="s">
        <v>528</v>
      </c>
      <c r="O38" s="363" t="s">
        <v>280</v>
      </c>
      <c r="P38" s="403" t="s">
        <v>529</v>
      </c>
      <c r="Q38" s="160"/>
      <c r="R38" s="160"/>
      <c r="S38" s="160"/>
    </row>
    <row r="39" spans="1:19" x14ac:dyDescent="0.15">
      <c r="A39" s="414"/>
      <c r="B39" s="389"/>
      <c r="C39" s="379" t="s">
        <v>47</v>
      </c>
      <c r="D39" s="376"/>
      <c r="E39" s="379" t="s">
        <v>47</v>
      </c>
      <c r="F39" s="390"/>
      <c r="G39" s="379" t="s">
        <v>288</v>
      </c>
      <c r="H39" s="377"/>
      <c r="I39" s="373"/>
      <c r="J39" s="370"/>
      <c r="K39" s="363" t="s">
        <v>338</v>
      </c>
      <c r="L39" s="374"/>
      <c r="M39" s="363" t="s">
        <v>337</v>
      </c>
      <c r="N39" s="374"/>
      <c r="O39" s="363" t="s">
        <v>336</v>
      </c>
      <c r="P39" s="374"/>
      <c r="Q39" s="160"/>
      <c r="R39" s="160"/>
      <c r="S39" s="160"/>
    </row>
    <row r="40" spans="1:19" x14ac:dyDescent="0.15">
      <c r="A40" s="407"/>
      <c r="B40" s="393"/>
      <c r="C40" s="394"/>
      <c r="D40" s="423"/>
      <c r="E40" s="394"/>
      <c r="F40" s="408"/>
      <c r="G40" s="394"/>
      <c r="H40" s="409"/>
      <c r="I40" s="373"/>
      <c r="J40" s="370"/>
      <c r="K40" s="363" t="s">
        <v>334</v>
      </c>
      <c r="L40" s="374"/>
      <c r="M40" s="363" t="s">
        <v>334</v>
      </c>
      <c r="N40" s="374"/>
      <c r="O40" s="363" t="s">
        <v>335</v>
      </c>
      <c r="P40" s="374"/>
      <c r="Q40" s="160"/>
      <c r="R40" s="160"/>
      <c r="S40" s="160"/>
    </row>
    <row r="41" spans="1:19" x14ac:dyDescent="0.15">
      <c r="A41" s="410"/>
      <c r="B41" s="398"/>
      <c r="C41" s="399"/>
      <c r="D41" s="424"/>
      <c r="E41" s="399"/>
      <c r="F41" s="411"/>
      <c r="G41" s="399"/>
      <c r="H41" s="412"/>
      <c r="I41" s="415"/>
      <c r="J41" s="389"/>
      <c r="K41" s="363" t="s">
        <v>93</v>
      </c>
      <c r="L41" s="380"/>
      <c r="M41" s="363" t="s">
        <v>93</v>
      </c>
      <c r="N41" s="380"/>
      <c r="O41" s="363" t="s">
        <v>294</v>
      </c>
      <c r="P41" s="380"/>
      <c r="Q41" s="160"/>
      <c r="R41" s="160"/>
      <c r="S41" s="160"/>
    </row>
    <row r="42" spans="1:19" ht="13.5" customHeight="1" x14ac:dyDescent="0.15">
      <c r="A42" s="425">
        <v>13</v>
      </c>
      <c r="B42" s="362" t="s">
        <v>409</v>
      </c>
      <c r="C42" s="363" t="s">
        <v>276</v>
      </c>
      <c r="D42" s="426" t="s">
        <v>527</v>
      </c>
      <c r="E42" s="363" t="s">
        <v>276</v>
      </c>
      <c r="F42" s="426" t="s">
        <v>528</v>
      </c>
      <c r="G42" s="363" t="s">
        <v>280</v>
      </c>
      <c r="H42" s="427" t="s">
        <v>529</v>
      </c>
      <c r="I42" s="366">
        <v>28</v>
      </c>
      <c r="J42" s="362" t="s">
        <v>417</v>
      </c>
      <c r="K42" s="367" t="s">
        <v>276</v>
      </c>
      <c r="L42" s="416" t="s">
        <v>530</v>
      </c>
      <c r="M42" s="367" t="s">
        <v>276</v>
      </c>
      <c r="N42" s="416" t="s">
        <v>530</v>
      </c>
      <c r="O42" s="367" t="s">
        <v>280</v>
      </c>
      <c r="P42" s="368" t="s">
        <v>531</v>
      </c>
      <c r="Q42" s="160"/>
      <c r="R42" s="160"/>
      <c r="S42" s="160"/>
    </row>
    <row r="43" spans="1:19" x14ac:dyDescent="0.15">
      <c r="A43" s="391"/>
      <c r="B43" s="370"/>
      <c r="C43" s="363" t="s">
        <v>338</v>
      </c>
      <c r="D43" s="386"/>
      <c r="E43" s="363" t="s">
        <v>337</v>
      </c>
      <c r="F43" s="386"/>
      <c r="G43" s="363" t="s">
        <v>336</v>
      </c>
      <c r="H43" s="372"/>
      <c r="I43" s="373"/>
      <c r="J43" s="370"/>
      <c r="K43" s="363" t="s">
        <v>342</v>
      </c>
      <c r="L43" s="406"/>
      <c r="M43" s="363" t="s">
        <v>342</v>
      </c>
      <c r="N43" s="406"/>
      <c r="O43" s="363" t="s">
        <v>341</v>
      </c>
      <c r="P43" s="374"/>
      <c r="Q43" s="160"/>
      <c r="R43" s="160"/>
      <c r="S43" s="160"/>
    </row>
    <row r="44" spans="1:19" x14ac:dyDescent="0.15">
      <c r="A44" s="391"/>
      <c r="B44" s="370"/>
      <c r="C44" s="363" t="s">
        <v>334</v>
      </c>
      <c r="D44" s="386"/>
      <c r="E44" s="363" t="s">
        <v>334</v>
      </c>
      <c r="F44" s="386"/>
      <c r="G44" s="363" t="s">
        <v>335</v>
      </c>
      <c r="H44" s="372"/>
      <c r="I44" s="373"/>
      <c r="J44" s="370"/>
      <c r="K44" s="363" t="s">
        <v>339</v>
      </c>
      <c r="L44" s="406"/>
      <c r="M44" s="363" t="s">
        <v>339</v>
      </c>
      <c r="N44" s="406"/>
      <c r="O44" s="363" t="s">
        <v>340</v>
      </c>
      <c r="P44" s="374"/>
      <c r="Q44" s="160"/>
      <c r="R44" s="160"/>
      <c r="S44" s="160"/>
    </row>
    <row r="45" spans="1:19" x14ac:dyDescent="0.15">
      <c r="A45" s="391"/>
      <c r="B45" s="375"/>
      <c r="C45" s="363" t="s">
        <v>93</v>
      </c>
      <c r="D45" s="390"/>
      <c r="E45" s="363" t="s">
        <v>93</v>
      </c>
      <c r="F45" s="390"/>
      <c r="G45" s="363" t="s">
        <v>294</v>
      </c>
      <c r="H45" s="377"/>
      <c r="I45" s="378"/>
      <c r="J45" s="375"/>
      <c r="K45" s="363" t="s">
        <v>514</v>
      </c>
      <c r="L45" s="406"/>
      <c r="M45" s="363" t="s">
        <v>514</v>
      </c>
      <c r="N45" s="406"/>
      <c r="O45" s="363" t="s">
        <v>127</v>
      </c>
      <c r="P45" s="374"/>
      <c r="Q45" s="160"/>
      <c r="R45" s="160"/>
    </row>
    <row r="46" spans="1:19" ht="13.5" customHeight="1" x14ac:dyDescent="0.15">
      <c r="A46" s="381">
        <v>14</v>
      </c>
      <c r="B46" s="382" t="s">
        <v>417</v>
      </c>
      <c r="C46" s="367" t="s">
        <v>276</v>
      </c>
      <c r="D46" s="364" t="s">
        <v>530</v>
      </c>
      <c r="E46" s="367" t="s">
        <v>276</v>
      </c>
      <c r="F46" s="364" t="s">
        <v>530</v>
      </c>
      <c r="G46" s="367" t="s">
        <v>280</v>
      </c>
      <c r="H46" s="365" t="s">
        <v>531</v>
      </c>
      <c r="I46" s="392"/>
      <c r="J46" s="393"/>
      <c r="K46" s="394"/>
      <c r="L46" s="421"/>
      <c r="M46" s="394"/>
      <c r="N46" s="421"/>
      <c r="O46" s="394"/>
      <c r="P46" s="396"/>
    </row>
    <row r="47" spans="1:19" x14ac:dyDescent="0.15">
      <c r="A47" s="391"/>
      <c r="B47" s="370"/>
      <c r="C47" s="363" t="s">
        <v>342</v>
      </c>
      <c r="D47" s="371"/>
      <c r="E47" s="363" t="s">
        <v>342</v>
      </c>
      <c r="F47" s="371"/>
      <c r="G47" s="363" t="s">
        <v>341</v>
      </c>
      <c r="H47" s="372"/>
      <c r="I47" s="397"/>
      <c r="J47" s="398"/>
      <c r="K47" s="399"/>
      <c r="L47" s="422"/>
      <c r="M47" s="399"/>
      <c r="N47" s="422"/>
      <c r="O47" s="399"/>
      <c r="P47" s="401"/>
    </row>
    <row r="48" spans="1:19" x14ac:dyDescent="0.15">
      <c r="A48" s="391"/>
      <c r="B48" s="370"/>
      <c r="C48" s="363" t="s">
        <v>339</v>
      </c>
      <c r="D48" s="371"/>
      <c r="E48" s="363" t="s">
        <v>339</v>
      </c>
      <c r="F48" s="371"/>
      <c r="G48" s="363" t="s">
        <v>340</v>
      </c>
      <c r="H48" s="372"/>
      <c r="I48" s="366">
        <v>30</v>
      </c>
      <c r="J48" s="362" t="s">
        <v>378</v>
      </c>
      <c r="K48" s="363" t="s">
        <v>276</v>
      </c>
      <c r="L48" s="403" t="s">
        <v>507</v>
      </c>
      <c r="M48" s="363" t="s">
        <v>276</v>
      </c>
      <c r="N48" s="403" t="s">
        <v>507</v>
      </c>
      <c r="O48" s="363" t="s">
        <v>280</v>
      </c>
      <c r="P48" s="403" t="s">
        <v>508</v>
      </c>
    </row>
    <row r="49" spans="1:16" x14ac:dyDescent="0.15">
      <c r="A49" s="414"/>
      <c r="B49" s="389"/>
      <c r="C49" s="379" t="s">
        <v>514</v>
      </c>
      <c r="D49" s="376"/>
      <c r="E49" s="379" t="s">
        <v>514</v>
      </c>
      <c r="F49" s="376"/>
      <c r="G49" s="379" t="s">
        <v>127</v>
      </c>
      <c r="H49" s="377"/>
      <c r="I49" s="373"/>
      <c r="J49" s="370"/>
      <c r="K49" s="363" t="s">
        <v>291</v>
      </c>
      <c r="L49" s="374"/>
      <c r="M49" s="363" t="s">
        <v>291</v>
      </c>
      <c r="N49" s="374"/>
      <c r="O49" s="363" t="s">
        <v>292</v>
      </c>
      <c r="P49" s="374"/>
    </row>
    <row r="50" spans="1:16" ht="13.5" customHeight="1" x14ac:dyDescent="0.15">
      <c r="A50" s="391">
        <v>15</v>
      </c>
      <c r="B50" s="362" t="s">
        <v>73</v>
      </c>
      <c r="C50" s="363" t="s">
        <v>276</v>
      </c>
      <c r="D50" s="364" t="s">
        <v>504</v>
      </c>
      <c r="E50" s="363" t="s">
        <v>276</v>
      </c>
      <c r="F50" s="364" t="s">
        <v>505</v>
      </c>
      <c r="G50" s="363" t="s">
        <v>280</v>
      </c>
      <c r="H50" s="365" t="s">
        <v>506</v>
      </c>
      <c r="I50" s="373"/>
      <c r="J50" s="370"/>
      <c r="K50" s="363" t="s">
        <v>89</v>
      </c>
      <c r="L50" s="374"/>
      <c r="M50" s="363" t="s">
        <v>89</v>
      </c>
      <c r="N50" s="374"/>
      <c r="O50" s="363" t="s">
        <v>293</v>
      </c>
      <c r="P50" s="374"/>
    </row>
    <row r="51" spans="1:16" x14ac:dyDescent="0.15">
      <c r="A51" s="391"/>
      <c r="B51" s="370"/>
      <c r="C51" s="363" t="s">
        <v>281</v>
      </c>
      <c r="D51" s="371"/>
      <c r="E51" s="363" t="s">
        <v>282</v>
      </c>
      <c r="F51" s="371"/>
      <c r="G51" s="363" t="s">
        <v>283</v>
      </c>
      <c r="H51" s="372"/>
      <c r="I51" s="378"/>
      <c r="J51" s="375"/>
      <c r="K51" s="363" t="s">
        <v>93</v>
      </c>
      <c r="L51" s="374"/>
      <c r="M51" s="363" t="s">
        <v>93</v>
      </c>
      <c r="N51" s="374"/>
      <c r="O51" s="363" t="s">
        <v>294</v>
      </c>
      <c r="P51" s="374"/>
    </row>
    <row r="52" spans="1:16" x14ac:dyDescent="0.15">
      <c r="A52" s="391"/>
      <c r="B52" s="370"/>
      <c r="C52" s="363" t="s">
        <v>43</v>
      </c>
      <c r="D52" s="371"/>
      <c r="E52" s="363" t="s">
        <v>43</v>
      </c>
      <c r="F52" s="371"/>
      <c r="G52" s="363" t="s">
        <v>284</v>
      </c>
      <c r="H52" s="372"/>
      <c r="I52" s="428"/>
      <c r="J52" s="428"/>
      <c r="K52" s="429"/>
      <c r="L52" s="430"/>
      <c r="M52" s="429"/>
      <c r="N52" s="430"/>
      <c r="O52" s="429"/>
      <c r="P52" s="430"/>
    </row>
    <row r="53" spans="1:16" x14ac:dyDescent="0.15">
      <c r="A53" s="414"/>
      <c r="B53" s="389"/>
      <c r="C53" s="379" t="s">
        <v>47</v>
      </c>
      <c r="D53" s="376"/>
      <c r="E53" s="379" t="s">
        <v>47</v>
      </c>
      <c r="F53" s="376"/>
      <c r="G53" s="379" t="s">
        <v>288</v>
      </c>
      <c r="H53" s="377"/>
      <c r="I53" s="431"/>
      <c r="J53" s="432"/>
      <c r="K53" s="433"/>
      <c r="L53" s="434"/>
      <c r="M53" s="433"/>
      <c r="N53" s="434"/>
      <c r="O53" s="433"/>
      <c r="P53" s="434"/>
    </row>
    <row r="54" spans="1:16" ht="13.5" customHeight="1" x14ac:dyDescent="0.15">
      <c r="I54" s="431"/>
      <c r="J54" s="432"/>
      <c r="K54" s="433"/>
      <c r="L54" s="434"/>
      <c r="M54" s="433"/>
      <c r="N54" s="434"/>
      <c r="O54" s="433"/>
      <c r="P54" s="434"/>
    </row>
    <row r="55" spans="1:16" x14ac:dyDescent="0.15">
      <c r="I55" s="431"/>
      <c r="J55" s="432"/>
      <c r="K55" s="433"/>
      <c r="L55" s="434"/>
      <c r="M55" s="433"/>
      <c r="N55" s="434"/>
      <c r="O55" s="433"/>
      <c r="P55" s="434"/>
    </row>
    <row r="56" spans="1:16" x14ac:dyDescent="0.15">
      <c r="I56" s="435"/>
      <c r="J56" s="436"/>
      <c r="K56" s="436"/>
      <c r="L56" s="436"/>
      <c r="M56" s="436"/>
      <c r="N56" s="436"/>
      <c r="O56" s="436"/>
      <c r="P56" s="436"/>
    </row>
    <row r="57" spans="1:16" x14ac:dyDescent="0.15">
      <c r="I57" s="435"/>
      <c r="J57" s="436"/>
      <c r="K57" s="436"/>
      <c r="L57" s="436"/>
      <c r="M57" s="436"/>
      <c r="N57" s="436"/>
      <c r="O57" s="436"/>
      <c r="P57" s="436"/>
    </row>
    <row r="58" spans="1:16" ht="13.5" customHeight="1" x14ac:dyDescent="0.15">
      <c r="I58" s="435"/>
      <c r="J58" s="436"/>
      <c r="K58" s="436"/>
      <c r="L58" s="436"/>
      <c r="M58" s="436"/>
      <c r="N58" s="436"/>
      <c r="O58" s="436"/>
      <c r="P58" s="436"/>
    </row>
    <row r="59" spans="1:16" x14ac:dyDescent="0.15">
      <c r="I59" s="435"/>
      <c r="J59" s="436"/>
      <c r="K59" s="436"/>
      <c r="L59" s="436"/>
      <c r="M59" s="436"/>
      <c r="N59" s="436"/>
      <c r="O59" s="436"/>
      <c r="P59" s="436"/>
    </row>
    <row r="60" spans="1:16" x14ac:dyDescent="0.15">
      <c r="I60" s="435"/>
      <c r="J60" s="436"/>
      <c r="K60" s="436"/>
      <c r="L60" s="436"/>
      <c r="M60" s="436"/>
      <c r="N60" s="436"/>
      <c r="O60" s="436"/>
      <c r="P60" s="436"/>
    </row>
    <row r="61" spans="1:16" x14ac:dyDescent="0.15">
      <c r="I61" s="435"/>
      <c r="J61" s="436"/>
      <c r="K61" s="436"/>
      <c r="L61" s="436"/>
      <c r="M61" s="436"/>
      <c r="N61" s="436"/>
      <c r="O61" s="436"/>
      <c r="P61" s="436"/>
    </row>
    <row r="62" spans="1:16" ht="13.5" customHeight="1" x14ac:dyDescent="0.15"/>
  </sheetData>
  <mergeCells count="120">
    <mergeCell ref="J52:J55"/>
    <mergeCell ref="L52:L55"/>
    <mergeCell ref="N52:N55"/>
    <mergeCell ref="P52:P55"/>
    <mergeCell ref="J48:J51"/>
    <mergeCell ref="L48:L51"/>
    <mergeCell ref="N48:N51"/>
    <mergeCell ref="P48:P51"/>
    <mergeCell ref="A50:A53"/>
    <mergeCell ref="B50:B53"/>
    <mergeCell ref="D50:D53"/>
    <mergeCell ref="F50:F53"/>
    <mergeCell ref="H50:H53"/>
    <mergeCell ref="I52:I55"/>
    <mergeCell ref="J42:J45"/>
    <mergeCell ref="L42:L45"/>
    <mergeCell ref="N42:N45"/>
    <mergeCell ref="P42:P45"/>
    <mergeCell ref="A46:A49"/>
    <mergeCell ref="B46:B49"/>
    <mergeCell ref="D46:D49"/>
    <mergeCell ref="F46:F49"/>
    <mergeCell ref="H46:H49"/>
    <mergeCell ref="I48:I51"/>
    <mergeCell ref="J38:J41"/>
    <mergeCell ref="L38:L41"/>
    <mergeCell ref="N38:N41"/>
    <mergeCell ref="P38:P41"/>
    <mergeCell ref="A42:A45"/>
    <mergeCell ref="B42:B45"/>
    <mergeCell ref="D42:D45"/>
    <mergeCell ref="F42:F45"/>
    <mergeCell ref="H42:H45"/>
    <mergeCell ref="I42:I45"/>
    <mergeCell ref="J32:J35"/>
    <mergeCell ref="L32:L35"/>
    <mergeCell ref="N32:N35"/>
    <mergeCell ref="P32:P35"/>
    <mergeCell ref="A36:A39"/>
    <mergeCell ref="B36:B39"/>
    <mergeCell ref="D36:D39"/>
    <mergeCell ref="F36:F39"/>
    <mergeCell ref="H36:H39"/>
    <mergeCell ref="I38:I41"/>
    <mergeCell ref="J28:J31"/>
    <mergeCell ref="L28:L31"/>
    <mergeCell ref="N28:N31"/>
    <mergeCell ref="P28:P31"/>
    <mergeCell ref="A32:A35"/>
    <mergeCell ref="B32:B35"/>
    <mergeCell ref="D32:D35"/>
    <mergeCell ref="F32:F35"/>
    <mergeCell ref="H32:H35"/>
    <mergeCell ref="I32:I35"/>
    <mergeCell ref="J24:J27"/>
    <mergeCell ref="L24:L27"/>
    <mergeCell ref="N24:N27"/>
    <mergeCell ref="P24:P27"/>
    <mergeCell ref="A28:A31"/>
    <mergeCell ref="B28:B31"/>
    <mergeCell ref="D28:D31"/>
    <mergeCell ref="F28:F31"/>
    <mergeCell ref="H28:H31"/>
    <mergeCell ref="I28:I31"/>
    <mergeCell ref="J20:J23"/>
    <mergeCell ref="L20:L23"/>
    <mergeCell ref="N20:N23"/>
    <mergeCell ref="P20:P23"/>
    <mergeCell ref="A24:A27"/>
    <mergeCell ref="B24:B27"/>
    <mergeCell ref="D24:D27"/>
    <mergeCell ref="F24:F27"/>
    <mergeCell ref="H24:H27"/>
    <mergeCell ref="I24:I27"/>
    <mergeCell ref="J16:J19"/>
    <mergeCell ref="L16:L19"/>
    <mergeCell ref="N16:N19"/>
    <mergeCell ref="P16:P19"/>
    <mergeCell ref="A20:A23"/>
    <mergeCell ref="B20:B23"/>
    <mergeCell ref="D20:D23"/>
    <mergeCell ref="F20:F23"/>
    <mergeCell ref="H20:H23"/>
    <mergeCell ref="I20:I23"/>
    <mergeCell ref="J10:J13"/>
    <mergeCell ref="L10:L13"/>
    <mergeCell ref="N10:N13"/>
    <mergeCell ref="P10:P13"/>
    <mergeCell ref="A14:A17"/>
    <mergeCell ref="B14:B17"/>
    <mergeCell ref="D14:D17"/>
    <mergeCell ref="F14:F17"/>
    <mergeCell ref="H14:H17"/>
    <mergeCell ref="I16:I19"/>
    <mergeCell ref="J6:J9"/>
    <mergeCell ref="L6:L9"/>
    <mergeCell ref="N6:N9"/>
    <mergeCell ref="P6:P9"/>
    <mergeCell ref="A10:A13"/>
    <mergeCell ref="B10:B13"/>
    <mergeCell ref="D10:D13"/>
    <mergeCell ref="F10:F13"/>
    <mergeCell ref="H10:H13"/>
    <mergeCell ref="I10:I13"/>
    <mergeCell ref="J2:J5"/>
    <mergeCell ref="K2:L4"/>
    <mergeCell ref="M2:N4"/>
    <mergeCell ref="O2:P4"/>
    <mergeCell ref="A6:A9"/>
    <mergeCell ref="B6:B9"/>
    <mergeCell ref="D6:D9"/>
    <mergeCell ref="F6:F9"/>
    <mergeCell ref="H6:H9"/>
    <mergeCell ref="I6:I9"/>
    <mergeCell ref="A2:A5"/>
    <mergeCell ref="B2:B5"/>
    <mergeCell ref="C2:D4"/>
    <mergeCell ref="E2:F4"/>
    <mergeCell ref="G2:H4"/>
    <mergeCell ref="I2:I5"/>
  </mergeCells>
  <phoneticPr fontId="22"/>
  <printOptions horizontalCentered="1" verticalCentered="1"/>
  <pageMargins left="0.39370078740157483" right="0.39370078740157483" top="0.39370078740157483" bottom="0.39370078740157483" header="0.19685039370078741" footer="0.19685039370078741"/>
  <pageSetup paperSize="12" scale="76" orientation="landscape" r:id="rId1"/>
  <headerFooter alignWithMargins="0"/>
  <colBreaks count="1" manualBreakCount="1">
    <brk id="8"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8"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260</v>
      </c>
      <c r="B1" s="5"/>
      <c r="C1" s="1"/>
      <c r="D1" s="1"/>
      <c r="E1" s="302"/>
      <c r="F1" s="303"/>
      <c r="G1" s="303"/>
      <c r="H1" s="303"/>
      <c r="I1" s="303"/>
      <c r="J1" s="303"/>
      <c r="K1" s="303"/>
      <c r="L1" s="303"/>
      <c r="M1" s="303"/>
      <c r="N1" s="303"/>
      <c r="O1"/>
      <c r="P1"/>
      <c r="Q1"/>
      <c r="R1"/>
      <c r="S1"/>
      <c r="T1"/>
      <c r="U1"/>
    </row>
    <row r="2" spans="1:21" s="3" customFormat="1" ht="36" customHeight="1" x14ac:dyDescent="0.15">
      <c r="A2" s="283" t="s">
        <v>0</v>
      </c>
      <c r="B2" s="284"/>
      <c r="C2" s="284"/>
      <c r="D2" s="284"/>
      <c r="E2" s="284"/>
      <c r="F2" s="284"/>
      <c r="G2" s="284"/>
      <c r="H2" s="284"/>
      <c r="I2" s="284"/>
      <c r="J2" s="284"/>
      <c r="K2" s="284"/>
      <c r="L2" s="284"/>
      <c r="M2" s="284"/>
      <c r="N2" s="284"/>
      <c r="O2" s="303"/>
      <c r="P2"/>
      <c r="Q2"/>
      <c r="R2"/>
      <c r="S2"/>
      <c r="T2"/>
      <c r="U2"/>
    </row>
    <row r="3" spans="1:21" ht="33.75" customHeight="1" thickBot="1" x14ac:dyDescent="0.3">
      <c r="A3" s="304" t="s">
        <v>192</v>
      </c>
      <c r="B3" s="305"/>
      <c r="C3" s="305"/>
      <c r="D3" s="94"/>
      <c r="E3" s="306" t="s">
        <v>332</v>
      </c>
      <c r="F3" s="307"/>
      <c r="G3" s="87"/>
      <c r="H3" s="87"/>
      <c r="I3" s="87"/>
      <c r="J3" s="87"/>
      <c r="K3" s="95"/>
      <c r="L3" s="87"/>
      <c r="M3" s="87"/>
    </row>
    <row r="4" spans="1:21" ht="18.75" customHeight="1" x14ac:dyDescent="0.15">
      <c r="A4" s="308"/>
      <c r="B4" s="309"/>
      <c r="C4" s="310"/>
      <c r="D4" s="314" t="s">
        <v>5</v>
      </c>
      <c r="E4" s="317" t="s">
        <v>262</v>
      </c>
      <c r="F4" s="320" t="s">
        <v>263</v>
      </c>
      <c r="G4" s="96" t="s">
        <v>264</v>
      </c>
      <c r="H4" s="145" t="s">
        <v>265</v>
      </c>
      <c r="I4" s="323" t="s">
        <v>266</v>
      </c>
      <c r="J4" s="324"/>
      <c r="K4" s="325"/>
      <c r="L4" s="330" t="s">
        <v>267</v>
      </c>
      <c r="M4" s="327"/>
      <c r="N4" s="328"/>
      <c r="O4" s="290" t="s">
        <v>5</v>
      </c>
    </row>
    <row r="5" spans="1:21" ht="18.75" customHeight="1" x14ac:dyDescent="0.15">
      <c r="A5" s="311"/>
      <c r="B5" s="312"/>
      <c r="C5" s="313"/>
      <c r="D5" s="315"/>
      <c r="E5" s="318"/>
      <c r="F5" s="321"/>
      <c r="G5" s="9" t="s">
        <v>268</v>
      </c>
      <c r="H5" s="146" t="s">
        <v>331</v>
      </c>
      <c r="I5" s="293" t="s">
        <v>271</v>
      </c>
      <c r="J5" s="294"/>
      <c r="K5" s="295"/>
      <c r="L5" s="329" t="s">
        <v>330</v>
      </c>
      <c r="M5" s="297"/>
      <c r="N5" s="298"/>
      <c r="O5" s="291"/>
    </row>
    <row r="6" spans="1:21" ht="18.75" customHeight="1" thickBot="1" x14ac:dyDescent="0.2">
      <c r="A6" s="99"/>
      <c r="B6" s="100" t="s">
        <v>1</v>
      </c>
      <c r="C6" s="101" t="s">
        <v>274</v>
      </c>
      <c r="D6" s="316"/>
      <c r="E6" s="319"/>
      <c r="F6" s="322"/>
      <c r="G6" s="102" t="s">
        <v>263</v>
      </c>
      <c r="H6" s="106" t="s">
        <v>275</v>
      </c>
      <c r="I6" s="104" t="s">
        <v>1</v>
      </c>
      <c r="J6" s="101" t="s">
        <v>274</v>
      </c>
      <c r="K6" s="103" t="s">
        <v>275</v>
      </c>
      <c r="L6" s="104" t="s">
        <v>1</v>
      </c>
      <c r="M6" s="106" t="s">
        <v>274</v>
      </c>
      <c r="N6" s="103" t="s">
        <v>275</v>
      </c>
      <c r="O6" s="292"/>
    </row>
    <row r="7" spans="1:21" ht="30" customHeight="1" x14ac:dyDescent="0.15">
      <c r="A7" s="299" t="s">
        <v>51</v>
      </c>
      <c r="B7" s="107" t="s">
        <v>276</v>
      </c>
      <c r="C7" s="107" t="s">
        <v>277</v>
      </c>
      <c r="D7" s="107"/>
      <c r="E7" s="39"/>
      <c r="F7" s="39"/>
      <c r="G7" s="107"/>
      <c r="H7" s="147" t="s">
        <v>278</v>
      </c>
      <c r="I7" s="110" t="s">
        <v>276</v>
      </c>
      <c r="J7" s="107" t="s">
        <v>277</v>
      </c>
      <c r="K7" s="147" t="s">
        <v>279</v>
      </c>
      <c r="L7" s="110" t="s">
        <v>280</v>
      </c>
      <c r="M7" s="107" t="s">
        <v>277</v>
      </c>
      <c r="N7" s="109">
        <v>30</v>
      </c>
      <c r="O7" s="112"/>
    </row>
    <row r="8" spans="1:21" ht="30" customHeight="1" x14ac:dyDescent="0.15">
      <c r="A8" s="300"/>
      <c r="B8" s="113"/>
      <c r="C8" s="113"/>
      <c r="D8" s="113"/>
      <c r="E8" s="45"/>
      <c r="F8" s="45"/>
      <c r="G8" s="113"/>
      <c r="H8" s="148"/>
      <c r="I8" s="116"/>
      <c r="J8" s="113"/>
      <c r="K8" s="148"/>
      <c r="L8" s="116"/>
      <c r="M8" s="113"/>
      <c r="N8" s="115"/>
      <c r="O8" s="118"/>
    </row>
    <row r="9" spans="1:21" ht="30" customHeight="1" x14ac:dyDescent="0.15">
      <c r="A9" s="300"/>
      <c r="B9" s="119" t="s">
        <v>338</v>
      </c>
      <c r="C9" s="119" t="s">
        <v>39</v>
      </c>
      <c r="D9" s="119"/>
      <c r="E9" s="51"/>
      <c r="F9" s="51"/>
      <c r="G9" s="119"/>
      <c r="H9" s="149">
        <v>15</v>
      </c>
      <c r="I9" s="122" t="s">
        <v>337</v>
      </c>
      <c r="J9" s="123" t="s">
        <v>122</v>
      </c>
      <c r="K9" s="149">
        <v>10</v>
      </c>
      <c r="L9" s="122" t="s">
        <v>336</v>
      </c>
      <c r="M9" s="119" t="s">
        <v>21</v>
      </c>
      <c r="N9" s="121">
        <v>10</v>
      </c>
      <c r="O9" s="125"/>
    </row>
    <row r="10" spans="1:21" ht="30" customHeight="1" x14ac:dyDescent="0.15">
      <c r="A10" s="300"/>
      <c r="B10" s="119"/>
      <c r="C10" s="119" t="s">
        <v>21</v>
      </c>
      <c r="D10" s="119"/>
      <c r="E10" s="51"/>
      <c r="F10" s="51"/>
      <c r="G10" s="119"/>
      <c r="H10" s="149">
        <v>10</v>
      </c>
      <c r="I10" s="122"/>
      <c r="J10" s="119" t="s">
        <v>21</v>
      </c>
      <c r="K10" s="149">
        <v>10</v>
      </c>
      <c r="L10" s="122"/>
      <c r="M10" s="119" t="s">
        <v>41</v>
      </c>
      <c r="N10" s="121">
        <v>5</v>
      </c>
      <c r="O10" s="125"/>
    </row>
    <row r="11" spans="1:21" ht="30" customHeight="1" x14ac:dyDescent="0.15">
      <c r="A11" s="300"/>
      <c r="B11" s="119"/>
      <c r="C11" s="119" t="s">
        <v>83</v>
      </c>
      <c r="D11" s="119"/>
      <c r="E11" s="51"/>
      <c r="F11" s="51"/>
      <c r="G11" s="119"/>
      <c r="H11" s="149">
        <v>20</v>
      </c>
      <c r="I11" s="122"/>
      <c r="J11" s="119" t="s">
        <v>83</v>
      </c>
      <c r="K11" s="149">
        <v>20</v>
      </c>
      <c r="L11" s="122"/>
      <c r="M11" s="119" t="s">
        <v>83</v>
      </c>
      <c r="N11" s="121">
        <v>10</v>
      </c>
      <c r="O11" s="125"/>
    </row>
    <row r="12" spans="1:21" ht="30" customHeight="1" x14ac:dyDescent="0.15">
      <c r="A12" s="300"/>
      <c r="B12" s="119"/>
      <c r="C12" s="119" t="s">
        <v>41</v>
      </c>
      <c r="D12" s="119"/>
      <c r="E12" s="51"/>
      <c r="F12" s="51"/>
      <c r="G12" s="119"/>
      <c r="H12" s="149">
        <v>5</v>
      </c>
      <c r="I12" s="122"/>
      <c r="J12" s="119" t="s">
        <v>41</v>
      </c>
      <c r="K12" s="149">
        <v>5</v>
      </c>
      <c r="L12" s="116"/>
      <c r="M12" s="113"/>
      <c r="N12" s="115"/>
      <c r="O12" s="118"/>
    </row>
    <row r="13" spans="1:21" ht="30" customHeight="1" x14ac:dyDescent="0.15">
      <c r="A13" s="300"/>
      <c r="B13" s="119"/>
      <c r="C13" s="119" t="s">
        <v>52</v>
      </c>
      <c r="D13" s="119"/>
      <c r="E13" s="51" t="s">
        <v>53</v>
      </c>
      <c r="F13" s="51"/>
      <c r="G13" s="119"/>
      <c r="H13" s="149">
        <v>20</v>
      </c>
      <c r="I13" s="122"/>
      <c r="J13" s="119" t="s">
        <v>52</v>
      </c>
      <c r="K13" s="149">
        <v>15</v>
      </c>
      <c r="L13" s="122" t="s">
        <v>335</v>
      </c>
      <c r="M13" s="119" t="s">
        <v>90</v>
      </c>
      <c r="N13" s="121">
        <v>10</v>
      </c>
      <c r="O13" s="125"/>
    </row>
    <row r="14" spans="1:21" ht="30" customHeight="1" x14ac:dyDescent="0.15">
      <c r="A14" s="300"/>
      <c r="B14" s="119"/>
      <c r="C14" s="119"/>
      <c r="D14" s="119"/>
      <c r="E14" s="51"/>
      <c r="F14" s="51"/>
      <c r="G14" s="119" t="s">
        <v>73</v>
      </c>
      <c r="H14" s="149" t="s">
        <v>286</v>
      </c>
      <c r="I14" s="122"/>
      <c r="J14" s="119"/>
      <c r="K14" s="149"/>
      <c r="L14" s="116"/>
      <c r="M14" s="113"/>
      <c r="N14" s="115"/>
      <c r="O14" s="118"/>
    </row>
    <row r="15" spans="1:21" ht="30" customHeight="1" x14ac:dyDescent="0.15">
      <c r="A15" s="300"/>
      <c r="B15" s="119"/>
      <c r="C15" s="119"/>
      <c r="D15" s="119"/>
      <c r="E15" s="51"/>
      <c r="F15" s="51"/>
      <c r="G15" s="119" t="s">
        <v>31</v>
      </c>
      <c r="H15" s="149" t="s">
        <v>287</v>
      </c>
      <c r="I15" s="122"/>
      <c r="J15" s="119"/>
      <c r="K15" s="149"/>
      <c r="L15" s="122" t="s">
        <v>294</v>
      </c>
      <c r="M15" s="119" t="s">
        <v>94</v>
      </c>
      <c r="N15" s="137">
        <v>0.08</v>
      </c>
      <c r="O15" s="125"/>
    </row>
    <row r="16" spans="1:21" ht="30" customHeight="1" x14ac:dyDescent="0.15">
      <c r="A16" s="300"/>
      <c r="B16" s="113"/>
      <c r="C16" s="113"/>
      <c r="D16" s="113"/>
      <c r="E16" s="45"/>
      <c r="F16" s="45"/>
      <c r="G16" s="113"/>
      <c r="H16" s="148"/>
      <c r="I16" s="116"/>
      <c r="J16" s="113"/>
      <c r="K16" s="148"/>
      <c r="L16" s="122"/>
      <c r="M16" s="119"/>
      <c r="N16" s="121"/>
      <c r="O16" s="125"/>
    </row>
    <row r="17" spans="1:15" ht="30" customHeight="1" x14ac:dyDescent="0.15">
      <c r="A17" s="300"/>
      <c r="B17" s="119" t="s">
        <v>334</v>
      </c>
      <c r="C17" s="119" t="s">
        <v>90</v>
      </c>
      <c r="D17" s="119"/>
      <c r="E17" s="51"/>
      <c r="F17" s="51"/>
      <c r="G17" s="119"/>
      <c r="H17" s="149">
        <v>15</v>
      </c>
      <c r="I17" s="122" t="s">
        <v>334</v>
      </c>
      <c r="J17" s="119" t="s">
        <v>90</v>
      </c>
      <c r="K17" s="149">
        <v>10</v>
      </c>
      <c r="L17" s="122"/>
      <c r="M17" s="119"/>
      <c r="N17" s="121"/>
      <c r="O17" s="125"/>
    </row>
    <row r="18" spans="1:15" ht="30" customHeight="1" x14ac:dyDescent="0.15">
      <c r="A18" s="300"/>
      <c r="B18" s="119"/>
      <c r="C18" s="119" t="s">
        <v>99</v>
      </c>
      <c r="D18" s="119"/>
      <c r="E18" s="51"/>
      <c r="F18" s="51"/>
      <c r="G18" s="119"/>
      <c r="H18" s="149">
        <v>5</v>
      </c>
      <c r="I18" s="122"/>
      <c r="J18" s="119" t="s">
        <v>99</v>
      </c>
      <c r="K18" s="149">
        <v>5</v>
      </c>
      <c r="L18" s="122"/>
      <c r="M18" s="119"/>
      <c r="N18" s="121"/>
      <c r="O18" s="125"/>
    </row>
    <row r="19" spans="1:15" ht="30" customHeight="1" x14ac:dyDescent="0.15">
      <c r="A19" s="300"/>
      <c r="B19" s="113"/>
      <c r="C19" s="113"/>
      <c r="D19" s="113"/>
      <c r="E19" s="45"/>
      <c r="F19" s="154"/>
      <c r="G19" s="113"/>
      <c r="H19" s="148"/>
      <c r="I19" s="116"/>
      <c r="J19" s="113"/>
      <c r="K19" s="148"/>
      <c r="L19" s="122"/>
      <c r="M19" s="119"/>
      <c r="N19" s="121"/>
      <c r="O19" s="125"/>
    </row>
    <row r="20" spans="1:15" ht="30" customHeight="1" x14ac:dyDescent="0.15">
      <c r="A20" s="300"/>
      <c r="B20" s="119" t="s">
        <v>93</v>
      </c>
      <c r="C20" s="119" t="s">
        <v>94</v>
      </c>
      <c r="D20" s="119"/>
      <c r="E20" s="51"/>
      <c r="F20" s="51"/>
      <c r="G20" s="119"/>
      <c r="H20" s="150">
        <v>0.1</v>
      </c>
      <c r="I20" s="122" t="s">
        <v>93</v>
      </c>
      <c r="J20" s="119" t="s">
        <v>94</v>
      </c>
      <c r="K20" s="150">
        <v>0.1</v>
      </c>
      <c r="L20" s="122"/>
      <c r="M20" s="119"/>
      <c r="N20" s="121"/>
      <c r="O20" s="125"/>
    </row>
    <row r="21" spans="1:15" ht="30" customHeight="1" thickBot="1" x14ac:dyDescent="0.2">
      <c r="A21" s="301"/>
      <c r="B21" s="129"/>
      <c r="C21" s="129"/>
      <c r="D21" s="129"/>
      <c r="E21" s="59"/>
      <c r="F21" s="59"/>
      <c r="G21" s="129"/>
      <c r="H21" s="152"/>
      <c r="I21" s="132"/>
      <c r="J21" s="129"/>
      <c r="K21" s="152"/>
      <c r="L21" s="132"/>
      <c r="M21" s="129"/>
      <c r="N21" s="131"/>
      <c r="O21" s="135"/>
    </row>
    <row r="22" spans="1:15" ht="14.25" x14ac:dyDescent="0.15">
      <c r="B22" s="92"/>
      <c r="C22" s="92"/>
      <c r="D22" s="92"/>
      <c r="G22" s="92"/>
      <c r="H22" s="136"/>
      <c r="I22" s="92"/>
      <c r="J22" s="92"/>
      <c r="K22" s="136"/>
      <c r="L22" s="92"/>
      <c r="M22" s="92"/>
      <c r="N22" s="136"/>
    </row>
    <row r="23" spans="1:15" ht="14.25" x14ac:dyDescent="0.15">
      <c r="B23" s="92"/>
      <c r="C23" s="92"/>
      <c r="D23" s="92"/>
      <c r="G23" s="92"/>
      <c r="H23" s="136"/>
      <c r="I23" s="92"/>
      <c r="J23" s="92"/>
      <c r="K23" s="136"/>
      <c r="L23" s="92"/>
      <c r="M23" s="92"/>
      <c r="N23" s="136"/>
    </row>
    <row r="24" spans="1:15" ht="14.25" x14ac:dyDescent="0.15">
      <c r="B24" s="92"/>
      <c r="C24" s="92"/>
      <c r="D24" s="92"/>
      <c r="G24" s="92"/>
      <c r="H24" s="136"/>
      <c r="I24" s="92"/>
      <c r="J24" s="92"/>
      <c r="K24" s="136"/>
      <c r="L24" s="92"/>
      <c r="M24" s="92"/>
      <c r="N24" s="136"/>
    </row>
    <row r="25" spans="1:15" ht="14.25" x14ac:dyDescent="0.15">
      <c r="B25" s="92"/>
      <c r="C25" s="92"/>
      <c r="D25" s="92"/>
      <c r="G25" s="92"/>
      <c r="H25" s="136"/>
      <c r="I25" s="92"/>
      <c r="J25" s="92"/>
      <c r="K25" s="136"/>
      <c r="L25" s="92"/>
      <c r="M25" s="92"/>
      <c r="N25" s="136"/>
    </row>
    <row r="26" spans="1:15" ht="14.25" x14ac:dyDescent="0.15">
      <c r="B26" s="92"/>
      <c r="C26" s="92"/>
      <c r="D26" s="92"/>
      <c r="G26" s="92"/>
      <c r="H26" s="136"/>
      <c r="I26" s="92"/>
      <c r="J26" s="92"/>
      <c r="K26" s="136"/>
      <c r="L26" s="92"/>
      <c r="M26" s="92"/>
      <c r="N26" s="136"/>
    </row>
    <row r="27" spans="1:15" ht="14.25" x14ac:dyDescent="0.15">
      <c r="B27" s="92"/>
      <c r="C27" s="92"/>
      <c r="D27" s="92"/>
      <c r="G27" s="92"/>
      <c r="H27" s="136"/>
      <c r="I27" s="92"/>
      <c r="J27" s="92"/>
      <c r="K27" s="136"/>
      <c r="L27" s="92"/>
      <c r="M27" s="92"/>
      <c r="N27" s="136"/>
    </row>
    <row r="28" spans="1:15" ht="14.25" x14ac:dyDescent="0.15">
      <c r="B28" s="92"/>
      <c r="C28" s="92"/>
      <c r="D28" s="92"/>
      <c r="G28" s="92"/>
      <c r="H28" s="136"/>
      <c r="I28" s="92"/>
      <c r="J28" s="92"/>
      <c r="K28" s="136"/>
      <c r="L28" s="92"/>
      <c r="M28" s="92"/>
      <c r="N28" s="136"/>
    </row>
    <row r="29" spans="1:15" ht="14.25" x14ac:dyDescent="0.15">
      <c r="B29" s="92"/>
      <c r="C29" s="92"/>
      <c r="D29" s="92"/>
      <c r="G29" s="92"/>
      <c r="H29" s="136"/>
      <c r="I29" s="92"/>
      <c r="J29" s="92"/>
      <c r="K29" s="136"/>
      <c r="L29" s="92"/>
      <c r="M29" s="92"/>
      <c r="N29" s="136"/>
    </row>
    <row r="30" spans="1:15" ht="14.25" x14ac:dyDescent="0.15">
      <c r="B30" s="92"/>
      <c r="C30" s="92"/>
      <c r="D30" s="92"/>
      <c r="G30" s="92"/>
      <c r="H30" s="136"/>
      <c r="I30" s="92"/>
      <c r="J30" s="92"/>
      <c r="K30" s="136"/>
      <c r="L30" s="92"/>
      <c r="M30" s="92"/>
      <c r="N30" s="136"/>
    </row>
    <row r="31" spans="1:15" ht="14.25" x14ac:dyDescent="0.15">
      <c r="B31" s="92"/>
      <c r="C31" s="92"/>
      <c r="D31" s="92"/>
      <c r="G31" s="92"/>
      <c r="H31" s="136"/>
      <c r="I31" s="92"/>
      <c r="J31" s="92"/>
      <c r="K31" s="136"/>
      <c r="L31" s="92"/>
      <c r="M31" s="92"/>
      <c r="N31" s="136"/>
    </row>
    <row r="32" spans="1:15" ht="14.25" x14ac:dyDescent="0.15">
      <c r="B32" s="92"/>
      <c r="C32" s="92"/>
      <c r="D32" s="92"/>
      <c r="G32" s="92"/>
      <c r="H32" s="136"/>
      <c r="I32" s="92"/>
      <c r="J32" s="92"/>
      <c r="K32" s="136"/>
      <c r="L32" s="92"/>
      <c r="M32" s="92"/>
      <c r="N32" s="136"/>
    </row>
    <row r="33" spans="2:14" ht="14.25" x14ac:dyDescent="0.15">
      <c r="B33" s="92"/>
      <c r="C33" s="92"/>
      <c r="D33" s="92"/>
      <c r="G33" s="92"/>
      <c r="H33" s="136"/>
      <c r="I33" s="92"/>
      <c r="J33" s="92"/>
      <c r="K33" s="136"/>
      <c r="L33" s="92"/>
      <c r="M33" s="92"/>
      <c r="N33" s="136"/>
    </row>
    <row r="34" spans="2:14" ht="14.25" x14ac:dyDescent="0.15">
      <c r="B34" s="92"/>
      <c r="C34" s="92"/>
      <c r="D34" s="92"/>
      <c r="G34" s="92"/>
      <c r="H34" s="136"/>
      <c r="I34" s="92"/>
      <c r="J34" s="92"/>
      <c r="K34" s="136"/>
      <c r="L34" s="92"/>
      <c r="M34" s="92"/>
      <c r="N34" s="136"/>
    </row>
    <row r="35" spans="2:14" ht="14.25" x14ac:dyDescent="0.15">
      <c r="B35" s="92"/>
      <c r="C35" s="92"/>
      <c r="D35" s="92"/>
      <c r="G35" s="92"/>
      <c r="H35" s="136"/>
      <c r="I35" s="92"/>
      <c r="J35" s="92"/>
      <c r="K35" s="136"/>
      <c r="L35" s="92"/>
      <c r="M35" s="92"/>
      <c r="N35" s="136"/>
    </row>
    <row r="36" spans="2:14" ht="14.25" x14ac:dyDescent="0.15">
      <c r="B36" s="92"/>
      <c r="C36" s="92"/>
      <c r="D36" s="92"/>
      <c r="G36" s="92"/>
      <c r="H36" s="136"/>
      <c r="I36" s="92"/>
      <c r="J36" s="92"/>
      <c r="K36" s="136"/>
      <c r="L36" s="92"/>
      <c r="M36" s="92"/>
      <c r="N36" s="136"/>
    </row>
    <row r="37" spans="2:14" ht="14.25" x14ac:dyDescent="0.15">
      <c r="B37" s="92"/>
      <c r="C37" s="92"/>
      <c r="D37" s="92"/>
      <c r="G37" s="92"/>
      <c r="H37" s="136"/>
      <c r="I37" s="92"/>
      <c r="J37" s="92"/>
      <c r="K37" s="136"/>
      <c r="L37" s="92"/>
      <c r="M37" s="92"/>
      <c r="N37" s="136"/>
    </row>
    <row r="38" spans="2:14" ht="14.25" x14ac:dyDescent="0.15">
      <c r="B38" s="92"/>
      <c r="C38" s="92"/>
      <c r="D38" s="92"/>
      <c r="G38" s="92"/>
      <c r="H38" s="136"/>
      <c r="I38" s="92"/>
      <c r="J38" s="92"/>
      <c r="K38" s="136"/>
      <c r="L38" s="92"/>
      <c r="M38" s="92"/>
      <c r="N38" s="136"/>
    </row>
    <row r="39" spans="2:14" ht="14.25" x14ac:dyDescent="0.15">
      <c r="B39" s="92"/>
      <c r="C39" s="92"/>
      <c r="D39" s="92"/>
      <c r="G39" s="92"/>
      <c r="H39" s="136"/>
      <c r="I39" s="92"/>
      <c r="J39" s="92"/>
      <c r="K39" s="136"/>
      <c r="L39" s="92"/>
      <c r="M39" s="92"/>
      <c r="N39" s="136"/>
    </row>
    <row r="40" spans="2:14" ht="14.25" x14ac:dyDescent="0.15">
      <c r="B40" s="92"/>
      <c r="C40" s="92"/>
      <c r="D40" s="92"/>
      <c r="G40" s="92"/>
      <c r="H40" s="136"/>
      <c r="I40" s="92"/>
      <c r="J40" s="92"/>
      <c r="K40" s="136"/>
      <c r="L40" s="92"/>
      <c r="M40" s="92"/>
      <c r="N40" s="136"/>
    </row>
    <row r="41" spans="2:14" ht="14.25" x14ac:dyDescent="0.15">
      <c r="B41" s="92"/>
      <c r="C41" s="92"/>
      <c r="D41" s="92"/>
      <c r="G41" s="92"/>
      <c r="H41" s="136"/>
      <c r="I41" s="92"/>
      <c r="J41" s="92"/>
      <c r="K41" s="136"/>
      <c r="L41" s="92"/>
      <c r="M41" s="92"/>
      <c r="N41" s="136"/>
    </row>
    <row r="42" spans="2:14" ht="14.25" x14ac:dyDescent="0.15">
      <c r="B42" s="92"/>
      <c r="C42" s="92"/>
      <c r="D42" s="92"/>
      <c r="G42" s="92"/>
      <c r="H42" s="136"/>
      <c r="I42" s="92"/>
      <c r="J42" s="92"/>
      <c r="K42" s="136"/>
      <c r="L42" s="92"/>
      <c r="M42" s="92"/>
      <c r="N42" s="136"/>
    </row>
    <row r="43" spans="2:14" ht="14.25" x14ac:dyDescent="0.15">
      <c r="B43" s="92"/>
      <c r="C43" s="92"/>
      <c r="D43" s="92"/>
      <c r="G43" s="92"/>
      <c r="H43" s="136"/>
      <c r="I43" s="92"/>
      <c r="J43" s="92"/>
      <c r="K43" s="136"/>
      <c r="L43" s="92"/>
      <c r="M43" s="92"/>
      <c r="N43" s="136"/>
    </row>
    <row r="44" spans="2:14" ht="14.25" x14ac:dyDescent="0.15">
      <c r="B44" s="92"/>
      <c r="C44" s="92"/>
      <c r="D44" s="92"/>
      <c r="G44" s="92"/>
      <c r="H44" s="136"/>
      <c r="I44" s="92"/>
      <c r="J44" s="92"/>
      <c r="K44" s="136"/>
      <c r="L44" s="92"/>
      <c r="M44" s="92"/>
      <c r="N44" s="136"/>
    </row>
    <row r="45" spans="2:14" ht="14.25" x14ac:dyDescent="0.15">
      <c r="B45" s="92"/>
      <c r="C45" s="92"/>
      <c r="D45" s="92"/>
      <c r="G45" s="92"/>
      <c r="H45" s="136"/>
      <c r="I45" s="92"/>
      <c r="J45" s="92"/>
      <c r="K45" s="136"/>
      <c r="L45" s="92"/>
      <c r="M45" s="92"/>
      <c r="N45" s="136"/>
    </row>
    <row r="46" spans="2:14" ht="14.25" x14ac:dyDescent="0.15">
      <c r="B46" s="92"/>
      <c r="C46" s="92"/>
      <c r="D46" s="92"/>
      <c r="G46" s="92"/>
      <c r="H46" s="136"/>
      <c r="I46" s="92"/>
      <c r="J46" s="92"/>
      <c r="K46" s="136"/>
      <c r="L46" s="92"/>
      <c r="M46" s="92"/>
      <c r="N46" s="136"/>
    </row>
    <row r="47" spans="2:14" ht="14.25" x14ac:dyDescent="0.15">
      <c r="B47" s="92"/>
      <c r="C47" s="92"/>
      <c r="D47" s="92"/>
      <c r="G47" s="92"/>
      <c r="H47" s="136"/>
      <c r="I47" s="92"/>
      <c r="J47" s="92"/>
      <c r="K47" s="136"/>
      <c r="L47" s="92"/>
      <c r="M47" s="92"/>
      <c r="N47" s="136"/>
    </row>
    <row r="48" spans="2:14" ht="14.25" x14ac:dyDescent="0.15">
      <c r="B48" s="92"/>
      <c r="C48" s="92"/>
      <c r="D48" s="92"/>
      <c r="G48" s="92"/>
      <c r="H48" s="136"/>
      <c r="I48" s="92"/>
      <c r="J48" s="92"/>
      <c r="K48" s="136"/>
      <c r="L48" s="92"/>
      <c r="M48" s="92"/>
      <c r="N48" s="136"/>
    </row>
    <row r="49" spans="2:14" ht="14.25" x14ac:dyDescent="0.15">
      <c r="B49" s="92"/>
      <c r="C49" s="92"/>
      <c r="D49" s="92"/>
      <c r="G49" s="92"/>
      <c r="H49" s="136"/>
      <c r="I49" s="92"/>
      <c r="J49" s="92"/>
      <c r="K49" s="136"/>
      <c r="L49" s="92"/>
      <c r="M49" s="92"/>
      <c r="N49" s="136"/>
    </row>
    <row r="50" spans="2:14" ht="14.25" x14ac:dyDescent="0.15">
      <c r="B50" s="92"/>
      <c r="C50" s="92"/>
      <c r="D50" s="92"/>
      <c r="G50" s="92"/>
      <c r="H50" s="136"/>
      <c r="I50" s="92"/>
      <c r="J50" s="92"/>
      <c r="K50" s="136"/>
      <c r="L50" s="92"/>
      <c r="M50" s="92"/>
      <c r="N50" s="136"/>
    </row>
    <row r="51" spans="2:14" ht="14.25" x14ac:dyDescent="0.15">
      <c r="B51" s="92"/>
      <c r="C51" s="92"/>
      <c r="D51" s="92"/>
      <c r="G51" s="92"/>
      <c r="H51" s="136"/>
      <c r="I51" s="92"/>
      <c r="J51" s="92"/>
      <c r="K51" s="136"/>
      <c r="L51" s="92"/>
      <c r="M51" s="92"/>
      <c r="N51" s="136"/>
    </row>
    <row r="52" spans="2:14" ht="14.25" x14ac:dyDescent="0.15">
      <c r="B52" s="92"/>
      <c r="C52" s="92"/>
      <c r="D52" s="92"/>
      <c r="G52" s="92"/>
      <c r="H52" s="136"/>
      <c r="I52" s="92"/>
      <c r="J52" s="92"/>
      <c r="K52" s="136"/>
      <c r="L52" s="92"/>
      <c r="M52" s="92"/>
      <c r="N52" s="136"/>
    </row>
    <row r="53" spans="2:14" ht="14.25" x14ac:dyDescent="0.15">
      <c r="B53" s="92"/>
      <c r="C53" s="92"/>
      <c r="D53" s="92"/>
      <c r="G53" s="92"/>
      <c r="H53" s="136"/>
      <c r="I53" s="92"/>
      <c r="J53" s="92"/>
      <c r="K53" s="136"/>
      <c r="L53" s="92"/>
      <c r="M53" s="92"/>
      <c r="N53" s="136"/>
    </row>
    <row r="54" spans="2:14" ht="14.25" x14ac:dyDescent="0.15">
      <c r="B54" s="92"/>
      <c r="C54" s="92"/>
      <c r="D54" s="92"/>
      <c r="G54" s="92"/>
      <c r="H54" s="136"/>
      <c r="I54" s="92"/>
      <c r="J54" s="92"/>
      <c r="K54" s="136"/>
      <c r="L54" s="92"/>
      <c r="M54" s="92"/>
      <c r="N54" s="136"/>
    </row>
    <row r="55" spans="2:14" ht="14.25" x14ac:dyDescent="0.15">
      <c r="B55" s="92"/>
      <c r="C55" s="92"/>
      <c r="D55" s="92"/>
      <c r="G55" s="92"/>
      <c r="H55" s="136"/>
      <c r="I55" s="92"/>
      <c r="J55" s="92"/>
      <c r="K55" s="136"/>
      <c r="L55" s="92"/>
      <c r="M55" s="92"/>
      <c r="N55" s="136"/>
    </row>
    <row r="56" spans="2:14" ht="14.25" x14ac:dyDescent="0.15">
      <c r="B56" s="92"/>
      <c r="C56" s="92"/>
      <c r="D56" s="92"/>
      <c r="G56" s="92"/>
      <c r="H56" s="136"/>
      <c r="I56" s="92"/>
      <c r="J56" s="92"/>
      <c r="K56" s="136"/>
      <c r="L56" s="92"/>
      <c r="M56" s="92"/>
      <c r="N56" s="136"/>
    </row>
    <row r="57" spans="2:14" ht="14.25" x14ac:dyDescent="0.15">
      <c r="B57" s="92"/>
      <c r="C57" s="92"/>
      <c r="D57" s="92"/>
      <c r="G57" s="92"/>
      <c r="H57" s="136"/>
      <c r="I57" s="92"/>
      <c r="J57" s="92"/>
      <c r="K57" s="136"/>
      <c r="L57" s="92"/>
      <c r="M57" s="92"/>
      <c r="N57" s="136"/>
    </row>
    <row r="58" spans="2:14" ht="14.25" x14ac:dyDescent="0.15">
      <c r="B58" s="92"/>
      <c r="C58" s="92"/>
      <c r="D58" s="92"/>
      <c r="G58" s="92"/>
      <c r="H58" s="136"/>
      <c r="I58" s="92"/>
      <c r="J58" s="92"/>
      <c r="K58" s="136"/>
      <c r="L58" s="92"/>
      <c r="M58" s="92"/>
      <c r="N58" s="136"/>
    </row>
    <row r="59" spans="2:14" ht="14.25" x14ac:dyDescent="0.15">
      <c r="B59" s="92"/>
      <c r="C59" s="92"/>
      <c r="D59" s="92"/>
      <c r="G59" s="92"/>
      <c r="H59" s="136"/>
      <c r="I59" s="92"/>
      <c r="J59" s="92"/>
      <c r="K59" s="136"/>
      <c r="L59" s="92"/>
      <c r="M59" s="92"/>
      <c r="N59" s="136"/>
    </row>
    <row r="60" spans="2:14" ht="14.25" x14ac:dyDescent="0.15">
      <c r="B60" s="92"/>
      <c r="C60" s="92"/>
      <c r="D60" s="92"/>
      <c r="G60" s="92"/>
      <c r="H60" s="136"/>
      <c r="I60" s="92"/>
      <c r="J60" s="92"/>
      <c r="K60" s="136"/>
      <c r="L60" s="92"/>
      <c r="M60" s="92"/>
      <c r="N60" s="136"/>
    </row>
    <row r="61" spans="2:14" ht="14.25" x14ac:dyDescent="0.15">
      <c r="B61" s="92"/>
      <c r="C61" s="92"/>
      <c r="D61" s="92"/>
      <c r="G61" s="92"/>
      <c r="H61" s="136"/>
      <c r="I61" s="92"/>
      <c r="J61" s="92"/>
      <c r="K61" s="136"/>
      <c r="L61" s="92"/>
      <c r="M61" s="92"/>
      <c r="N61" s="136"/>
    </row>
    <row r="62" spans="2:14" ht="14.25" x14ac:dyDescent="0.15">
      <c r="B62" s="92"/>
      <c r="C62" s="92"/>
      <c r="D62" s="92"/>
      <c r="G62" s="92"/>
      <c r="H62" s="136"/>
      <c r="I62" s="92"/>
      <c r="J62" s="92"/>
      <c r="K62" s="136"/>
      <c r="L62" s="92"/>
      <c r="M62" s="92"/>
      <c r="N62" s="136"/>
    </row>
  </sheetData>
  <mergeCells count="14">
    <mergeCell ref="O4:O6"/>
    <mergeCell ref="I5:K5"/>
    <mergeCell ref="L5:N5"/>
    <mergeCell ref="A7:A21"/>
    <mergeCell ref="E1:N1"/>
    <mergeCell ref="A2:O2"/>
    <mergeCell ref="A3:C3"/>
    <mergeCell ref="E3:F3"/>
    <mergeCell ref="A4:C5"/>
    <mergeCell ref="D4:D6"/>
    <mergeCell ref="E4:E6"/>
    <mergeCell ref="F4:F6"/>
    <mergeCell ref="I4:K4"/>
    <mergeCell ref="L4:N4"/>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2"/>
  <sheetViews>
    <sheetView showZeros="0" zoomScale="60" zoomScaleNormal="60" zoomScaleSheetLayoutView="80" workbookViewId="0"/>
  </sheetViews>
  <sheetFormatPr defaultRowHeight="18.75" customHeight="1" x14ac:dyDescent="0.15"/>
  <cols>
    <col min="1" max="1" width="4.125" style="30" customWidth="1"/>
    <col min="2" max="2" width="22.5" style="29" customWidth="1"/>
    <col min="3" max="3" width="26.625" style="29" customWidth="1"/>
    <col min="4" max="4" width="17.125" style="28" customWidth="1"/>
    <col min="5" max="5" width="8.125" style="31" customWidth="1"/>
    <col min="6" max="6" width="4" style="32" customWidth="1"/>
    <col min="7" max="7" width="10.25" style="32" hidden="1" customWidth="1"/>
    <col min="8" max="8" width="23.25" style="33" customWidth="1"/>
    <col min="9" max="9" width="17.125" style="28" customWidth="1"/>
    <col min="10" max="10" width="8.125" style="32" customWidth="1"/>
    <col min="11" max="11" width="4" style="32" customWidth="1"/>
    <col min="12" max="12" width="10.25" style="32" hidden="1" customWidth="1"/>
    <col min="13" max="13" width="8.625" style="34" hidden="1" customWidth="1"/>
    <col min="14" max="14" width="97.75" style="29" customWidth="1"/>
    <col min="15" max="15" width="14.125" style="33" customWidth="1"/>
    <col min="16" max="16" width="16" style="28" customWidth="1"/>
    <col min="17" max="17" width="10.125" style="35" customWidth="1"/>
    <col min="18" max="18" width="10.125" style="31" customWidth="1"/>
    <col min="19" max="19" width="5.125" style="28" customWidth="1"/>
    <col min="27" max="16384" width="9" style="3"/>
  </cols>
  <sheetData>
    <row r="1" spans="1:19" ht="36.75" customHeight="1" x14ac:dyDescent="0.15">
      <c r="A1" s="1" t="s">
        <v>12</v>
      </c>
      <c r="B1" s="1"/>
      <c r="C1" s="2"/>
      <c r="D1" s="3"/>
      <c r="E1" s="2"/>
      <c r="F1" s="2"/>
      <c r="G1" s="2"/>
      <c r="H1" s="283"/>
      <c r="I1" s="283"/>
      <c r="J1" s="284"/>
      <c r="K1" s="284"/>
      <c r="L1" s="284"/>
      <c r="M1" s="284"/>
      <c r="N1" s="284"/>
      <c r="O1" s="2"/>
      <c r="P1" s="2"/>
      <c r="Q1" s="4"/>
      <c r="R1" s="4"/>
      <c r="S1" s="3"/>
    </row>
    <row r="2" spans="1:19" ht="36.75" customHeight="1" x14ac:dyDescent="0.15">
      <c r="A2" s="283" t="s">
        <v>0</v>
      </c>
      <c r="B2" s="283"/>
      <c r="C2" s="284"/>
      <c r="D2" s="284"/>
      <c r="E2" s="284"/>
      <c r="F2" s="284"/>
      <c r="G2" s="284"/>
      <c r="H2" s="284"/>
      <c r="I2" s="284"/>
      <c r="J2" s="284"/>
      <c r="K2" s="284"/>
      <c r="L2" s="284"/>
      <c r="M2" s="284"/>
      <c r="N2" s="284"/>
      <c r="O2" s="284"/>
      <c r="P2" s="284"/>
      <c r="Q2" s="284"/>
      <c r="R2" s="284"/>
      <c r="S2" s="3"/>
    </row>
    <row r="3" spans="1:19" ht="27.75" customHeight="1" thickBot="1" x14ac:dyDescent="0.3">
      <c r="A3" s="285" t="s">
        <v>199</v>
      </c>
      <c r="B3" s="286"/>
      <c r="C3" s="286"/>
      <c r="D3" s="286"/>
      <c r="E3" s="286"/>
      <c r="F3" s="286"/>
      <c r="G3" s="2"/>
      <c r="H3" s="2"/>
      <c r="I3" s="13"/>
      <c r="J3" s="2"/>
      <c r="K3" s="7"/>
      <c r="L3" s="7"/>
      <c r="M3" s="11"/>
      <c r="N3" s="2"/>
      <c r="O3" s="14"/>
      <c r="P3" s="13"/>
      <c r="Q3" s="15"/>
      <c r="R3" s="15"/>
      <c r="S3" s="12"/>
    </row>
    <row r="4" spans="1:19" customFormat="1" ht="42" customHeight="1" thickBot="1" x14ac:dyDescent="0.2">
      <c r="A4" s="16"/>
      <c r="B4" s="17" t="s">
        <v>1</v>
      </c>
      <c r="C4" s="18" t="s">
        <v>2</v>
      </c>
      <c r="D4" s="19" t="s">
        <v>259</v>
      </c>
      <c r="E4" s="36" t="s">
        <v>6</v>
      </c>
      <c r="F4" s="20" t="s">
        <v>4</v>
      </c>
      <c r="G4" s="18" t="s">
        <v>5</v>
      </c>
      <c r="H4" s="17" t="s">
        <v>2</v>
      </c>
      <c r="I4" s="19" t="s">
        <v>259</v>
      </c>
      <c r="J4" s="37" t="s">
        <v>3</v>
      </c>
      <c r="K4" s="20" t="s">
        <v>4</v>
      </c>
      <c r="L4" s="20" t="s">
        <v>5</v>
      </c>
      <c r="M4" s="22" t="s">
        <v>7</v>
      </c>
      <c r="N4" s="23" t="s">
        <v>8</v>
      </c>
      <c r="O4" s="20" t="s">
        <v>9</v>
      </c>
      <c r="P4" s="24" t="s">
        <v>259</v>
      </c>
      <c r="Q4" s="21" t="s">
        <v>11</v>
      </c>
      <c r="R4" s="26" t="s">
        <v>10</v>
      </c>
      <c r="S4" s="27"/>
    </row>
    <row r="5" spans="1:19" ht="24.95" customHeight="1" x14ac:dyDescent="0.15">
      <c r="A5" s="287" t="s">
        <v>51</v>
      </c>
      <c r="B5" s="66" t="s">
        <v>14</v>
      </c>
      <c r="C5" s="38"/>
      <c r="D5" s="39"/>
      <c r="E5" s="40"/>
      <c r="F5" s="41"/>
      <c r="G5" s="70"/>
      <c r="H5" s="74"/>
      <c r="I5" s="39"/>
      <c r="J5" s="41"/>
      <c r="K5" s="41"/>
      <c r="L5" s="41"/>
      <c r="M5" s="78"/>
      <c r="N5" s="66"/>
      <c r="O5" s="42" t="s">
        <v>14</v>
      </c>
      <c r="P5" s="39"/>
      <c r="Q5" s="43">
        <v>110</v>
      </c>
      <c r="R5" s="88">
        <f>ROUNDUP(Q5*0.75,2)</f>
        <v>82.5</v>
      </c>
    </row>
    <row r="6" spans="1:19" ht="24.95" customHeight="1" x14ac:dyDescent="0.15">
      <c r="A6" s="288"/>
      <c r="B6" s="67"/>
      <c r="C6" s="44"/>
      <c r="D6" s="45"/>
      <c r="E6" s="46"/>
      <c r="F6" s="47"/>
      <c r="G6" s="71"/>
      <c r="H6" s="75"/>
      <c r="I6" s="45"/>
      <c r="J6" s="47"/>
      <c r="K6" s="47"/>
      <c r="L6" s="47"/>
      <c r="M6" s="79"/>
      <c r="N6" s="67"/>
      <c r="O6" s="48"/>
      <c r="P6" s="45"/>
      <c r="Q6" s="49"/>
      <c r="R6" s="90"/>
    </row>
    <row r="7" spans="1:19" ht="24.95" customHeight="1" x14ac:dyDescent="0.15">
      <c r="A7" s="288"/>
      <c r="B7" s="68" t="s">
        <v>200</v>
      </c>
      <c r="C7" s="50" t="s">
        <v>130</v>
      </c>
      <c r="D7" s="51"/>
      <c r="E7" s="52">
        <v>1</v>
      </c>
      <c r="F7" s="53" t="s">
        <v>57</v>
      </c>
      <c r="G7" s="72" t="s">
        <v>24</v>
      </c>
      <c r="H7" s="76" t="s">
        <v>130</v>
      </c>
      <c r="I7" s="51"/>
      <c r="J7" s="53">
        <f>ROUNDUP(E7*0.75,2)</f>
        <v>0.75</v>
      </c>
      <c r="K7" s="53" t="s">
        <v>57</v>
      </c>
      <c r="L7" s="53" t="s">
        <v>24</v>
      </c>
      <c r="M7" s="80" t="e">
        <f>#REF!</f>
        <v>#REF!</v>
      </c>
      <c r="N7" s="68" t="s">
        <v>201</v>
      </c>
      <c r="O7" s="54" t="s">
        <v>85</v>
      </c>
      <c r="P7" s="51" t="s">
        <v>34</v>
      </c>
      <c r="Q7" s="55">
        <v>5</v>
      </c>
      <c r="R7" s="89">
        <f>ROUNDUP(Q7*0.75,2)</f>
        <v>3.75</v>
      </c>
    </row>
    <row r="8" spans="1:19" ht="24.95" customHeight="1" x14ac:dyDescent="0.15">
      <c r="A8" s="288"/>
      <c r="B8" s="68"/>
      <c r="C8" s="50" t="s">
        <v>96</v>
      </c>
      <c r="D8" s="51"/>
      <c r="E8" s="52">
        <v>20</v>
      </c>
      <c r="F8" s="53" t="s">
        <v>22</v>
      </c>
      <c r="G8" s="72"/>
      <c r="H8" s="76" t="s">
        <v>96</v>
      </c>
      <c r="I8" s="51"/>
      <c r="J8" s="53">
        <f>ROUNDUP(E8*0.75,2)</f>
        <v>15</v>
      </c>
      <c r="K8" s="53" t="s">
        <v>22</v>
      </c>
      <c r="L8" s="53"/>
      <c r="M8" s="80" t="e">
        <f>ROUND(#REF!+(#REF!*15/100),2)</f>
        <v>#REF!</v>
      </c>
      <c r="N8" s="68" t="s">
        <v>202</v>
      </c>
      <c r="O8" s="54" t="s">
        <v>29</v>
      </c>
      <c r="P8" s="51"/>
      <c r="Q8" s="55">
        <v>2</v>
      </c>
      <c r="R8" s="89">
        <f>ROUNDUP(Q8*0.75,2)</f>
        <v>1.5</v>
      </c>
    </row>
    <row r="9" spans="1:19" ht="24.95" customHeight="1" x14ac:dyDescent="0.15">
      <c r="A9" s="288"/>
      <c r="B9" s="68"/>
      <c r="C9" s="50"/>
      <c r="D9" s="51"/>
      <c r="E9" s="52"/>
      <c r="F9" s="53"/>
      <c r="G9" s="72"/>
      <c r="H9" s="76"/>
      <c r="I9" s="51"/>
      <c r="J9" s="53"/>
      <c r="K9" s="53"/>
      <c r="L9" s="53"/>
      <c r="M9" s="80"/>
      <c r="N9" s="68" t="s">
        <v>203</v>
      </c>
      <c r="O9" s="54" t="s">
        <v>33</v>
      </c>
      <c r="P9" s="51" t="s">
        <v>34</v>
      </c>
      <c r="Q9" s="55">
        <v>1</v>
      </c>
      <c r="R9" s="89">
        <f>ROUNDUP(Q9*0.75,2)</f>
        <v>0.75</v>
      </c>
    </row>
    <row r="10" spans="1:19" ht="24.95" customHeight="1" x14ac:dyDescent="0.15">
      <c r="A10" s="288"/>
      <c r="B10" s="68"/>
      <c r="C10" s="50"/>
      <c r="D10" s="51"/>
      <c r="E10" s="52"/>
      <c r="F10" s="53"/>
      <c r="G10" s="72"/>
      <c r="H10" s="76"/>
      <c r="I10" s="51"/>
      <c r="J10" s="53"/>
      <c r="K10" s="53"/>
      <c r="L10" s="53"/>
      <c r="M10" s="80"/>
      <c r="N10" s="68" t="s">
        <v>20</v>
      </c>
      <c r="O10" s="54" t="s">
        <v>42</v>
      </c>
      <c r="P10" s="51"/>
      <c r="Q10" s="55">
        <v>2</v>
      </c>
      <c r="R10" s="89">
        <f>ROUNDUP(Q10*0.75,2)</f>
        <v>1.5</v>
      </c>
    </row>
    <row r="11" spans="1:19" ht="24.95" customHeight="1" x14ac:dyDescent="0.15">
      <c r="A11" s="288"/>
      <c r="B11" s="67"/>
      <c r="C11" s="44"/>
      <c r="D11" s="45"/>
      <c r="E11" s="46"/>
      <c r="F11" s="47"/>
      <c r="G11" s="71"/>
      <c r="H11" s="75"/>
      <c r="I11" s="45"/>
      <c r="J11" s="47"/>
      <c r="K11" s="47"/>
      <c r="L11" s="47"/>
      <c r="M11" s="79"/>
      <c r="N11" s="67"/>
      <c r="O11" s="48"/>
      <c r="P11" s="45"/>
      <c r="Q11" s="49"/>
      <c r="R11" s="90"/>
    </row>
    <row r="12" spans="1:19" ht="24.95" customHeight="1" x14ac:dyDescent="0.15">
      <c r="A12" s="288"/>
      <c r="B12" s="68" t="s">
        <v>204</v>
      </c>
      <c r="C12" s="50" t="s">
        <v>65</v>
      </c>
      <c r="D12" s="51"/>
      <c r="E12" s="57">
        <v>0.25</v>
      </c>
      <c r="F12" s="53" t="s">
        <v>66</v>
      </c>
      <c r="G12" s="72"/>
      <c r="H12" s="76" t="s">
        <v>65</v>
      </c>
      <c r="I12" s="51"/>
      <c r="J12" s="53">
        <f>ROUNDUP(E12*0.75,2)</f>
        <v>0.19</v>
      </c>
      <c r="K12" s="53" t="s">
        <v>66</v>
      </c>
      <c r="L12" s="53"/>
      <c r="M12" s="80" t="e">
        <f>#REF!</f>
        <v>#REF!</v>
      </c>
      <c r="N12" s="68" t="s">
        <v>205</v>
      </c>
      <c r="O12" s="54" t="s">
        <v>35</v>
      </c>
      <c r="P12" s="51"/>
      <c r="Q12" s="55">
        <v>20</v>
      </c>
      <c r="R12" s="89">
        <f>ROUNDUP(Q12*0.75,2)</f>
        <v>15</v>
      </c>
    </row>
    <row r="13" spans="1:19" ht="24.95" customHeight="1" x14ac:dyDescent="0.15">
      <c r="A13" s="288"/>
      <c r="B13" s="68"/>
      <c r="C13" s="50" t="s">
        <v>209</v>
      </c>
      <c r="D13" s="51"/>
      <c r="E13" s="52">
        <v>10</v>
      </c>
      <c r="F13" s="53" t="s">
        <v>22</v>
      </c>
      <c r="G13" s="72"/>
      <c r="H13" s="76" t="s">
        <v>209</v>
      </c>
      <c r="I13" s="51"/>
      <c r="J13" s="53">
        <f>ROUNDUP(E13*0.75,2)</f>
        <v>7.5</v>
      </c>
      <c r="K13" s="53" t="s">
        <v>22</v>
      </c>
      <c r="L13" s="53"/>
      <c r="M13" s="80" t="e">
        <f>#REF!</f>
        <v>#REF!</v>
      </c>
      <c r="N13" s="68" t="s">
        <v>206</v>
      </c>
      <c r="O13" s="54" t="s">
        <v>31</v>
      </c>
      <c r="P13" s="51"/>
      <c r="Q13" s="55">
        <v>0.2</v>
      </c>
      <c r="R13" s="89">
        <f>ROUNDUP(Q13*0.75,2)</f>
        <v>0.15</v>
      </c>
    </row>
    <row r="14" spans="1:19" ht="24.95" customHeight="1" x14ac:dyDescent="0.15">
      <c r="A14" s="288"/>
      <c r="B14" s="68"/>
      <c r="C14" s="50" t="s">
        <v>21</v>
      </c>
      <c r="D14" s="51"/>
      <c r="E14" s="52">
        <v>20</v>
      </c>
      <c r="F14" s="53" t="s">
        <v>22</v>
      </c>
      <c r="G14" s="72"/>
      <c r="H14" s="76" t="s">
        <v>21</v>
      </c>
      <c r="I14" s="51"/>
      <c r="J14" s="53">
        <f>ROUNDUP(E14*0.75,2)</f>
        <v>15</v>
      </c>
      <c r="K14" s="53" t="s">
        <v>22</v>
      </c>
      <c r="L14" s="53"/>
      <c r="M14" s="80" t="e">
        <f>ROUND(#REF!+(#REF!*6/100),2)</f>
        <v>#REF!</v>
      </c>
      <c r="N14" s="68" t="s">
        <v>207</v>
      </c>
      <c r="O14" s="54" t="s">
        <v>42</v>
      </c>
      <c r="P14" s="51"/>
      <c r="Q14" s="55">
        <v>2</v>
      </c>
      <c r="R14" s="89">
        <f>ROUNDUP(Q14*0.75,2)</f>
        <v>1.5</v>
      </c>
    </row>
    <row r="15" spans="1:19" ht="24.95" customHeight="1" x14ac:dyDescent="0.15">
      <c r="A15" s="288"/>
      <c r="B15" s="68"/>
      <c r="C15" s="50" t="s">
        <v>41</v>
      </c>
      <c r="D15" s="51"/>
      <c r="E15" s="52">
        <v>5</v>
      </c>
      <c r="F15" s="53" t="s">
        <v>22</v>
      </c>
      <c r="G15" s="72"/>
      <c r="H15" s="76" t="s">
        <v>41</v>
      </c>
      <c r="I15" s="51"/>
      <c r="J15" s="53">
        <f>ROUNDUP(E15*0.75,2)</f>
        <v>3.75</v>
      </c>
      <c r="K15" s="53" t="s">
        <v>22</v>
      </c>
      <c r="L15" s="53"/>
      <c r="M15" s="80" t="e">
        <f>ROUND(#REF!+(#REF!*10/100),2)</f>
        <v>#REF!</v>
      </c>
      <c r="N15" s="68" t="s">
        <v>208</v>
      </c>
      <c r="O15" s="54" t="s">
        <v>33</v>
      </c>
      <c r="P15" s="51" t="s">
        <v>34</v>
      </c>
      <c r="Q15" s="55">
        <v>0.5</v>
      </c>
      <c r="R15" s="89">
        <f>ROUNDUP(Q15*0.75,2)</f>
        <v>0.38</v>
      </c>
    </row>
    <row r="16" spans="1:19" ht="24.95" customHeight="1" x14ac:dyDescent="0.15">
      <c r="A16" s="288"/>
      <c r="B16" s="68"/>
      <c r="C16" s="50" t="s">
        <v>123</v>
      </c>
      <c r="D16" s="51"/>
      <c r="E16" s="52">
        <v>5</v>
      </c>
      <c r="F16" s="53" t="s">
        <v>22</v>
      </c>
      <c r="G16" s="72"/>
      <c r="H16" s="76" t="s">
        <v>123</v>
      </c>
      <c r="I16" s="51"/>
      <c r="J16" s="53">
        <f>ROUNDUP(E16*0.75,2)</f>
        <v>3.75</v>
      </c>
      <c r="K16" s="53" t="s">
        <v>22</v>
      </c>
      <c r="L16" s="53"/>
      <c r="M16" s="80" t="e">
        <f>ROUND(#REF!+(#REF!*15/100),2)</f>
        <v>#REF!</v>
      </c>
      <c r="N16" s="68" t="s">
        <v>20</v>
      </c>
      <c r="O16" s="54" t="s">
        <v>116</v>
      </c>
      <c r="P16" s="51"/>
      <c r="Q16" s="55">
        <v>1</v>
      </c>
      <c r="R16" s="89">
        <f>ROUNDUP(Q16*0.75,2)</f>
        <v>0.75</v>
      </c>
    </row>
    <row r="17" spans="1:18" ht="24.95" customHeight="1" x14ac:dyDescent="0.15">
      <c r="A17" s="288"/>
      <c r="B17" s="67"/>
      <c r="C17" s="44"/>
      <c r="D17" s="45"/>
      <c r="E17" s="46"/>
      <c r="F17" s="47"/>
      <c r="G17" s="71"/>
      <c r="H17" s="75"/>
      <c r="I17" s="45"/>
      <c r="J17" s="47"/>
      <c r="K17" s="47"/>
      <c r="L17" s="47"/>
      <c r="M17" s="79"/>
      <c r="N17" s="67"/>
      <c r="O17" s="48"/>
      <c r="P17" s="45"/>
      <c r="Q17" s="49"/>
      <c r="R17" s="90"/>
    </row>
    <row r="18" spans="1:18" ht="24.95" customHeight="1" x14ac:dyDescent="0.15">
      <c r="A18" s="288"/>
      <c r="B18" s="68" t="s">
        <v>43</v>
      </c>
      <c r="C18" s="50" t="s">
        <v>26</v>
      </c>
      <c r="D18" s="51" t="s">
        <v>27</v>
      </c>
      <c r="E18" s="57">
        <v>0.25</v>
      </c>
      <c r="F18" s="53" t="s">
        <v>28</v>
      </c>
      <c r="G18" s="72"/>
      <c r="H18" s="76" t="s">
        <v>26</v>
      </c>
      <c r="I18" s="51" t="s">
        <v>27</v>
      </c>
      <c r="J18" s="53">
        <f>ROUNDUP(E18*0.75,2)</f>
        <v>0.19</v>
      </c>
      <c r="K18" s="53" t="s">
        <v>28</v>
      </c>
      <c r="L18" s="53"/>
      <c r="M18" s="80" t="e">
        <f>#REF!</f>
        <v>#REF!</v>
      </c>
      <c r="N18" s="68" t="s">
        <v>20</v>
      </c>
      <c r="O18" s="54" t="s">
        <v>35</v>
      </c>
      <c r="P18" s="51"/>
      <c r="Q18" s="55">
        <v>100</v>
      </c>
      <c r="R18" s="89">
        <f>ROUNDUP(Q18*0.75,2)</f>
        <v>75</v>
      </c>
    </row>
    <row r="19" spans="1:18" ht="24.95" customHeight="1" x14ac:dyDescent="0.15">
      <c r="A19" s="288"/>
      <c r="B19" s="68"/>
      <c r="C19" s="50" t="s">
        <v>126</v>
      </c>
      <c r="D19" s="51"/>
      <c r="E19" s="52">
        <v>0.5</v>
      </c>
      <c r="F19" s="53" t="s">
        <v>22</v>
      </c>
      <c r="G19" s="72"/>
      <c r="H19" s="76" t="s">
        <v>126</v>
      </c>
      <c r="I19" s="51"/>
      <c r="J19" s="53">
        <f>ROUNDUP(E19*0.75,2)</f>
        <v>0.38</v>
      </c>
      <c r="K19" s="53" t="s">
        <v>22</v>
      </c>
      <c r="L19" s="53"/>
      <c r="M19" s="80" t="e">
        <f>#REF!</f>
        <v>#REF!</v>
      </c>
      <c r="N19" s="68"/>
      <c r="O19" s="54" t="s">
        <v>46</v>
      </c>
      <c r="P19" s="51"/>
      <c r="Q19" s="55">
        <v>3</v>
      </c>
      <c r="R19" s="89">
        <f>ROUNDUP(Q19*0.75,2)</f>
        <v>2.25</v>
      </c>
    </row>
    <row r="20" spans="1:18" ht="24.95" customHeight="1" x14ac:dyDescent="0.15">
      <c r="A20" s="288"/>
      <c r="B20" s="67"/>
      <c r="C20" s="44"/>
      <c r="D20" s="45"/>
      <c r="E20" s="46"/>
      <c r="F20" s="47"/>
      <c r="G20" s="71"/>
      <c r="H20" s="75"/>
      <c r="I20" s="45"/>
      <c r="J20" s="47"/>
      <c r="K20" s="47"/>
      <c r="L20" s="47"/>
      <c r="M20" s="79"/>
      <c r="N20" s="67"/>
      <c r="O20" s="48"/>
      <c r="P20" s="45"/>
      <c r="Q20" s="49"/>
      <c r="R20" s="90"/>
    </row>
    <row r="21" spans="1:18" ht="24.95" customHeight="1" x14ac:dyDescent="0.15">
      <c r="A21" s="288"/>
      <c r="B21" s="68" t="s">
        <v>127</v>
      </c>
      <c r="C21" s="50" t="s">
        <v>128</v>
      </c>
      <c r="D21" s="51"/>
      <c r="E21" s="84">
        <v>0.16666666666666666</v>
      </c>
      <c r="F21" s="53" t="s">
        <v>28</v>
      </c>
      <c r="G21" s="72"/>
      <c r="H21" s="76" t="s">
        <v>128</v>
      </c>
      <c r="I21" s="51"/>
      <c r="J21" s="53">
        <f>ROUNDUP(E21*0.75,2)</f>
        <v>0.13</v>
      </c>
      <c r="K21" s="53" t="s">
        <v>28</v>
      </c>
      <c r="L21" s="53"/>
      <c r="M21" s="80" t="e">
        <f>#REF!</f>
        <v>#REF!</v>
      </c>
      <c r="N21" s="68" t="s">
        <v>48</v>
      </c>
      <c r="O21" s="54"/>
      <c r="P21" s="51"/>
      <c r="Q21" s="55"/>
      <c r="R21" s="89"/>
    </row>
    <row r="22" spans="1:18" ht="24.95" customHeight="1" thickBot="1" x14ac:dyDescent="0.2">
      <c r="A22" s="289"/>
      <c r="B22" s="69"/>
      <c r="C22" s="58"/>
      <c r="D22" s="59"/>
      <c r="E22" s="60"/>
      <c r="F22" s="61"/>
      <c r="G22" s="73"/>
      <c r="H22" s="77"/>
      <c r="I22" s="59"/>
      <c r="J22" s="61"/>
      <c r="K22" s="61"/>
      <c r="L22" s="61"/>
      <c r="M22" s="81"/>
      <c r="N22" s="69"/>
      <c r="O22" s="62"/>
      <c r="P22" s="59"/>
      <c r="Q22" s="63"/>
      <c r="R22" s="91"/>
    </row>
  </sheetData>
  <mergeCells count="4">
    <mergeCell ref="H1:N1"/>
    <mergeCell ref="A2:R2"/>
    <mergeCell ref="A3:F3"/>
    <mergeCell ref="A5:A22"/>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3"/>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8"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260</v>
      </c>
      <c r="B1" s="5"/>
      <c r="C1" s="1"/>
      <c r="D1" s="1"/>
      <c r="E1" s="302"/>
      <c r="F1" s="303"/>
      <c r="G1" s="303"/>
      <c r="H1" s="303"/>
      <c r="I1" s="303"/>
      <c r="J1" s="303"/>
      <c r="K1" s="303"/>
      <c r="L1" s="303"/>
      <c r="M1" s="303"/>
      <c r="N1" s="303"/>
      <c r="O1"/>
      <c r="P1"/>
      <c r="Q1"/>
      <c r="R1"/>
      <c r="S1"/>
      <c r="T1"/>
      <c r="U1"/>
    </row>
    <row r="2" spans="1:21" s="3" customFormat="1" ht="36" customHeight="1" x14ac:dyDescent="0.15">
      <c r="A2" s="283" t="s">
        <v>0</v>
      </c>
      <c r="B2" s="284"/>
      <c r="C2" s="284"/>
      <c r="D2" s="284"/>
      <c r="E2" s="284"/>
      <c r="F2" s="284"/>
      <c r="G2" s="284"/>
      <c r="H2" s="284"/>
      <c r="I2" s="284"/>
      <c r="J2" s="284"/>
      <c r="K2" s="284"/>
      <c r="L2" s="284"/>
      <c r="M2" s="284"/>
      <c r="N2" s="284"/>
      <c r="O2" s="303"/>
      <c r="P2"/>
      <c r="Q2"/>
      <c r="R2"/>
      <c r="S2"/>
      <c r="T2"/>
      <c r="U2"/>
    </row>
    <row r="3" spans="1:21" ht="33.75" customHeight="1" thickBot="1" x14ac:dyDescent="0.3">
      <c r="A3" s="304" t="s">
        <v>343</v>
      </c>
      <c r="B3" s="305"/>
      <c r="C3" s="305"/>
      <c r="D3" s="94"/>
      <c r="E3" s="306" t="s">
        <v>332</v>
      </c>
      <c r="F3" s="307"/>
      <c r="G3" s="87"/>
      <c r="H3" s="87"/>
      <c r="I3" s="87"/>
      <c r="J3" s="87"/>
      <c r="K3" s="95"/>
      <c r="L3" s="87"/>
      <c r="M3" s="87"/>
    </row>
    <row r="4" spans="1:21" ht="18.75" customHeight="1" x14ac:dyDescent="0.15">
      <c r="A4" s="308"/>
      <c r="B4" s="309"/>
      <c r="C4" s="310"/>
      <c r="D4" s="314" t="s">
        <v>5</v>
      </c>
      <c r="E4" s="317" t="s">
        <v>262</v>
      </c>
      <c r="F4" s="320" t="s">
        <v>263</v>
      </c>
      <c r="G4" s="96" t="s">
        <v>264</v>
      </c>
      <c r="H4" s="145" t="s">
        <v>265</v>
      </c>
      <c r="I4" s="323" t="s">
        <v>266</v>
      </c>
      <c r="J4" s="324"/>
      <c r="K4" s="325"/>
      <c r="L4" s="330" t="s">
        <v>267</v>
      </c>
      <c r="M4" s="327"/>
      <c r="N4" s="328"/>
      <c r="O4" s="290" t="s">
        <v>5</v>
      </c>
    </row>
    <row r="5" spans="1:21" ht="18.75" customHeight="1" x14ac:dyDescent="0.15">
      <c r="A5" s="311"/>
      <c r="B5" s="312"/>
      <c r="C5" s="313"/>
      <c r="D5" s="315"/>
      <c r="E5" s="318"/>
      <c r="F5" s="321"/>
      <c r="G5" s="9" t="s">
        <v>268</v>
      </c>
      <c r="H5" s="146" t="s">
        <v>269</v>
      </c>
      <c r="I5" s="293" t="s">
        <v>271</v>
      </c>
      <c r="J5" s="294"/>
      <c r="K5" s="295"/>
      <c r="L5" s="329" t="s">
        <v>330</v>
      </c>
      <c r="M5" s="297"/>
      <c r="N5" s="298"/>
      <c r="O5" s="291"/>
    </row>
    <row r="6" spans="1:21" ht="18.75" customHeight="1" thickBot="1" x14ac:dyDescent="0.2">
      <c r="A6" s="99"/>
      <c r="B6" s="100" t="s">
        <v>1</v>
      </c>
      <c r="C6" s="101" t="s">
        <v>274</v>
      </c>
      <c r="D6" s="316"/>
      <c r="E6" s="319"/>
      <c r="F6" s="322"/>
      <c r="G6" s="102" t="s">
        <v>263</v>
      </c>
      <c r="H6" s="106" t="s">
        <v>275</v>
      </c>
      <c r="I6" s="104" t="s">
        <v>1</v>
      </c>
      <c r="J6" s="101" t="s">
        <v>274</v>
      </c>
      <c r="K6" s="103" t="s">
        <v>275</v>
      </c>
      <c r="L6" s="104" t="s">
        <v>1</v>
      </c>
      <c r="M6" s="106" t="s">
        <v>274</v>
      </c>
      <c r="N6" s="103" t="s">
        <v>275</v>
      </c>
      <c r="O6" s="292"/>
    </row>
    <row r="7" spans="1:21" ht="24" customHeight="1" x14ac:dyDescent="0.15">
      <c r="A7" s="299" t="s">
        <v>51</v>
      </c>
      <c r="B7" s="107" t="s">
        <v>276</v>
      </c>
      <c r="C7" s="107" t="s">
        <v>277</v>
      </c>
      <c r="D7" s="107"/>
      <c r="E7" s="39"/>
      <c r="F7" s="39"/>
      <c r="G7" s="107"/>
      <c r="H7" s="147" t="s">
        <v>278</v>
      </c>
      <c r="I7" s="110" t="s">
        <v>276</v>
      </c>
      <c r="J7" s="107" t="s">
        <v>277</v>
      </c>
      <c r="K7" s="147" t="s">
        <v>279</v>
      </c>
      <c r="L7" s="110" t="s">
        <v>280</v>
      </c>
      <c r="M7" s="107" t="s">
        <v>277</v>
      </c>
      <c r="N7" s="109">
        <v>30</v>
      </c>
      <c r="O7" s="112"/>
    </row>
    <row r="8" spans="1:21" ht="24" customHeight="1" x14ac:dyDescent="0.15">
      <c r="A8" s="300"/>
      <c r="B8" s="113"/>
      <c r="C8" s="113"/>
      <c r="D8" s="113"/>
      <c r="E8" s="45"/>
      <c r="F8" s="45"/>
      <c r="G8" s="113"/>
      <c r="H8" s="148"/>
      <c r="I8" s="116"/>
      <c r="J8" s="113"/>
      <c r="K8" s="148"/>
      <c r="L8" s="116"/>
      <c r="M8" s="113"/>
      <c r="N8" s="115"/>
      <c r="O8" s="118"/>
    </row>
    <row r="9" spans="1:21" ht="24" customHeight="1" x14ac:dyDescent="0.15">
      <c r="A9" s="300"/>
      <c r="B9" s="119" t="s">
        <v>342</v>
      </c>
      <c r="C9" s="119" t="s">
        <v>130</v>
      </c>
      <c r="D9" s="119" t="s">
        <v>24</v>
      </c>
      <c r="E9" s="51"/>
      <c r="F9" s="51"/>
      <c r="G9" s="119"/>
      <c r="H9" s="158">
        <v>0.7</v>
      </c>
      <c r="I9" s="122" t="s">
        <v>342</v>
      </c>
      <c r="J9" s="119" t="s">
        <v>130</v>
      </c>
      <c r="K9" s="158">
        <v>0.3</v>
      </c>
      <c r="L9" s="122" t="s">
        <v>341</v>
      </c>
      <c r="M9" s="119" t="s">
        <v>130</v>
      </c>
      <c r="N9" s="128">
        <v>0.2</v>
      </c>
      <c r="O9" s="125" t="s">
        <v>24</v>
      </c>
    </row>
    <row r="10" spans="1:21" ht="24" customHeight="1" x14ac:dyDescent="0.15">
      <c r="A10" s="300"/>
      <c r="B10" s="119"/>
      <c r="C10" s="119" t="s">
        <v>96</v>
      </c>
      <c r="D10" s="119"/>
      <c r="E10" s="51"/>
      <c r="F10" s="51"/>
      <c r="G10" s="119"/>
      <c r="H10" s="149">
        <v>20</v>
      </c>
      <c r="I10" s="122"/>
      <c r="J10" s="119" t="s">
        <v>96</v>
      </c>
      <c r="K10" s="149">
        <v>20</v>
      </c>
      <c r="L10" s="122"/>
      <c r="M10" s="119" t="s">
        <v>96</v>
      </c>
      <c r="N10" s="121">
        <v>10</v>
      </c>
      <c r="O10" s="125"/>
    </row>
    <row r="11" spans="1:21" ht="24" customHeight="1" x14ac:dyDescent="0.15">
      <c r="A11" s="300"/>
      <c r="B11" s="119"/>
      <c r="C11" s="119"/>
      <c r="D11" s="119"/>
      <c r="E11" s="51"/>
      <c r="F11" s="51"/>
      <c r="G11" s="119" t="s">
        <v>35</v>
      </c>
      <c r="H11" s="149" t="s">
        <v>286</v>
      </c>
      <c r="I11" s="122"/>
      <c r="J11" s="119"/>
      <c r="K11" s="149"/>
      <c r="L11" s="116"/>
      <c r="M11" s="113"/>
      <c r="N11" s="115"/>
      <c r="O11" s="118"/>
    </row>
    <row r="12" spans="1:21" ht="24" customHeight="1" x14ac:dyDescent="0.15">
      <c r="A12" s="300"/>
      <c r="B12" s="113"/>
      <c r="C12" s="113"/>
      <c r="D12" s="113"/>
      <c r="E12" s="45"/>
      <c r="F12" s="45"/>
      <c r="G12" s="113"/>
      <c r="H12" s="148"/>
      <c r="I12" s="116"/>
      <c r="J12" s="113"/>
      <c r="K12" s="148"/>
      <c r="L12" s="122" t="s">
        <v>340</v>
      </c>
      <c r="M12" s="119" t="s">
        <v>65</v>
      </c>
      <c r="N12" s="139">
        <v>0.1</v>
      </c>
      <c r="O12" s="125"/>
    </row>
    <row r="13" spans="1:21" ht="24" customHeight="1" x14ac:dyDescent="0.15">
      <c r="A13" s="300"/>
      <c r="B13" s="119" t="s">
        <v>339</v>
      </c>
      <c r="C13" s="119" t="s">
        <v>65</v>
      </c>
      <c r="D13" s="119"/>
      <c r="E13" s="51"/>
      <c r="F13" s="51"/>
      <c r="G13" s="119"/>
      <c r="H13" s="150">
        <v>0.1</v>
      </c>
      <c r="I13" s="122" t="s">
        <v>339</v>
      </c>
      <c r="J13" s="119" t="s">
        <v>65</v>
      </c>
      <c r="K13" s="150">
        <v>0.1</v>
      </c>
      <c r="L13" s="122"/>
      <c r="M13" s="119" t="s">
        <v>21</v>
      </c>
      <c r="N13" s="121">
        <v>15</v>
      </c>
      <c r="O13" s="125"/>
    </row>
    <row r="14" spans="1:21" ht="24" customHeight="1" x14ac:dyDescent="0.15">
      <c r="A14" s="300"/>
      <c r="B14" s="119"/>
      <c r="C14" s="119" t="s">
        <v>209</v>
      </c>
      <c r="D14" s="119"/>
      <c r="E14" s="51"/>
      <c r="F14" s="51"/>
      <c r="G14" s="119"/>
      <c r="H14" s="149">
        <v>5</v>
      </c>
      <c r="I14" s="122"/>
      <c r="J14" s="119" t="s">
        <v>209</v>
      </c>
      <c r="K14" s="149">
        <v>5</v>
      </c>
      <c r="L14" s="122"/>
      <c r="M14" s="119" t="s">
        <v>41</v>
      </c>
      <c r="N14" s="121">
        <v>5</v>
      </c>
      <c r="O14" s="125"/>
    </row>
    <row r="15" spans="1:21" ht="24" customHeight="1" x14ac:dyDescent="0.15">
      <c r="A15" s="300"/>
      <c r="B15" s="119"/>
      <c r="C15" s="119" t="s">
        <v>21</v>
      </c>
      <c r="D15" s="119"/>
      <c r="E15" s="51"/>
      <c r="F15" s="51"/>
      <c r="G15" s="119"/>
      <c r="H15" s="149">
        <v>20</v>
      </c>
      <c r="I15" s="122"/>
      <c r="J15" s="119" t="s">
        <v>21</v>
      </c>
      <c r="K15" s="149">
        <v>15</v>
      </c>
      <c r="L15" s="116"/>
      <c r="M15" s="113"/>
      <c r="N15" s="115"/>
      <c r="O15" s="118"/>
    </row>
    <row r="16" spans="1:21" ht="24" customHeight="1" x14ac:dyDescent="0.15">
      <c r="A16" s="300"/>
      <c r="B16" s="119"/>
      <c r="C16" s="119" t="s">
        <v>41</v>
      </c>
      <c r="D16" s="119"/>
      <c r="E16" s="51"/>
      <c r="F16" s="51"/>
      <c r="G16" s="119"/>
      <c r="H16" s="149">
        <v>5</v>
      </c>
      <c r="I16" s="122"/>
      <c r="J16" s="119" t="s">
        <v>41</v>
      </c>
      <c r="K16" s="149">
        <v>5</v>
      </c>
      <c r="L16" s="122" t="s">
        <v>127</v>
      </c>
      <c r="M16" s="119" t="s">
        <v>128</v>
      </c>
      <c r="N16" s="139">
        <v>0.1</v>
      </c>
      <c r="O16" s="125"/>
    </row>
    <row r="17" spans="1:15" ht="24" customHeight="1" x14ac:dyDescent="0.15">
      <c r="A17" s="300"/>
      <c r="B17" s="119"/>
      <c r="C17" s="119"/>
      <c r="D17" s="119"/>
      <c r="E17" s="51"/>
      <c r="F17" s="51"/>
      <c r="G17" s="119" t="s">
        <v>35</v>
      </c>
      <c r="H17" s="149" t="s">
        <v>286</v>
      </c>
      <c r="I17" s="122"/>
      <c r="J17" s="119"/>
      <c r="K17" s="149"/>
      <c r="L17" s="122"/>
      <c r="M17" s="119"/>
      <c r="N17" s="121"/>
      <c r="O17" s="125"/>
    </row>
    <row r="18" spans="1:15" ht="24" customHeight="1" x14ac:dyDescent="0.15">
      <c r="A18" s="300"/>
      <c r="B18" s="119"/>
      <c r="C18" s="119"/>
      <c r="D18" s="119"/>
      <c r="E18" s="51"/>
      <c r="F18" s="51" t="s">
        <v>34</v>
      </c>
      <c r="G18" s="119" t="s">
        <v>33</v>
      </c>
      <c r="H18" s="149" t="s">
        <v>287</v>
      </c>
      <c r="I18" s="122"/>
      <c r="J18" s="119"/>
      <c r="K18" s="149"/>
      <c r="L18" s="122"/>
      <c r="M18" s="119"/>
      <c r="N18" s="121"/>
      <c r="O18" s="125"/>
    </row>
    <row r="19" spans="1:15" ht="24" customHeight="1" x14ac:dyDescent="0.15">
      <c r="A19" s="300"/>
      <c r="B19" s="119"/>
      <c r="C19" s="119"/>
      <c r="D19" s="119"/>
      <c r="E19" s="51"/>
      <c r="F19" s="151"/>
      <c r="G19" s="119" t="s">
        <v>30</v>
      </c>
      <c r="H19" s="149" t="s">
        <v>287</v>
      </c>
      <c r="I19" s="122"/>
      <c r="J19" s="119"/>
      <c r="K19" s="149"/>
      <c r="L19" s="122"/>
      <c r="M19" s="119"/>
      <c r="N19" s="121"/>
      <c r="O19" s="125"/>
    </row>
    <row r="20" spans="1:15" ht="24" customHeight="1" x14ac:dyDescent="0.15">
      <c r="A20" s="300"/>
      <c r="B20" s="119"/>
      <c r="C20" s="119"/>
      <c r="D20" s="119"/>
      <c r="E20" s="51"/>
      <c r="F20" s="51"/>
      <c r="G20" s="119" t="s">
        <v>116</v>
      </c>
      <c r="H20" s="149" t="s">
        <v>287</v>
      </c>
      <c r="I20" s="122"/>
      <c r="J20" s="119"/>
      <c r="K20" s="149"/>
      <c r="L20" s="122"/>
      <c r="M20" s="119"/>
      <c r="N20" s="121"/>
      <c r="O20" s="125"/>
    </row>
    <row r="21" spans="1:15" ht="24" customHeight="1" x14ac:dyDescent="0.15">
      <c r="A21" s="300"/>
      <c r="B21" s="113"/>
      <c r="C21" s="113"/>
      <c r="D21" s="113"/>
      <c r="E21" s="45"/>
      <c r="F21" s="45"/>
      <c r="G21" s="113"/>
      <c r="H21" s="148"/>
      <c r="I21" s="116"/>
      <c r="J21" s="113"/>
      <c r="K21" s="148"/>
      <c r="L21" s="122"/>
      <c r="M21" s="119"/>
      <c r="N21" s="121"/>
      <c r="O21" s="125"/>
    </row>
    <row r="22" spans="1:15" ht="24" customHeight="1" x14ac:dyDescent="0.15">
      <c r="A22" s="300"/>
      <c r="B22" s="119" t="s">
        <v>43</v>
      </c>
      <c r="C22" s="119" t="s">
        <v>26</v>
      </c>
      <c r="D22" s="119"/>
      <c r="E22" s="51" t="s">
        <v>27</v>
      </c>
      <c r="F22" s="51"/>
      <c r="G22" s="119"/>
      <c r="H22" s="157">
        <v>0.13</v>
      </c>
      <c r="I22" s="122" t="s">
        <v>43</v>
      </c>
      <c r="J22" s="119" t="s">
        <v>285</v>
      </c>
      <c r="K22" s="157">
        <v>0.13</v>
      </c>
      <c r="L22" s="122"/>
      <c r="M22" s="119"/>
      <c r="N22" s="121"/>
      <c r="O22" s="125"/>
    </row>
    <row r="23" spans="1:15" ht="24" customHeight="1" x14ac:dyDescent="0.15">
      <c r="A23" s="300"/>
      <c r="B23" s="119"/>
      <c r="C23" s="119" t="s">
        <v>126</v>
      </c>
      <c r="D23" s="119"/>
      <c r="E23" s="51"/>
      <c r="F23" s="51"/>
      <c r="G23" s="119"/>
      <c r="H23" s="149">
        <v>0.5</v>
      </c>
      <c r="I23" s="122"/>
      <c r="J23" s="119" t="s">
        <v>126</v>
      </c>
      <c r="K23" s="149">
        <v>0.5</v>
      </c>
      <c r="L23" s="122"/>
      <c r="M23" s="119"/>
      <c r="N23" s="121"/>
      <c r="O23" s="125"/>
    </row>
    <row r="24" spans="1:15" ht="24" customHeight="1" x14ac:dyDescent="0.15">
      <c r="A24" s="300"/>
      <c r="B24" s="119"/>
      <c r="C24" s="119"/>
      <c r="D24" s="119"/>
      <c r="E24" s="51"/>
      <c r="F24" s="51"/>
      <c r="G24" s="119" t="s">
        <v>35</v>
      </c>
      <c r="H24" s="149" t="s">
        <v>286</v>
      </c>
      <c r="I24" s="122"/>
      <c r="J24" s="119"/>
      <c r="K24" s="149"/>
      <c r="L24" s="122"/>
      <c r="M24" s="119"/>
      <c r="N24" s="121"/>
      <c r="O24" s="125"/>
    </row>
    <row r="25" spans="1:15" ht="24" customHeight="1" x14ac:dyDescent="0.15">
      <c r="A25" s="300"/>
      <c r="B25" s="119"/>
      <c r="C25" s="119"/>
      <c r="D25" s="119"/>
      <c r="E25" s="51"/>
      <c r="F25" s="51"/>
      <c r="G25" s="119" t="s">
        <v>46</v>
      </c>
      <c r="H25" s="149" t="s">
        <v>287</v>
      </c>
      <c r="I25" s="122"/>
      <c r="J25" s="119"/>
      <c r="K25" s="149"/>
      <c r="L25" s="122"/>
      <c r="M25" s="119"/>
      <c r="N25" s="121"/>
      <c r="O25" s="125"/>
    </row>
    <row r="26" spans="1:15" ht="24" customHeight="1" x14ac:dyDescent="0.15">
      <c r="A26" s="300"/>
      <c r="B26" s="113"/>
      <c r="C26" s="113"/>
      <c r="D26" s="113"/>
      <c r="E26" s="45"/>
      <c r="F26" s="45"/>
      <c r="G26" s="113"/>
      <c r="H26" s="148"/>
      <c r="I26" s="116"/>
      <c r="J26" s="113"/>
      <c r="K26" s="148"/>
      <c r="L26" s="122"/>
      <c r="M26" s="119"/>
      <c r="N26" s="121"/>
      <c r="O26" s="125"/>
    </row>
    <row r="27" spans="1:15" ht="24" customHeight="1" x14ac:dyDescent="0.15">
      <c r="A27" s="300"/>
      <c r="B27" s="119" t="s">
        <v>127</v>
      </c>
      <c r="C27" s="119" t="s">
        <v>128</v>
      </c>
      <c r="D27" s="119"/>
      <c r="E27" s="51"/>
      <c r="F27" s="51"/>
      <c r="G27" s="119"/>
      <c r="H27" s="157">
        <v>0.13</v>
      </c>
      <c r="I27" s="122" t="s">
        <v>127</v>
      </c>
      <c r="J27" s="119" t="s">
        <v>128</v>
      </c>
      <c r="K27" s="157">
        <v>0.13</v>
      </c>
      <c r="L27" s="122"/>
      <c r="M27" s="119"/>
      <c r="N27" s="121"/>
      <c r="O27" s="125"/>
    </row>
    <row r="28" spans="1:15" ht="24" customHeight="1" thickBot="1" x14ac:dyDescent="0.2">
      <c r="A28" s="301"/>
      <c r="B28" s="129"/>
      <c r="C28" s="129"/>
      <c r="D28" s="129"/>
      <c r="E28" s="59"/>
      <c r="F28" s="59"/>
      <c r="G28" s="129"/>
      <c r="H28" s="152"/>
      <c r="I28" s="132"/>
      <c r="J28" s="129"/>
      <c r="K28" s="152"/>
      <c r="L28" s="132"/>
      <c r="M28" s="129"/>
      <c r="N28" s="131"/>
      <c r="O28" s="135"/>
    </row>
    <row r="29" spans="1:15" ht="14.25" x14ac:dyDescent="0.15">
      <c r="B29" s="92"/>
      <c r="C29" s="92"/>
      <c r="D29" s="92"/>
      <c r="G29" s="92"/>
      <c r="H29" s="136"/>
      <c r="I29" s="92"/>
      <c r="J29" s="92"/>
      <c r="K29" s="136"/>
      <c r="L29" s="92"/>
      <c r="M29" s="92"/>
      <c r="N29" s="136"/>
    </row>
    <row r="30" spans="1:15" ht="14.25" x14ac:dyDescent="0.15">
      <c r="B30" s="92"/>
      <c r="C30" s="92"/>
      <c r="D30" s="92"/>
      <c r="G30" s="92"/>
      <c r="H30" s="136"/>
      <c r="I30" s="92"/>
      <c r="J30" s="92"/>
      <c r="K30" s="136"/>
      <c r="L30" s="92"/>
      <c r="M30" s="92"/>
      <c r="N30" s="136"/>
    </row>
    <row r="31" spans="1:15" ht="14.25" x14ac:dyDescent="0.15">
      <c r="B31" s="92"/>
      <c r="C31" s="92"/>
      <c r="D31" s="92"/>
      <c r="G31" s="92"/>
      <c r="H31" s="136"/>
      <c r="I31" s="92"/>
      <c r="J31" s="92"/>
      <c r="K31" s="136"/>
      <c r="L31" s="92"/>
      <c r="M31" s="92"/>
      <c r="N31" s="136"/>
    </row>
    <row r="32" spans="1:15" ht="14.25" x14ac:dyDescent="0.15">
      <c r="B32" s="92"/>
      <c r="C32" s="92"/>
      <c r="D32" s="92"/>
      <c r="G32" s="92"/>
      <c r="H32" s="136"/>
      <c r="I32" s="92"/>
      <c r="J32" s="92"/>
      <c r="K32" s="136"/>
      <c r="L32" s="92"/>
      <c r="M32" s="92"/>
      <c r="N32" s="136"/>
    </row>
    <row r="33" spans="2:14" ht="14.25" x14ac:dyDescent="0.15">
      <c r="B33" s="92"/>
      <c r="C33" s="92"/>
      <c r="D33" s="92"/>
      <c r="G33" s="92"/>
      <c r="H33" s="136"/>
      <c r="I33" s="92"/>
      <c r="J33" s="92"/>
      <c r="K33" s="136"/>
      <c r="L33" s="92"/>
      <c r="M33" s="92"/>
      <c r="N33" s="136"/>
    </row>
    <row r="34" spans="2:14" ht="14.25" x14ac:dyDescent="0.15">
      <c r="B34" s="92"/>
      <c r="C34" s="92"/>
      <c r="D34" s="92"/>
      <c r="G34" s="92"/>
      <c r="H34" s="136"/>
      <c r="I34" s="92"/>
      <c r="J34" s="92"/>
      <c r="K34" s="136"/>
      <c r="L34" s="92"/>
      <c r="M34" s="92"/>
      <c r="N34" s="136"/>
    </row>
    <row r="35" spans="2:14" ht="14.25" x14ac:dyDescent="0.15">
      <c r="B35" s="92"/>
      <c r="C35" s="92"/>
      <c r="D35" s="92"/>
      <c r="G35" s="92"/>
      <c r="H35" s="136"/>
      <c r="I35" s="92"/>
      <c r="J35" s="92"/>
      <c r="K35" s="136"/>
      <c r="L35" s="92"/>
      <c r="M35" s="92"/>
      <c r="N35" s="136"/>
    </row>
    <row r="36" spans="2:14" ht="14.25" x14ac:dyDescent="0.15">
      <c r="B36" s="92"/>
      <c r="C36" s="92"/>
      <c r="D36" s="92"/>
      <c r="G36" s="92"/>
      <c r="H36" s="136"/>
      <c r="I36" s="92"/>
      <c r="J36" s="92"/>
      <c r="K36" s="136"/>
      <c r="L36" s="92"/>
      <c r="M36" s="92"/>
      <c r="N36" s="136"/>
    </row>
    <row r="37" spans="2:14" ht="14.25" x14ac:dyDescent="0.15">
      <c r="B37" s="92"/>
      <c r="C37" s="92"/>
      <c r="D37" s="92"/>
      <c r="G37" s="92"/>
      <c r="H37" s="136"/>
      <c r="I37" s="92"/>
      <c r="J37" s="92"/>
      <c r="K37" s="136"/>
      <c r="L37" s="92"/>
      <c r="M37" s="92"/>
      <c r="N37" s="136"/>
    </row>
    <row r="38" spans="2:14" ht="14.25" x14ac:dyDescent="0.15">
      <c r="B38" s="92"/>
      <c r="C38" s="92"/>
      <c r="D38" s="92"/>
      <c r="G38" s="92"/>
      <c r="H38" s="136"/>
      <c r="I38" s="92"/>
      <c r="J38" s="92"/>
      <c r="K38" s="136"/>
      <c r="L38" s="92"/>
      <c r="M38" s="92"/>
      <c r="N38" s="136"/>
    </row>
    <row r="39" spans="2:14" ht="14.25" x14ac:dyDescent="0.15">
      <c r="B39" s="92"/>
      <c r="C39" s="92"/>
      <c r="D39" s="92"/>
      <c r="G39" s="92"/>
      <c r="H39" s="136"/>
      <c r="I39" s="92"/>
      <c r="J39" s="92"/>
      <c r="K39" s="136"/>
      <c r="L39" s="92"/>
      <c r="M39" s="92"/>
      <c r="N39" s="136"/>
    </row>
    <row r="40" spans="2:14" ht="14.25" x14ac:dyDescent="0.15">
      <c r="B40" s="92"/>
      <c r="C40" s="92"/>
      <c r="D40" s="92"/>
      <c r="G40" s="92"/>
      <c r="H40" s="136"/>
      <c r="I40" s="92"/>
      <c r="J40" s="92"/>
      <c r="K40" s="136"/>
      <c r="L40" s="92"/>
      <c r="M40" s="92"/>
      <c r="N40" s="136"/>
    </row>
    <row r="41" spans="2:14" ht="14.25" x14ac:dyDescent="0.15">
      <c r="B41" s="92"/>
      <c r="C41" s="92"/>
      <c r="D41" s="92"/>
      <c r="G41" s="92"/>
      <c r="H41" s="136"/>
      <c r="I41" s="92"/>
      <c r="J41" s="92"/>
      <c r="K41" s="136"/>
      <c r="L41" s="92"/>
      <c r="M41" s="92"/>
      <c r="N41" s="136"/>
    </row>
    <row r="42" spans="2:14" ht="14.25" x14ac:dyDescent="0.15">
      <c r="B42" s="92"/>
      <c r="C42" s="92"/>
      <c r="D42" s="92"/>
      <c r="G42" s="92"/>
      <c r="H42" s="136"/>
      <c r="I42" s="92"/>
      <c r="J42" s="92"/>
      <c r="K42" s="136"/>
      <c r="L42" s="92"/>
      <c r="M42" s="92"/>
      <c r="N42" s="136"/>
    </row>
    <row r="43" spans="2:14" ht="14.25" x14ac:dyDescent="0.15">
      <c r="B43" s="92"/>
      <c r="C43" s="92"/>
      <c r="D43" s="92"/>
      <c r="G43" s="92"/>
      <c r="H43" s="136"/>
      <c r="I43" s="92"/>
      <c r="J43" s="92"/>
      <c r="K43" s="136"/>
      <c r="L43" s="92"/>
      <c r="M43" s="92"/>
      <c r="N43" s="136"/>
    </row>
    <row r="44" spans="2:14" ht="14.25" x14ac:dyDescent="0.15">
      <c r="B44" s="92"/>
      <c r="C44" s="92"/>
      <c r="D44" s="92"/>
      <c r="G44" s="92"/>
      <c r="H44" s="136"/>
      <c r="I44" s="92"/>
      <c r="J44" s="92"/>
      <c r="K44" s="136"/>
      <c r="L44" s="92"/>
      <c r="M44" s="92"/>
      <c r="N44" s="136"/>
    </row>
    <row r="45" spans="2:14" ht="14.25" x14ac:dyDescent="0.15">
      <c r="B45" s="92"/>
      <c r="C45" s="92"/>
      <c r="D45" s="92"/>
      <c r="G45" s="92"/>
      <c r="H45" s="136"/>
      <c r="I45" s="92"/>
      <c r="J45" s="92"/>
      <c r="K45" s="136"/>
      <c r="L45" s="92"/>
      <c r="M45" s="92"/>
      <c r="N45" s="136"/>
    </row>
    <row r="46" spans="2:14" ht="14.25" x14ac:dyDescent="0.15">
      <c r="B46" s="92"/>
      <c r="C46" s="92"/>
      <c r="D46" s="92"/>
      <c r="G46" s="92"/>
      <c r="H46" s="136"/>
      <c r="I46" s="92"/>
      <c r="J46" s="92"/>
      <c r="K46" s="136"/>
      <c r="L46" s="92"/>
      <c r="M46" s="92"/>
      <c r="N46" s="136"/>
    </row>
    <row r="47" spans="2:14" ht="14.25" x14ac:dyDescent="0.15">
      <c r="B47" s="92"/>
      <c r="C47" s="92"/>
      <c r="D47" s="92"/>
      <c r="G47" s="92"/>
      <c r="H47" s="136"/>
      <c r="I47" s="92"/>
      <c r="J47" s="92"/>
      <c r="K47" s="136"/>
      <c r="L47" s="92"/>
      <c r="M47" s="92"/>
      <c r="N47" s="136"/>
    </row>
    <row r="48" spans="2:14" ht="14.25" x14ac:dyDescent="0.15">
      <c r="B48" s="92"/>
      <c r="C48" s="92"/>
      <c r="D48" s="92"/>
      <c r="G48" s="92"/>
      <c r="H48" s="136"/>
      <c r="I48" s="92"/>
      <c r="J48" s="92"/>
      <c r="K48" s="136"/>
      <c r="L48" s="92"/>
      <c r="M48" s="92"/>
      <c r="N48" s="136"/>
    </row>
    <row r="49" spans="2:14" ht="14.25" x14ac:dyDescent="0.15">
      <c r="B49" s="92"/>
      <c r="C49" s="92"/>
      <c r="D49" s="92"/>
      <c r="G49" s="92"/>
      <c r="H49" s="136"/>
      <c r="I49" s="92"/>
      <c r="J49" s="92"/>
      <c r="K49" s="136"/>
      <c r="L49" s="92"/>
      <c r="M49" s="92"/>
      <c r="N49" s="136"/>
    </row>
    <row r="50" spans="2:14" ht="14.25" x14ac:dyDescent="0.15">
      <c r="B50" s="92"/>
      <c r="C50" s="92"/>
      <c r="D50" s="92"/>
      <c r="G50" s="92"/>
      <c r="H50" s="136"/>
      <c r="I50" s="92"/>
      <c r="J50" s="92"/>
      <c r="K50" s="136"/>
      <c r="L50" s="92"/>
      <c r="M50" s="92"/>
      <c r="N50" s="136"/>
    </row>
    <row r="51" spans="2:14" ht="14.25" x14ac:dyDescent="0.15">
      <c r="B51" s="92"/>
      <c r="C51" s="92"/>
      <c r="D51" s="92"/>
      <c r="G51" s="92"/>
      <c r="H51" s="136"/>
      <c r="I51" s="92"/>
      <c r="J51" s="92"/>
      <c r="K51" s="136"/>
      <c r="L51" s="92"/>
      <c r="M51" s="92"/>
      <c r="N51" s="136"/>
    </row>
    <row r="52" spans="2:14" ht="14.25" x14ac:dyDescent="0.15">
      <c r="B52" s="92"/>
      <c r="C52" s="92"/>
      <c r="D52" s="92"/>
      <c r="G52" s="92"/>
      <c r="H52" s="136"/>
      <c r="I52" s="92"/>
      <c r="J52" s="92"/>
      <c r="K52" s="136"/>
      <c r="L52" s="92"/>
      <c r="M52" s="92"/>
      <c r="N52" s="136"/>
    </row>
    <row r="53" spans="2:14" ht="14.25" x14ac:dyDescent="0.15">
      <c r="B53" s="92"/>
      <c r="C53" s="92"/>
      <c r="D53" s="92"/>
      <c r="G53" s="92"/>
      <c r="H53" s="136"/>
      <c r="I53" s="92"/>
      <c r="J53" s="92"/>
      <c r="K53" s="136"/>
      <c r="L53" s="92"/>
      <c r="M53" s="92"/>
      <c r="N53" s="136"/>
    </row>
    <row r="54" spans="2:14" ht="14.25" x14ac:dyDescent="0.15">
      <c r="B54" s="92"/>
      <c r="C54" s="92"/>
      <c r="D54" s="92"/>
      <c r="G54" s="92"/>
      <c r="H54" s="136"/>
      <c r="I54" s="92"/>
      <c r="J54" s="92"/>
      <c r="K54" s="136"/>
      <c r="L54" s="92"/>
      <c r="M54" s="92"/>
      <c r="N54" s="136"/>
    </row>
    <row r="55" spans="2:14" ht="14.25" x14ac:dyDescent="0.15">
      <c r="B55" s="92"/>
      <c r="C55" s="92"/>
      <c r="D55" s="92"/>
      <c r="G55" s="92"/>
      <c r="H55" s="136"/>
      <c r="I55" s="92"/>
      <c r="J55" s="92"/>
      <c r="K55" s="136"/>
      <c r="L55" s="92"/>
      <c r="M55" s="92"/>
      <c r="N55" s="136"/>
    </row>
    <row r="56" spans="2:14" ht="14.25" x14ac:dyDescent="0.15">
      <c r="B56" s="92"/>
      <c r="C56" s="92"/>
      <c r="D56" s="92"/>
      <c r="G56" s="92"/>
      <c r="H56" s="136"/>
      <c r="I56" s="92"/>
      <c r="J56" s="92"/>
      <c r="K56" s="136"/>
      <c r="L56" s="92"/>
      <c r="M56" s="92"/>
      <c r="N56" s="136"/>
    </row>
    <row r="57" spans="2:14" ht="14.25" x14ac:dyDescent="0.15">
      <c r="B57" s="92"/>
      <c r="C57" s="92"/>
      <c r="D57" s="92"/>
      <c r="G57" s="92"/>
      <c r="H57" s="136"/>
      <c r="I57" s="92"/>
      <c r="J57" s="92"/>
      <c r="K57" s="136"/>
      <c r="L57" s="92"/>
      <c r="M57" s="92"/>
      <c r="N57" s="136"/>
    </row>
    <row r="58" spans="2:14" ht="14.25" x14ac:dyDescent="0.15">
      <c r="B58" s="92"/>
      <c r="C58" s="92"/>
      <c r="D58" s="92"/>
      <c r="G58" s="92"/>
      <c r="H58" s="136"/>
      <c r="I58" s="92"/>
      <c r="J58" s="92"/>
      <c r="K58" s="136"/>
      <c r="L58" s="92"/>
      <c r="M58" s="92"/>
      <c r="N58" s="136"/>
    </row>
    <row r="59" spans="2:14" ht="14.25" x14ac:dyDescent="0.15">
      <c r="B59" s="92"/>
      <c r="C59" s="92"/>
      <c r="D59" s="92"/>
      <c r="G59" s="92"/>
      <c r="H59" s="136"/>
      <c r="I59" s="92"/>
      <c r="J59" s="92"/>
      <c r="K59" s="136"/>
      <c r="L59" s="92"/>
      <c r="M59" s="92"/>
      <c r="N59" s="136"/>
    </row>
    <row r="60" spans="2:14" ht="14.25" x14ac:dyDescent="0.15">
      <c r="B60" s="92"/>
      <c r="C60" s="92"/>
      <c r="D60" s="92"/>
      <c r="G60" s="92"/>
      <c r="H60" s="136"/>
      <c r="I60" s="92"/>
      <c r="J60" s="92"/>
      <c r="K60" s="136"/>
      <c r="L60" s="92"/>
      <c r="M60" s="92"/>
      <c r="N60" s="136"/>
    </row>
    <row r="61" spans="2:14" ht="14.25" x14ac:dyDescent="0.15">
      <c r="B61" s="92"/>
      <c r="C61" s="92"/>
      <c r="D61" s="92"/>
      <c r="G61" s="92"/>
      <c r="H61" s="136"/>
      <c r="I61" s="92"/>
      <c r="J61" s="92"/>
      <c r="K61" s="136"/>
      <c r="L61" s="92"/>
      <c r="M61" s="92"/>
      <c r="N61" s="136"/>
    </row>
    <row r="62" spans="2:14" ht="14.25" x14ac:dyDescent="0.15">
      <c r="B62" s="92"/>
      <c r="C62" s="92"/>
      <c r="D62" s="92"/>
      <c r="G62" s="92"/>
      <c r="H62" s="136"/>
      <c r="I62" s="92"/>
      <c r="J62" s="92"/>
      <c r="K62" s="136"/>
      <c r="L62" s="92"/>
      <c r="M62" s="92"/>
      <c r="N62" s="136"/>
    </row>
    <row r="63" spans="2:14" ht="14.25" x14ac:dyDescent="0.15">
      <c r="B63" s="92"/>
      <c r="C63" s="92"/>
      <c r="D63" s="92"/>
      <c r="G63" s="92"/>
      <c r="H63" s="136"/>
      <c r="I63" s="92"/>
      <c r="J63" s="92"/>
      <c r="K63" s="136"/>
      <c r="L63" s="92"/>
      <c r="M63" s="92"/>
      <c r="N63" s="136"/>
    </row>
  </sheetData>
  <mergeCells count="14">
    <mergeCell ref="O4:O6"/>
    <mergeCell ref="I5:K5"/>
    <mergeCell ref="L5:N5"/>
    <mergeCell ref="A7:A28"/>
    <mergeCell ref="E1:N1"/>
    <mergeCell ref="A2:O2"/>
    <mergeCell ref="A3:C3"/>
    <mergeCell ref="E3:F3"/>
    <mergeCell ref="A4:C5"/>
    <mergeCell ref="D4:D6"/>
    <mergeCell ref="E4:E6"/>
    <mergeCell ref="F4:F6"/>
    <mergeCell ref="I4:K4"/>
    <mergeCell ref="L4:N4"/>
  </mergeCells>
  <phoneticPr fontId="22"/>
  <printOptions horizontalCentered="1" verticalCentered="1"/>
  <pageMargins left="0.39370078740157483" right="0.39370078740157483" top="0.39370078740157483" bottom="0.39370078740157483" header="0.31496062992125984" footer="0.31496062992125984"/>
  <pageSetup paperSize="12" scale="78"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6"/>
  <sheetViews>
    <sheetView showZeros="0" zoomScale="60" zoomScaleNormal="60" zoomScaleSheetLayoutView="80" workbookViewId="0"/>
  </sheetViews>
  <sheetFormatPr defaultRowHeight="18.75" customHeight="1" x14ac:dyDescent="0.15"/>
  <cols>
    <col min="1" max="1" width="4.125" style="30" customWidth="1"/>
    <col min="2" max="2" width="22.5" style="29" customWidth="1"/>
    <col min="3" max="3" width="26.625" style="29" customWidth="1"/>
    <col min="4" max="4" width="17.125" style="28" customWidth="1"/>
    <col min="5" max="5" width="8.125" style="31" customWidth="1"/>
    <col min="6" max="6" width="4" style="32" customWidth="1"/>
    <col min="7" max="7" width="10.25" style="32" hidden="1" customWidth="1"/>
    <col min="8" max="8" width="23.25" style="33" customWidth="1"/>
    <col min="9" max="9" width="17.125" style="28" customWidth="1"/>
    <col min="10" max="10" width="8.125" style="32" customWidth="1"/>
    <col min="11" max="11" width="4" style="32" customWidth="1"/>
    <col min="12" max="12" width="10.25" style="32" hidden="1" customWidth="1"/>
    <col min="13" max="13" width="8.625" style="34" hidden="1" customWidth="1"/>
    <col min="14" max="14" width="97.75" style="29" customWidth="1"/>
    <col min="15" max="15" width="14.125" style="33" customWidth="1"/>
    <col min="16" max="16" width="16" style="28" customWidth="1"/>
    <col min="17" max="17" width="10.125" style="35" customWidth="1"/>
    <col min="18" max="18" width="10.125" style="31" customWidth="1"/>
    <col min="19" max="19" width="5.125" style="28" customWidth="1"/>
    <col min="27" max="16384" width="9" style="3"/>
  </cols>
  <sheetData>
    <row r="1" spans="1:19" ht="36.75" customHeight="1" x14ac:dyDescent="0.15">
      <c r="A1" s="1" t="s">
        <v>12</v>
      </c>
      <c r="B1" s="1"/>
      <c r="C1" s="2"/>
      <c r="D1" s="3"/>
      <c r="E1" s="2"/>
      <c r="F1" s="2"/>
      <c r="G1" s="2"/>
      <c r="H1" s="283"/>
      <c r="I1" s="283"/>
      <c r="J1" s="284"/>
      <c r="K1" s="284"/>
      <c r="L1" s="284"/>
      <c r="M1" s="284"/>
      <c r="N1" s="284"/>
      <c r="O1" s="2"/>
      <c r="P1" s="2"/>
      <c r="Q1" s="4"/>
      <c r="R1" s="4"/>
      <c r="S1" s="3"/>
    </row>
    <row r="2" spans="1:19" ht="36.75" customHeight="1" x14ac:dyDescent="0.15">
      <c r="A2" s="283" t="s">
        <v>0</v>
      </c>
      <c r="B2" s="283"/>
      <c r="C2" s="284"/>
      <c r="D2" s="284"/>
      <c r="E2" s="284"/>
      <c r="F2" s="284"/>
      <c r="G2" s="284"/>
      <c r="H2" s="284"/>
      <c r="I2" s="284"/>
      <c r="J2" s="284"/>
      <c r="K2" s="284"/>
      <c r="L2" s="284"/>
      <c r="M2" s="284"/>
      <c r="N2" s="284"/>
      <c r="O2" s="284"/>
      <c r="P2" s="284"/>
      <c r="Q2" s="284"/>
      <c r="R2" s="284"/>
      <c r="S2" s="3"/>
    </row>
    <row r="3" spans="1:19" ht="27.75" customHeight="1" thickBot="1" x14ac:dyDescent="0.3">
      <c r="A3" s="285" t="s">
        <v>210</v>
      </c>
      <c r="B3" s="286"/>
      <c r="C3" s="286"/>
      <c r="D3" s="286"/>
      <c r="E3" s="286"/>
      <c r="F3" s="286"/>
      <c r="G3" s="2"/>
      <c r="H3" s="2"/>
      <c r="I3" s="13"/>
      <c r="J3" s="2"/>
      <c r="K3" s="7"/>
      <c r="L3" s="7"/>
      <c r="M3" s="11"/>
      <c r="N3" s="2"/>
      <c r="O3" s="14"/>
      <c r="P3" s="13"/>
      <c r="Q3" s="15"/>
      <c r="R3" s="15"/>
      <c r="S3" s="12"/>
    </row>
    <row r="4" spans="1:19" customFormat="1" ht="42" customHeight="1" thickBot="1" x14ac:dyDescent="0.2">
      <c r="A4" s="16"/>
      <c r="B4" s="17" t="s">
        <v>1</v>
      </c>
      <c r="C4" s="18" t="s">
        <v>2</v>
      </c>
      <c r="D4" s="19" t="s">
        <v>259</v>
      </c>
      <c r="E4" s="36" t="s">
        <v>6</v>
      </c>
      <c r="F4" s="20" t="s">
        <v>4</v>
      </c>
      <c r="G4" s="18" t="s">
        <v>5</v>
      </c>
      <c r="H4" s="17" t="s">
        <v>2</v>
      </c>
      <c r="I4" s="19" t="s">
        <v>259</v>
      </c>
      <c r="J4" s="37" t="s">
        <v>3</v>
      </c>
      <c r="K4" s="20" t="s">
        <v>4</v>
      </c>
      <c r="L4" s="20" t="s">
        <v>5</v>
      </c>
      <c r="M4" s="22" t="s">
        <v>7</v>
      </c>
      <c r="N4" s="23" t="s">
        <v>8</v>
      </c>
      <c r="O4" s="20" t="s">
        <v>9</v>
      </c>
      <c r="P4" s="24" t="s">
        <v>259</v>
      </c>
      <c r="Q4" s="21" t="s">
        <v>11</v>
      </c>
      <c r="R4" s="26" t="s">
        <v>10</v>
      </c>
      <c r="S4" s="27"/>
    </row>
    <row r="5" spans="1:19" ht="24.95" customHeight="1" x14ac:dyDescent="0.15">
      <c r="A5" s="287" t="s">
        <v>51</v>
      </c>
      <c r="B5" s="66" t="s">
        <v>14</v>
      </c>
      <c r="C5" s="38"/>
      <c r="D5" s="39"/>
      <c r="E5" s="40"/>
      <c r="F5" s="41"/>
      <c r="G5" s="70"/>
      <c r="H5" s="74"/>
      <c r="I5" s="39"/>
      <c r="J5" s="41"/>
      <c r="K5" s="41"/>
      <c r="L5" s="41"/>
      <c r="M5" s="78"/>
      <c r="N5" s="66"/>
      <c r="O5" s="42" t="s">
        <v>14</v>
      </c>
      <c r="P5" s="39"/>
      <c r="Q5" s="43">
        <v>110</v>
      </c>
      <c r="R5" s="88">
        <f>ROUNDUP(Q5*0.75,2)</f>
        <v>82.5</v>
      </c>
    </row>
    <row r="6" spans="1:19" ht="24.95" customHeight="1" x14ac:dyDescent="0.15">
      <c r="A6" s="288"/>
      <c r="B6" s="67"/>
      <c r="C6" s="44"/>
      <c r="D6" s="45"/>
      <c r="E6" s="46"/>
      <c r="F6" s="47"/>
      <c r="G6" s="71"/>
      <c r="H6" s="75"/>
      <c r="I6" s="45"/>
      <c r="J6" s="47"/>
      <c r="K6" s="47"/>
      <c r="L6" s="47"/>
      <c r="M6" s="79"/>
      <c r="N6" s="67"/>
      <c r="O6" s="48"/>
      <c r="P6" s="45"/>
      <c r="Q6" s="49"/>
      <c r="R6" s="90"/>
    </row>
    <row r="7" spans="1:19" ht="24.95" customHeight="1" x14ac:dyDescent="0.15">
      <c r="A7" s="288"/>
      <c r="B7" s="68" t="s">
        <v>15</v>
      </c>
      <c r="C7" s="50" t="s">
        <v>21</v>
      </c>
      <c r="D7" s="51"/>
      <c r="E7" s="52">
        <v>10</v>
      </c>
      <c r="F7" s="53" t="s">
        <v>22</v>
      </c>
      <c r="G7" s="72"/>
      <c r="H7" s="76" t="s">
        <v>21</v>
      </c>
      <c r="I7" s="51"/>
      <c r="J7" s="53">
        <f>ROUNDUP(E7*0.75,2)</f>
        <v>7.5</v>
      </c>
      <c r="K7" s="53" t="s">
        <v>22</v>
      </c>
      <c r="L7" s="53"/>
      <c r="M7" s="80" t="e">
        <f>ROUND(#REF!+(#REF!*6/100),2)</f>
        <v>#REF!</v>
      </c>
      <c r="N7" s="68" t="s">
        <v>16</v>
      </c>
      <c r="O7" s="54" t="s">
        <v>29</v>
      </c>
      <c r="P7" s="51"/>
      <c r="Q7" s="55">
        <v>2</v>
      </c>
      <c r="R7" s="89">
        <f t="shared" ref="R7:R13" si="0">ROUNDUP(Q7*0.75,2)</f>
        <v>1.5</v>
      </c>
    </row>
    <row r="8" spans="1:19" ht="24.95" customHeight="1" x14ac:dyDescent="0.15">
      <c r="A8" s="288"/>
      <c r="B8" s="68"/>
      <c r="C8" s="50" t="s">
        <v>23</v>
      </c>
      <c r="D8" s="51"/>
      <c r="E8" s="56">
        <v>0.05</v>
      </c>
      <c r="F8" s="53" t="s">
        <v>25</v>
      </c>
      <c r="G8" s="72" t="s">
        <v>24</v>
      </c>
      <c r="H8" s="76" t="s">
        <v>23</v>
      </c>
      <c r="I8" s="51"/>
      <c r="J8" s="53">
        <f>ROUNDUP(E8*0.75,2)</f>
        <v>0.04</v>
      </c>
      <c r="K8" s="53" t="s">
        <v>25</v>
      </c>
      <c r="L8" s="53" t="s">
        <v>24</v>
      </c>
      <c r="M8" s="80" t="e">
        <f>#REF!</f>
        <v>#REF!</v>
      </c>
      <c r="N8" s="68" t="s">
        <v>17</v>
      </c>
      <c r="O8" s="54" t="s">
        <v>30</v>
      </c>
      <c r="P8" s="51"/>
      <c r="Q8" s="55">
        <v>1</v>
      </c>
      <c r="R8" s="89">
        <f t="shared" si="0"/>
        <v>0.75</v>
      </c>
    </row>
    <row r="9" spans="1:19" ht="24.95" customHeight="1" x14ac:dyDescent="0.15">
      <c r="A9" s="288"/>
      <c r="B9" s="68"/>
      <c r="C9" s="50" t="s">
        <v>26</v>
      </c>
      <c r="D9" s="51" t="s">
        <v>27</v>
      </c>
      <c r="E9" s="52">
        <v>1</v>
      </c>
      <c r="F9" s="53" t="s">
        <v>28</v>
      </c>
      <c r="G9" s="72"/>
      <c r="H9" s="76" t="s">
        <v>26</v>
      </c>
      <c r="I9" s="51" t="s">
        <v>27</v>
      </c>
      <c r="J9" s="53">
        <f>ROUNDUP(E9*0.75,2)</f>
        <v>0.75</v>
      </c>
      <c r="K9" s="53" t="s">
        <v>28</v>
      </c>
      <c r="L9" s="53"/>
      <c r="M9" s="80" t="e">
        <f>#REF!</f>
        <v>#REF!</v>
      </c>
      <c r="N9" s="68" t="s">
        <v>18</v>
      </c>
      <c r="O9" s="54" t="s">
        <v>31</v>
      </c>
      <c r="P9" s="51"/>
      <c r="Q9" s="55">
        <v>0.1</v>
      </c>
      <c r="R9" s="89">
        <f t="shared" si="0"/>
        <v>0.08</v>
      </c>
    </row>
    <row r="10" spans="1:19" ht="24.95" customHeight="1" x14ac:dyDescent="0.15">
      <c r="A10" s="288"/>
      <c r="B10" s="68"/>
      <c r="C10" s="50"/>
      <c r="D10" s="51"/>
      <c r="E10" s="52"/>
      <c r="F10" s="53"/>
      <c r="G10" s="72"/>
      <c r="H10" s="76"/>
      <c r="I10" s="51"/>
      <c r="J10" s="53"/>
      <c r="K10" s="53"/>
      <c r="L10" s="53"/>
      <c r="M10" s="80"/>
      <c r="N10" s="68" t="s">
        <v>19</v>
      </c>
      <c r="O10" s="54" t="s">
        <v>32</v>
      </c>
      <c r="P10" s="51"/>
      <c r="Q10" s="55">
        <v>0.3</v>
      </c>
      <c r="R10" s="89">
        <f t="shared" si="0"/>
        <v>0.23</v>
      </c>
    </row>
    <row r="11" spans="1:19" ht="24.95" customHeight="1" x14ac:dyDescent="0.15">
      <c r="A11" s="288"/>
      <c r="B11" s="68"/>
      <c r="C11" s="50"/>
      <c r="D11" s="51"/>
      <c r="E11" s="52"/>
      <c r="F11" s="53"/>
      <c r="G11" s="72"/>
      <c r="H11" s="76"/>
      <c r="I11" s="51"/>
      <c r="J11" s="53"/>
      <c r="K11" s="53"/>
      <c r="L11" s="53"/>
      <c r="M11" s="80"/>
      <c r="N11" s="68" t="s">
        <v>20</v>
      </c>
      <c r="O11" s="54" t="s">
        <v>33</v>
      </c>
      <c r="P11" s="51" t="s">
        <v>34</v>
      </c>
      <c r="Q11" s="55">
        <v>0.5</v>
      </c>
      <c r="R11" s="89">
        <f t="shared" si="0"/>
        <v>0.38</v>
      </c>
    </row>
    <row r="12" spans="1:19" ht="24.95" customHeight="1" x14ac:dyDescent="0.15">
      <c r="A12" s="288"/>
      <c r="B12" s="68"/>
      <c r="C12" s="50"/>
      <c r="D12" s="51"/>
      <c r="E12" s="52"/>
      <c r="F12" s="53"/>
      <c r="G12" s="72"/>
      <c r="H12" s="76"/>
      <c r="I12" s="51"/>
      <c r="J12" s="53"/>
      <c r="K12" s="53"/>
      <c r="L12" s="53"/>
      <c r="M12" s="80"/>
      <c r="N12" s="68"/>
      <c r="O12" s="54" t="s">
        <v>35</v>
      </c>
      <c r="P12" s="51"/>
      <c r="Q12" s="55">
        <v>5</v>
      </c>
      <c r="R12" s="89">
        <f t="shared" si="0"/>
        <v>3.75</v>
      </c>
    </row>
    <row r="13" spans="1:19" ht="24.95" customHeight="1" x14ac:dyDescent="0.15">
      <c r="A13" s="288"/>
      <c r="B13" s="68"/>
      <c r="C13" s="50"/>
      <c r="D13" s="51"/>
      <c r="E13" s="52"/>
      <c r="F13" s="53"/>
      <c r="G13" s="72"/>
      <c r="H13" s="76"/>
      <c r="I13" s="51"/>
      <c r="J13" s="53"/>
      <c r="K13" s="53"/>
      <c r="L13" s="53"/>
      <c r="M13" s="80"/>
      <c r="N13" s="68"/>
      <c r="O13" s="54" t="s">
        <v>29</v>
      </c>
      <c r="P13" s="51"/>
      <c r="Q13" s="55">
        <v>1</v>
      </c>
      <c r="R13" s="89">
        <f t="shared" si="0"/>
        <v>0.75</v>
      </c>
    </row>
    <row r="14" spans="1:19" ht="24.95" customHeight="1" x14ac:dyDescent="0.15">
      <c r="A14" s="288"/>
      <c r="B14" s="67"/>
      <c r="C14" s="44"/>
      <c r="D14" s="45"/>
      <c r="E14" s="46"/>
      <c r="F14" s="47"/>
      <c r="G14" s="71"/>
      <c r="H14" s="75"/>
      <c r="I14" s="45"/>
      <c r="J14" s="47"/>
      <c r="K14" s="47"/>
      <c r="L14" s="47"/>
      <c r="M14" s="79"/>
      <c r="N14" s="67"/>
      <c r="O14" s="48"/>
      <c r="P14" s="45"/>
      <c r="Q14" s="49"/>
      <c r="R14" s="90"/>
    </row>
    <row r="15" spans="1:19" ht="24.95" customHeight="1" x14ac:dyDescent="0.15">
      <c r="A15" s="288"/>
      <c r="B15" s="68" t="s">
        <v>36</v>
      </c>
      <c r="C15" s="50" t="s">
        <v>39</v>
      </c>
      <c r="D15" s="51"/>
      <c r="E15" s="52">
        <v>20</v>
      </c>
      <c r="F15" s="53" t="s">
        <v>22</v>
      </c>
      <c r="G15" s="72"/>
      <c r="H15" s="76" t="s">
        <v>39</v>
      </c>
      <c r="I15" s="51"/>
      <c r="J15" s="53">
        <f>ROUNDUP(E15*0.75,2)</f>
        <v>15</v>
      </c>
      <c r="K15" s="53" t="s">
        <v>22</v>
      </c>
      <c r="L15" s="53"/>
      <c r="M15" s="80" t="e">
        <f>#REF!</f>
        <v>#REF!</v>
      </c>
      <c r="N15" s="68" t="s">
        <v>37</v>
      </c>
      <c r="O15" s="54" t="s">
        <v>32</v>
      </c>
      <c r="P15" s="51"/>
      <c r="Q15" s="55">
        <v>0.5</v>
      </c>
      <c r="R15" s="89">
        <f t="shared" ref="R15:R20" si="1">ROUNDUP(Q15*0.75,2)</f>
        <v>0.38</v>
      </c>
    </row>
    <row r="16" spans="1:19" ht="24.95" customHeight="1" x14ac:dyDescent="0.15">
      <c r="A16" s="288"/>
      <c r="B16" s="68"/>
      <c r="C16" s="50" t="s">
        <v>40</v>
      </c>
      <c r="D16" s="51"/>
      <c r="E16" s="52">
        <v>20</v>
      </c>
      <c r="F16" s="53" t="s">
        <v>22</v>
      </c>
      <c r="G16" s="72"/>
      <c r="H16" s="76" t="s">
        <v>40</v>
      </c>
      <c r="I16" s="51"/>
      <c r="J16" s="53">
        <f>ROUNDUP(E16*0.75,2)</f>
        <v>15</v>
      </c>
      <c r="K16" s="53" t="s">
        <v>22</v>
      </c>
      <c r="L16" s="53"/>
      <c r="M16" s="80" t="e">
        <f>ROUND(#REF!+(#REF!*10/100),2)</f>
        <v>#REF!</v>
      </c>
      <c r="N16" s="68" t="s">
        <v>38</v>
      </c>
      <c r="O16" s="54" t="s">
        <v>29</v>
      </c>
      <c r="P16" s="51"/>
      <c r="Q16" s="55">
        <v>1</v>
      </c>
      <c r="R16" s="89">
        <f t="shared" si="1"/>
        <v>0.75</v>
      </c>
    </row>
    <row r="17" spans="1:18" ht="24.95" customHeight="1" x14ac:dyDescent="0.15">
      <c r="A17" s="288"/>
      <c r="B17" s="68"/>
      <c r="C17" s="50" t="s">
        <v>41</v>
      </c>
      <c r="D17" s="51"/>
      <c r="E17" s="52">
        <v>10</v>
      </c>
      <c r="F17" s="53" t="s">
        <v>22</v>
      </c>
      <c r="G17" s="72"/>
      <c r="H17" s="76" t="s">
        <v>41</v>
      </c>
      <c r="I17" s="51"/>
      <c r="J17" s="53">
        <f>ROUNDUP(E17*0.75,2)</f>
        <v>7.5</v>
      </c>
      <c r="K17" s="53" t="s">
        <v>22</v>
      </c>
      <c r="L17" s="53"/>
      <c r="M17" s="80" t="e">
        <f>ROUND(#REF!+(#REF!*10/100),2)</f>
        <v>#REF!</v>
      </c>
      <c r="N17" s="68" t="s">
        <v>20</v>
      </c>
      <c r="O17" s="54" t="s">
        <v>35</v>
      </c>
      <c r="P17" s="51"/>
      <c r="Q17" s="55">
        <v>30</v>
      </c>
      <c r="R17" s="89">
        <f t="shared" si="1"/>
        <v>22.5</v>
      </c>
    </row>
    <row r="18" spans="1:18" ht="24.95" customHeight="1" x14ac:dyDescent="0.15">
      <c r="A18" s="288"/>
      <c r="B18" s="68"/>
      <c r="C18" s="50"/>
      <c r="D18" s="51"/>
      <c r="E18" s="52"/>
      <c r="F18" s="53"/>
      <c r="G18" s="72"/>
      <c r="H18" s="76"/>
      <c r="I18" s="51"/>
      <c r="J18" s="53"/>
      <c r="K18" s="53"/>
      <c r="L18" s="53"/>
      <c r="M18" s="80"/>
      <c r="N18" s="68"/>
      <c r="O18" s="54" t="s">
        <v>30</v>
      </c>
      <c r="P18" s="51"/>
      <c r="Q18" s="55">
        <v>2</v>
      </c>
      <c r="R18" s="89">
        <f t="shared" si="1"/>
        <v>1.5</v>
      </c>
    </row>
    <row r="19" spans="1:18" ht="24.95" customHeight="1" x14ac:dyDescent="0.15">
      <c r="A19" s="288"/>
      <c r="B19" s="68"/>
      <c r="C19" s="50"/>
      <c r="D19" s="51"/>
      <c r="E19" s="52"/>
      <c r="F19" s="53"/>
      <c r="G19" s="72"/>
      <c r="H19" s="76"/>
      <c r="I19" s="51"/>
      <c r="J19" s="53"/>
      <c r="K19" s="53"/>
      <c r="L19" s="53"/>
      <c r="M19" s="80"/>
      <c r="N19" s="68"/>
      <c r="O19" s="54" t="s">
        <v>42</v>
      </c>
      <c r="P19" s="51"/>
      <c r="Q19" s="55">
        <v>1.5</v>
      </c>
      <c r="R19" s="89">
        <f t="shared" si="1"/>
        <v>1.1300000000000001</v>
      </c>
    </row>
    <row r="20" spans="1:18" ht="24.95" customHeight="1" x14ac:dyDescent="0.15">
      <c r="A20" s="288"/>
      <c r="B20" s="68"/>
      <c r="C20" s="50"/>
      <c r="D20" s="51"/>
      <c r="E20" s="52"/>
      <c r="F20" s="53"/>
      <c r="G20" s="72"/>
      <c r="H20" s="76"/>
      <c r="I20" s="51"/>
      <c r="J20" s="53"/>
      <c r="K20" s="53"/>
      <c r="L20" s="53"/>
      <c r="M20" s="80"/>
      <c r="N20" s="68"/>
      <c r="O20" s="54" t="s">
        <v>33</v>
      </c>
      <c r="P20" s="51" t="s">
        <v>34</v>
      </c>
      <c r="Q20" s="55">
        <v>1.5</v>
      </c>
      <c r="R20" s="89">
        <f t="shared" si="1"/>
        <v>1.1300000000000001</v>
      </c>
    </row>
    <row r="21" spans="1:18" ht="24.95" customHeight="1" x14ac:dyDescent="0.15">
      <c r="A21" s="288"/>
      <c r="B21" s="67"/>
      <c r="C21" s="44"/>
      <c r="D21" s="45"/>
      <c r="E21" s="46"/>
      <c r="F21" s="47"/>
      <c r="G21" s="71"/>
      <c r="H21" s="75"/>
      <c r="I21" s="45"/>
      <c r="J21" s="47"/>
      <c r="K21" s="47"/>
      <c r="L21" s="47"/>
      <c r="M21" s="79"/>
      <c r="N21" s="67"/>
      <c r="O21" s="48"/>
      <c r="P21" s="45"/>
      <c r="Q21" s="49"/>
      <c r="R21" s="90"/>
    </row>
    <row r="22" spans="1:18" ht="24.95" customHeight="1" x14ac:dyDescent="0.15">
      <c r="A22" s="288"/>
      <c r="B22" s="68" t="s">
        <v>43</v>
      </c>
      <c r="C22" s="50" t="s">
        <v>44</v>
      </c>
      <c r="D22" s="51"/>
      <c r="E22" s="52">
        <v>20</v>
      </c>
      <c r="F22" s="53" t="s">
        <v>22</v>
      </c>
      <c r="G22" s="72"/>
      <c r="H22" s="76" t="s">
        <v>44</v>
      </c>
      <c r="I22" s="51"/>
      <c r="J22" s="53">
        <f>ROUNDUP(E22*0.75,2)</f>
        <v>15</v>
      </c>
      <c r="K22" s="53" t="s">
        <v>22</v>
      </c>
      <c r="L22" s="53"/>
      <c r="M22" s="80" t="e">
        <f>ROUND(#REF!+(#REF!*15/100),2)</f>
        <v>#REF!</v>
      </c>
      <c r="N22" s="68" t="s">
        <v>20</v>
      </c>
      <c r="O22" s="54" t="s">
        <v>35</v>
      </c>
      <c r="P22" s="51"/>
      <c r="Q22" s="55">
        <v>100</v>
      </c>
      <c r="R22" s="89">
        <f>ROUNDUP(Q22*0.75,2)</f>
        <v>75</v>
      </c>
    </row>
    <row r="23" spans="1:18" ht="24.95" customHeight="1" x14ac:dyDescent="0.15">
      <c r="A23" s="288"/>
      <c r="B23" s="68"/>
      <c r="C23" s="50" t="s">
        <v>45</v>
      </c>
      <c r="D23" s="51"/>
      <c r="E23" s="52">
        <v>5</v>
      </c>
      <c r="F23" s="53" t="s">
        <v>22</v>
      </c>
      <c r="G23" s="72"/>
      <c r="H23" s="76" t="s">
        <v>45</v>
      </c>
      <c r="I23" s="51"/>
      <c r="J23" s="53">
        <f>ROUNDUP(E23*0.75,2)</f>
        <v>3.75</v>
      </c>
      <c r="K23" s="53" t="s">
        <v>22</v>
      </c>
      <c r="L23" s="53"/>
      <c r="M23" s="80" t="e">
        <f>#REF!</f>
        <v>#REF!</v>
      </c>
      <c r="N23" s="68"/>
      <c r="O23" s="54" t="s">
        <v>46</v>
      </c>
      <c r="P23" s="51"/>
      <c r="Q23" s="55">
        <v>3</v>
      </c>
      <c r="R23" s="89">
        <f>ROUNDUP(Q23*0.75,2)</f>
        <v>2.25</v>
      </c>
    </row>
    <row r="24" spans="1:18" ht="24.95" customHeight="1" x14ac:dyDescent="0.15">
      <c r="A24" s="288"/>
      <c r="B24" s="67"/>
      <c r="C24" s="44"/>
      <c r="D24" s="45"/>
      <c r="E24" s="46"/>
      <c r="F24" s="47"/>
      <c r="G24" s="71"/>
      <c r="H24" s="75"/>
      <c r="I24" s="45"/>
      <c r="J24" s="47"/>
      <c r="K24" s="47"/>
      <c r="L24" s="47"/>
      <c r="M24" s="79"/>
      <c r="N24" s="67"/>
      <c r="O24" s="48"/>
      <c r="P24" s="45"/>
      <c r="Q24" s="49"/>
      <c r="R24" s="90"/>
    </row>
    <row r="25" spans="1:18" ht="24.95" customHeight="1" x14ac:dyDescent="0.15">
      <c r="A25" s="288"/>
      <c r="B25" s="68" t="s">
        <v>47</v>
      </c>
      <c r="C25" s="50" t="s">
        <v>49</v>
      </c>
      <c r="D25" s="51"/>
      <c r="E25" s="57">
        <v>0.25</v>
      </c>
      <c r="F25" s="53" t="s">
        <v>50</v>
      </c>
      <c r="G25" s="72"/>
      <c r="H25" s="76" t="s">
        <v>49</v>
      </c>
      <c r="I25" s="51"/>
      <c r="J25" s="53">
        <f>ROUNDUP(E25*0.75,2)</f>
        <v>0.19</v>
      </c>
      <c r="K25" s="53" t="s">
        <v>50</v>
      </c>
      <c r="L25" s="53"/>
      <c r="M25" s="80" t="e">
        <f>#REF!</f>
        <v>#REF!</v>
      </c>
      <c r="N25" s="68" t="s">
        <v>48</v>
      </c>
      <c r="O25" s="54"/>
      <c r="P25" s="51"/>
      <c r="Q25" s="55"/>
      <c r="R25" s="89"/>
    </row>
    <row r="26" spans="1:18" ht="24.95" customHeight="1" thickBot="1" x14ac:dyDescent="0.2">
      <c r="A26" s="289"/>
      <c r="B26" s="69"/>
      <c r="C26" s="58"/>
      <c r="D26" s="59"/>
      <c r="E26" s="60"/>
      <c r="F26" s="61"/>
      <c r="G26" s="73"/>
      <c r="H26" s="77"/>
      <c r="I26" s="59"/>
      <c r="J26" s="61"/>
      <c r="K26" s="61"/>
      <c r="L26" s="61"/>
      <c r="M26" s="81"/>
      <c r="N26" s="69"/>
      <c r="O26" s="62"/>
      <c r="P26" s="59"/>
      <c r="Q26" s="63"/>
      <c r="R26" s="91"/>
    </row>
  </sheetData>
  <mergeCells count="4">
    <mergeCell ref="H1:N1"/>
    <mergeCell ref="A2:R2"/>
    <mergeCell ref="A3:F3"/>
    <mergeCell ref="A5:A26"/>
  </mergeCells>
  <phoneticPr fontId="17"/>
  <printOptions horizontalCentered="1" verticalCentered="1"/>
  <pageMargins left="0.39370078740157483" right="0.39370078740157483" top="0.39370078740157483" bottom="0.39370078740157483" header="0.39370078740157483" footer="0.39370078740157483"/>
  <pageSetup paperSize="12" scale="54"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9"/>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8"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260</v>
      </c>
      <c r="B1" s="5"/>
      <c r="C1" s="1"/>
      <c r="D1" s="1"/>
      <c r="E1" s="302"/>
      <c r="F1" s="303"/>
      <c r="G1" s="303"/>
      <c r="H1" s="303"/>
      <c r="I1" s="303"/>
      <c r="J1" s="303"/>
      <c r="K1" s="303"/>
      <c r="L1" s="303"/>
      <c r="M1" s="303"/>
      <c r="N1" s="303"/>
      <c r="O1"/>
      <c r="P1"/>
      <c r="Q1"/>
      <c r="R1"/>
      <c r="S1"/>
      <c r="T1"/>
      <c r="U1"/>
    </row>
    <row r="2" spans="1:21" s="3" customFormat="1" ht="36" customHeight="1" x14ac:dyDescent="0.15">
      <c r="A2" s="283" t="s">
        <v>0</v>
      </c>
      <c r="B2" s="284"/>
      <c r="C2" s="284"/>
      <c r="D2" s="284"/>
      <c r="E2" s="284"/>
      <c r="F2" s="284"/>
      <c r="G2" s="284"/>
      <c r="H2" s="284"/>
      <c r="I2" s="284"/>
      <c r="J2" s="284"/>
      <c r="K2" s="284"/>
      <c r="L2" s="284"/>
      <c r="M2" s="284"/>
      <c r="N2" s="284"/>
      <c r="O2" s="303"/>
      <c r="P2"/>
      <c r="Q2"/>
      <c r="R2"/>
      <c r="S2"/>
      <c r="T2"/>
      <c r="U2"/>
    </row>
    <row r="3" spans="1:21" ht="33.75" customHeight="1" thickBot="1" x14ac:dyDescent="0.3">
      <c r="A3" s="304" t="s">
        <v>344</v>
      </c>
      <c r="B3" s="305"/>
      <c r="C3" s="305"/>
      <c r="D3" s="94"/>
      <c r="E3" s="306" t="s">
        <v>324</v>
      </c>
      <c r="F3" s="307"/>
      <c r="G3" s="87"/>
      <c r="H3" s="87"/>
      <c r="I3" s="87"/>
      <c r="J3" s="87"/>
      <c r="K3" s="95"/>
      <c r="L3" s="87"/>
      <c r="M3" s="87"/>
    </row>
    <row r="4" spans="1:21" ht="18.75" customHeight="1" x14ac:dyDescent="0.15">
      <c r="A4" s="308"/>
      <c r="B4" s="309"/>
      <c r="C4" s="310"/>
      <c r="D4" s="314" t="s">
        <v>5</v>
      </c>
      <c r="E4" s="317" t="s">
        <v>262</v>
      </c>
      <c r="F4" s="320" t="s">
        <v>263</v>
      </c>
      <c r="G4" s="96" t="s">
        <v>264</v>
      </c>
      <c r="H4" s="145" t="s">
        <v>265</v>
      </c>
      <c r="I4" s="323" t="s">
        <v>266</v>
      </c>
      <c r="J4" s="324"/>
      <c r="K4" s="325"/>
      <c r="L4" s="330" t="s">
        <v>267</v>
      </c>
      <c r="M4" s="327"/>
      <c r="N4" s="328"/>
      <c r="O4" s="290" t="s">
        <v>5</v>
      </c>
    </row>
    <row r="5" spans="1:21" ht="18.75" customHeight="1" x14ac:dyDescent="0.15">
      <c r="A5" s="311"/>
      <c r="B5" s="312"/>
      <c r="C5" s="313"/>
      <c r="D5" s="315"/>
      <c r="E5" s="318"/>
      <c r="F5" s="321"/>
      <c r="G5" s="9" t="s">
        <v>268</v>
      </c>
      <c r="H5" s="146" t="s">
        <v>269</v>
      </c>
      <c r="I5" s="293" t="s">
        <v>271</v>
      </c>
      <c r="J5" s="294"/>
      <c r="K5" s="295"/>
      <c r="L5" s="329" t="s">
        <v>272</v>
      </c>
      <c r="M5" s="297"/>
      <c r="N5" s="298"/>
      <c r="O5" s="291"/>
    </row>
    <row r="6" spans="1:21" ht="18.75" customHeight="1" thickBot="1" x14ac:dyDescent="0.2">
      <c r="A6" s="99"/>
      <c r="B6" s="100" t="s">
        <v>1</v>
      </c>
      <c r="C6" s="101" t="s">
        <v>274</v>
      </c>
      <c r="D6" s="316"/>
      <c r="E6" s="319"/>
      <c r="F6" s="322"/>
      <c r="G6" s="102" t="s">
        <v>263</v>
      </c>
      <c r="H6" s="106" t="s">
        <v>275</v>
      </c>
      <c r="I6" s="104" t="s">
        <v>1</v>
      </c>
      <c r="J6" s="101" t="s">
        <v>274</v>
      </c>
      <c r="K6" s="103" t="s">
        <v>275</v>
      </c>
      <c r="L6" s="104" t="s">
        <v>1</v>
      </c>
      <c r="M6" s="106" t="s">
        <v>274</v>
      </c>
      <c r="N6" s="103" t="s">
        <v>275</v>
      </c>
      <c r="O6" s="292"/>
    </row>
    <row r="7" spans="1:21" ht="30" customHeight="1" x14ac:dyDescent="0.15">
      <c r="A7" s="299" t="s">
        <v>51</v>
      </c>
      <c r="B7" s="107" t="s">
        <v>276</v>
      </c>
      <c r="C7" s="107" t="s">
        <v>277</v>
      </c>
      <c r="D7" s="107"/>
      <c r="E7" s="39"/>
      <c r="F7" s="39"/>
      <c r="G7" s="107"/>
      <c r="H7" s="147" t="s">
        <v>278</v>
      </c>
      <c r="I7" s="110" t="s">
        <v>276</v>
      </c>
      <c r="J7" s="107" t="s">
        <v>277</v>
      </c>
      <c r="K7" s="147" t="s">
        <v>279</v>
      </c>
      <c r="L7" s="110" t="s">
        <v>280</v>
      </c>
      <c r="M7" s="107" t="s">
        <v>277</v>
      </c>
      <c r="N7" s="109">
        <v>30</v>
      </c>
      <c r="O7" s="112"/>
    </row>
    <row r="8" spans="1:21" ht="30" customHeight="1" x14ac:dyDescent="0.15">
      <c r="A8" s="300"/>
      <c r="B8" s="113"/>
      <c r="C8" s="113"/>
      <c r="D8" s="113"/>
      <c r="E8" s="45"/>
      <c r="F8" s="45"/>
      <c r="G8" s="113"/>
      <c r="H8" s="148"/>
      <c r="I8" s="116"/>
      <c r="J8" s="113"/>
      <c r="K8" s="148"/>
      <c r="L8" s="116"/>
      <c r="M8" s="113"/>
      <c r="N8" s="115"/>
      <c r="O8" s="118"/>
    </row>
    <row r="9" spans="1:21" ht="30" customHeight="1" x14ac:dyDescent="0.15">
      <c r="A9" s="300"/>
      <c r="B9" s="119" t="s">
        <v>281</v>
      </c>
      <c r="C9" s="119" t="s">
        <v>39</v>
      </c>
      <c r="D9" s="119"/>
      <c r="E9" s="51"/>
      <c r="F9" s="51"/>
      <c r="G9" s="119"/>
      <c r="H9" s="149">
        <v>15</v>
      </c>
      <c r="I9" s="122" t="s">
        <v>282</v>
      </c>
      <c r="J9" s="123" t="s">
        <v>122</v>
      </c>
      <c r="K9" s="149">
        <v>10</v>
      </c>
      <c r="L9" s="122" t="s">
        <v>283</v>
      </c>
      <c r="M9" s="119" t="s">
        <v>21</v>
      </c>
      <c r="N9" s="121">
        <v>10</v>
      </c>
      <c r="O9" s="125"/>
    </row>
    <row r="10" spans="1:21" ht="30" customHeight="1" x14ac:dyDescent="0.15">
      <c r="A10" s="300"/>
      <c r="B10" s="119"/>
      <c r="C10" s="119" t="s">
        <v>21</v>
      </c>
      <c r="D10" s="119"/>
      <c r="E10" s="51"/>
      <c r="F10" s="51"/>
      <c r="G10" s="119"/>
      <c r="H10" s="149">
        <v>10</v>
      </c>
      <c r="I10" s="122"/>
      <c r="J10" s="119" t="s">
        <v>21</v>
      </c>
      <c r="K10" s="149">
        <v>10</v>
      </c>
      <c r="L10" s="122"/>
      <c r="M10" s="119" t="s">
        <v>44</v>
      </c>
      <c r="N10" s="121">
        <v>10</v>
      </c>
      <c r="O10" s="125"/>
    </row>
    <row r="11" spans="1:21" ht="30" customHeight="1" x14ac:dyDescent="0.15">
      <c r="A11" s="300"/>
      <c r="B11" s="119"/>
      <c r="C11" s="119" t="s">
        <v>40</v>
      </c>
      <c r="D11" s="119"/>
      <c r="E11" s="51"/>
      <c r="F11" s="51"/>
      <c r="G11" s="119"/>
      <c r="H11" s="149">
        <v>15</v>
      </c>
      <c r="I11" s="122"/>
      <c r="J11" s="119" t="s">
        <v>40</v>
      </c>
      <c r="K11" s="149">
        <v>15</v>
      </c>
      <c r="L11" s="116"/>
      <c r="M11" s="113"/>
      <c r="N11" s="115"/>
      <c r="O11" s="118"/>
    </row>
    <row r="12" spans="1:21" ht="30" customHeight="1" x14ac:dyDescent="0.15">
      <c r="A12" s="300"/>
      <c r="B12" s="119"/>
      <c r="C12" s="119" t="s">
        <v>41</v>
      </c>
      <c r="D12" s="119"/>
      <c r="E12" s="51"/>
      <c r="F12" s="51"/>
      <c r="G12" s="119"/>
      <c r="H12" s="149">
        <v>10</v>
      </c>
      <c r="I12" s="122"/>
      <c r="J12" s="119" t="s">
        <v>41</v>
      </c>
      <c r="K12" s="149">
        <v>5</v>
      </c>
      <c r="L12" s="122" t="s">
        <v>284</v>
      </c>
      <c r="M12" s="119" t="s">
        <v>40</v>
      </c>
      <c r="N12" s="121">
        <v>10</v>
      </c>
      <c r="O12" s="125"/>
    </row>
    <row r="13" spans="1:21" ht="30" customHeight="1" x14ac:dyDescent="0.15">
      <c r="A13" s="300"/>
      <c r="B13" s="119"/>
      <c r="C13" s="119" t="s">
        <v>26</v>
      </c>
      <c r="D13" s="119"/>
      <c r="E13" s="51" t="s">
        <v>27</v>
      </c>
      <c r="F13" s="51"/>
      <c r="G13" s="119"/>
      <c r="H13" s="157">
        <v>0.13</v>
      </c>
      <c r="I13" s="122"/>
      <c r="J13" s="119" t="s">
        <v>285</v>
      </c>
      <c r="K13" s="157">
        <v>0.13</v>
      </c>
      <c r="L13" s="122"/>
      <c r="M13" s="119" t="s">
        <v>41</v>
      </c>
      <c r="N13" s="121">
        <v>5</v>
      </c>
      <c r="O13" s="125"/>
    </row>
    <row r="14" spans="1:21" ht="30" customHeight="1" x14ac:dyDescent="0.15">
      <c r="A14" s="300"/>
      <c r="B14" s="119"/>
      <c r="C14" s="119"/>
      <c r="D14" s="119"/>
      <c r="E14" s="51"/>
      <c r="F14" s="51"/>
      <c r="G14" s="119" t="s">
        <v>35</v>
      </c>
      <c r="H14" s="149" t="s">
        <v>286</v>
      </c>
      <c r="I14" s="122"/>
      <c r="J14" s="119"/>
      <c r="K14" s="149"/>
      <c r="L14" s="116"/>
      <c r="M14" s="113"/>
      <c r="N14" s="115"/>
      <c r="O14" s="118"/>
    </row>
    <row r="15" spans="1:21" ht="30" customHeight="1" x14ac:dyDescent="0.15">
      <c r="A15" s="300"/>
      <c r="B15" s="119"/>
      <c r="C15" s="119"/>
      <c r="D15" s="119"/>
      <c r="E15" s="51"/>
      <c r="F15" s="51"/>
      <c r="G15" s="119" t="s">
        <v>30</v>
      </c>
      <c r="H15" s="149" t="s">
        <v>287</v>
      </c>
      <c r="I15" s="122"/>
      <c r="J15" s="119"/>
      <c r="K15" s="149"/>
      <c r="L15" s="122" t="s">
        <v>288</v>
      </c>
      <c r="M15" s="119" t="s">
        <v>49</v>
      </c>
      <c r="N15" s="126">
        <v>0.13</v>
      </c>
      <c r="O15" s="125"/>
    </row>
    <row r="16" spans="1:21" ht="30" customHeight="1" x14ac:dyDescent="0.15">
      <c r="A16" s="300"/>
      <c r="B16" s="119"/>
      <c r="C16" s="119"/>
      <c r="D16" s="119"/>
      <c r="E16" s="51"/>
      <c r="F16" s="51" t="s">
        <v>34</v>
      </c>
      <c r="G16" s="119" t="s">
        <v>33</v>
      </c>
      <c r="H16" s="149" t="s">
        <v>287</v>
      </c>
      <c r="I16" s="122"/>
      <c r="J16" s="119"/>
      <c r="K16" s="149"/>
      <c r="L16" s="122"/>
      <c r="M16" s="119"/>
      <c r="N16" s="121"/>
      <c r="O16" s="125"/>
    </row>
    <row r="17" spans="1:15" ht="30" customHeight="1" x14ac:dyDescent="0.15">
      <c r="A17" s="300"/>
      <c r="B17" s="113"/>
      <c r="C17" s="113"/>
      <c r="D17" s="113"/>
      <c r="E17" s="45"/>
      <c r="F17" s="45"/>
      <c r="G17" s="113"/>
      <c r="H17" s="148"/>
      <c r="I17" s="116"/>
      <c r="J17" s="113"/>
      <c r="K17" s="148"/>
      <c r="L17" s="122"/>
      <c r="M17" s="119"/>
      <c r="N17" s="121"/>
      <c r="O17" s="125"/>
    </row>
    <row r="18" spans="1:15" ht="30" customHeight="1" x14ac:dyDescent="0.15">
      <c r="A18" s="300"/>
      <c r="B18" s="119" t="s">
        <v>43</v>
      </c>
      <c r="C18" s="119" t="s">
        <v>44</v>
      </c>
      <c r="D18" s="119"/>
      <c r="E18" s="51"/>
      <c r="F18" s="51"/>
      <c r="G18" s="119"/>
      <c r="H18" s="149">
        <v>15</v>
      </c>
      <c r="I18" s="122" t="s">
        <v>43</v>
      </c>
      <c r="J18" s="119" t="s">
        <v>44</v>
      </c>
      <c r="K18" s="149">
        <v>10</v>
      </c>
      <c r="L18" s="122"/>
      <c r="M18" s="119"/>
      <c r="N18" s="121"/>
      <c r="O18" s="125"/>
    </row>
    <row r="19" spans="1:15" ht="30" customHeight="1" x14ac:dyDescent="0.15">
      <c r="A19" s="300"/>
      <c r="B19" s="119"/>
      <c r="C19" s="119"/>
      <c r="D19" s="119"/>
      <c r="E19" s="51"/>
      <c r="F19" s="151"/>
      <c r="G19" s="119" t="s">
        <v>35</v>
      </c>
      <c r="H19" s="149" t="s">
        <v>286</v>
      </c>
      <c r="I19" s="122"/>
      <c r="J19" s="119"/>
      <c r="K19" s="149"/>
      <c r="L19" s="122"/>
      <c r="M19" s="119"/>
      <c r="N19" s="121"/>
      <c r="O19" s="125"/>
    </row>
    <row r="20" spans="1:15" ht="30" customHeight="1" x14ac:dyDescent="0.15">
      <c r="A20" s="300"/>
      <c r="B20" s="119"/>
      <c r="C20" s="119"/>
      <c r="D20" s="119"/>
      <c r="E20" s="51"/>
      <c r="F20" s="51"/>
      <c r="G20" s="119" t="s">
        <v>46</v>
      </c>
      <c r="H20" s="149" t="s">
        <v>287</v>
      </c>
      <c r="I20" s="122"/>
      <c r="J20" s="119"/>
      <c r="K20" s="149"/>
      <c r="L20" s="122"/>
      <c r="M20" s="119"/>
      <c r="N20" s="121"/>
      <c r="O20" s="125"/>
    </row>
    <row r="21" spans="1:15" ht="30" customHeight="1" x14ac:dyDescent="0.15">
      <c r="A21" s="300"/>
      <c r="B21" s="113"/>
      <c r="C21" s="113"/>
      <c r="D21" s="113"/>
      <c r="E21" s="45"/>
      <c r="F21" s="45"/>
      <c r="G21" s="113"/>
      <c r="H21" s="148"/>
      <c r="I21" s="116"/>
      <c r="J21" s="113"/>
      <c r="K21" s="148"/>
      <c r="L21" s="122"/>
      <c r="M21" s="119"/>
      <c r="N21" s="121"/>
      <c r="O21" s="125"/>
    </row>
    <row r="22" spans="1:15" ht="30" customHeight="1" x14ac:dyDescent="0.15">
      <c r="A22" s="300"/>
      <c r="B22" s="119" t="s">
        <v>47</v>
      </c>
      <c r="C22" s="119" t="s">
        <v>49</v>
      </c>
      <c r="D22" s="119"/>
      <c r="E22" s="51"/>
      <c r="F22" s="51"/>
      <c r="G22" s="119"/>
      <c r="H22" s="155">
        <v>0.17</v>
      </c>
      <c r="I22" s="122" t="s">
        <v>47</v>
      </c>
      <c r="J22" s="119" t="s">
        <v>49</v>
      </c>
      <c r="K22" s="155">
        <v>0.17</v>
      </c>
      <c r="L22" s="122"/>
      <c r="M22" s="119"/>
      <c r="N22" s="121"/>
      <c r="O22" s="125"/>
    </row>
    <row r="23" spans="1:15" ht="30" customHeight="1" thickBot="1" x14ac:dyDescent="0.2">
      <c r="A23" s="301"/>
      <c r="B23" s="129"/>
      <c r="C23" s="129"/>
      <c r="D23" s="129"/>
      <c r="E23" s="59"/>
      <c r="F23" s="59"/>
      <c r="G23" s="129"/>
      <c r="H23" s="152"/>
      <c r="I23" s="132"/>
      <c r="J23" s="129"/>
      <c r="K23" s="152"/>
      <c r="L23" s="132"/>
      <c r="M23" s="129"/>
      <c r="N23" s="131"/>
      <c r="O23" s="135"/>
    </row>
    <row r="24" spans="1:15" ht="14.25" x14ac:dyDescent="0.15">
      <c r="B24" s="92"/>
      <c r="C24" s="92"/>
      <c r="D24" s="92"/>
      <c r="G24" s="92"/>
      <c r="H24" s="136"/>
      <c r="I24" s="92"/>
      <c r="J24" s="92"/>
      <c r="K24" s="136"/>
      <c r="L24" s="92"/>
      <c r="M24" s="92"/>
      <c r="N24" s="136"/>
    </row>
    <row r="25" spans="1:15" ht="14.25" x14ac:dyDescent="0.15">
      <c r="B25" s="92"/>
      <c r="C25" s="92"/>
      <c r="D25" s="92"/>
      <c r="G25" s="92"/>
      <c r="H25" s="136"/>
      <c r="I25" s="92"/>
      <c r="J25" s="92"/>
      <c r="K25" s="136"/>
      <c r="L25" s="92"/>
      <c r="M25" s="92"/>
      <c r="N25" s="136"/>
    </row>
    <row r="26" spans="1:15" ht="14.25" x14ac:dyDescent="0.15">
      <c r="B26" s="92"/>
      <c r="C26" s="92"/>
      <c r="D26" s="92"/>
      <c r="G26" s="92"/>
      <c r="H26" s="136"/>
      <c r="I26" s="92"/>
      <c r="J26" s="92"/>
      <c r="K26" s="136"/>
      <c r="L26" s="92"/>
      <c r="M26" s="92"/>
      <c r="N26" s="136"/>
    </row>
    <row r="27" spans="1:15" ht="14.25" x14ac:dyDescent="0.15">
      <c r="B27" s="92"/>
      <c r="C27" s="92"/>
      <c r="D27" s="92"/>
      <c r="G27" s="92"/>
      <c r="H27" s="136"/>
      <c r="I27" s="92"/>
      <c r="J27" s="92"/>
      <c r="K27" s="136"/>
      <c r="L27" s="92"/>
      <c r="M27" s="92"/>
      <c r="N27" s="136"/>
    </row>
    <row r="28" spans="1:15" ht="14.25" x14ac:dyDescent="0.15">
      <c r="B28" s="92"/>
      <c r="C28" s="92"/>
      <c r="D28" s="92"/>
      <c r="G28" s="92"/>
      <c r="H28" s="136"/>
      <c r="I28" s="92"/>
      <c r="J28" s="92"/>
      <c r="K28" s="136"/>
      <c r="L28" s="92"/>
      <c r="M28" s="92"/>
      <c r="N28" s="136"/>
    </row>
    <row r="29" spans="1:15" ht="14.25" x14ac:dyDescent="0.15">
      <c r="B29" s="92"/>
      <c r="C29" s="92"/>
      <c r="D29" s="92"/>
      <c r="G29" s="92"/>
      <c r="H29" s="136"/>
      <c r="I29" s="92"/>
      <c r="J29" s="92"/>
      <c r="K29" s="136"/>
      <c r="L29" s="92"/>
      <c r="M29" s="92"/>
      <c r="N29" s="136"/>
    </row>
    <row r="30" spans="1:15" ht="14.25" x14ac:dyDescent="0.15">
      <c r="B30" s="92"/>
      <c r="C30" s="92"/>
      <c r="D30" s="92"/>
      <c r="G30" s="92"/>
      <c r="H30" s="136"/>
      <c r="I30" s="92"/>
      <c r="J30" s="92"/>
      <c r="K30" s="136"/>
      <c r="L30" s="92"/>
      <c r="M30" s="92"/>
      <c r="N30" s="136"/>
    </row>
    <row r="31" spans="1:15" ht="14.25" x14ac:dyDescent="0.15">
      <c r="B31" s="92"/>
      <c r="C31" s="92"/>
      <c r="D31" s="92"/>
      <c r="G31" s="92"/>
      <c r="H31" s="136"/>
      <c r="I31" s="92"/>
      <c r="J31" s="92"/>
      <c r="K31" s="136"/>
      <c r="L31" s="92"/>
      <c r="M31" s="92"/>
      <c r="N31" s="136"/>
    </row>
    <row r="32" spans="1:15" ht="14.25" x14ac:dyDescent="0.15">
      <c r="B32" s="92"/>
      <c r="C32" s="92"/>
      <c r="D32" s="92"/>
      <c r="G32" s="92"/>
      <c r="H32" s="136"/>
      <c r="I32" s="92"/>
      <c r="J32" s="92"/>
      <c r="K32" s="136"/>
      <c r="L32" s="92"/>
      <c r="M32" s="92"/>
      <c r="N32" s="136"/>
    </row>
    <row r="33" spans="2:14" ht="14.25" x14ac:dyDescent="0.15">
      <c r="B33" s="92"/>
      <c r="C33" s="92"/>
      <c r="D33" s="92"/>
      <c r="G33" s="92"/>
      <c r="H33" s="136"/>
      <c r="I33" s="92"/>
      <c r="J33" s="92"/>
      <c r="K33" s="136"/>
      <c r="L33" s="92"/>
      <c r="M33" s="92"/>
      <c r="N33" s="136"/>
    </row>
    <row r="34" spans="2:14" ht="14.25" x14ac:dyDescent="0.15">
      <c r="B34" s="92"/>
      <c r="C34" s="92"/>
      <c r="D34" s="92"/>
      <c r="G34" s="92"/>
      <c r="H34" s="136"/>
      <c r="I34" s="92"/>
      <c r="J34" s="92"/>
      <c r="K34" s="136"/>
      <c r="L34" s="92"/>
      <c r="M34" s="92"/>
      <c r="N34" s="136"/>
    </row>
    <row r="35" spans="2:14" ht="14.25" x14ac:dyDescent="0.15">
      <c r="B35" s="92"/>
      <c r="C35" s="92"/>
      <c r="D35" s="92"/>
      <c r="G35" s="92"/>
      <c r="H35" s="136"/>
      <c r="I35" s="92"/>
      <c r="J35" s="92"/>
      <c r="K35" s="136"/>
      <c r="L35" s="92"/>
      <c r="M35" s="92"/>
      <c r="N35" s="136"/>
    </row>
    <row r="36" spans="2:14" ht="14.25" x14ac:dyDescent="0.15">
      <c r="B36" s="92"/>
      <c r="C36" s="92"/>
      <c r="D36" s="92"/>
      <c r="G36" s="92"/>
      <c r="H36" s="136"/>
      <c r="I36" s="92"/>
      <c r="J36" s="92"/>
      <c r="K36" s="136"/>
      <c r="L36" s="92"/>
      <c r="M36" s="92"/>
      <c r="N36" s="136"/>
    </row>
    <row r="37" spans="2:14" ht="14.25" x14ac:dyDescent="0.15">
      <c r="B37" s="92"/>
      <c r="C37" s="92"/>
      <c r="D37" s="92"/>
      <c r="G37" s="92"/>
      <c r="H37" s="136"/>
      <c r="I37" s="92"/>
      <c r="J37" s="92"/>
      <c r="K37" s="136"/>
      <c r="L37" s="92"/>
      <c r="M37" s="92"/>
      <c r="N37" s="136"/>
    </row>
    <row r="38" spans="2:14" ht="14.25" x14ac:dyDescent="0.15">
      <c r="B38" s="92"/>
      <c r="C38" s="92"/>
      <c r="D38" s="92"/>
      <c r="G38" s="92"/>
      <c r="H38" s="136"/>
      <c r="I38" s="92"/>
      <c r="J38" s="92"/>
      <c r="K38" s="136"/>
      <c r="L38" s="92"/>
      <c r="M38" s="92"/>
      <c r="N38" s="136"/>
    </row>
    <row r="39" spans="2:14" ht="14.25" x14ac:dyDescent="0.15">
      <c r="B39" s="92"/>
      <c r="C39" s="92"/>
      <c r="D39" s="92"/>
      <c r="G39" s="92"/>
      <c r="H39" s="136"/>
      <c r="I39" s="92"/>
      <c r="J39" s="92"/>
      <c r="K39" s="136"/>
      <c r="L39" s="92"/>
      <c r="M39" s="92"/>
      <c r="N39" s="136"/>
    </row>
    <row r="40" spans="2:14" ht="14.25" x14ac:dyDescent="0.15">
      <c r="B40" s="92"/>
      <c r="C40" s="92"/>
      <c r="D40" s="92"/>
      <c r="G40" s="92"/>
      <c r="H40" s="136"/>
      <c r="I40" s="92"/>
      <c r="J40" s="92"/>
      <c r="K40" s="136"/>
      <c r="L40" s="92"/>
      <c r="M40" s="92"/>
      <c r="N40" s="136"/>
    </row>
    <row r="41" spans="2:14" ht="14.25" x14ac:dyDescent="0.15">
      <c r="B41" s="92"/>
      <c r="C41" s="92"/>
      <c r="D41" s="92"/>
      <c r="G41" s="92"/>
      <c r="H41" s="136"/>
      <c r="I41" s="92"/>
      <c r="J41" s="92"/>
      <c r="K41" s="136"/>
      <c r="L41" s="92"/>
      <c r="M41" s="92"/>
      <c r="N41" s="136"/>
    </row>
    <row r="42" spans="2:14" ht="14.25" x14ac:dyDescent="0.15">
      <c r="B42" s="92"/>
      <c r="C42" s="92"/>
      <c r="D42" s="92"/>
      <c r="G42" s="92"/>
      <c r="H42" s="136"/>
      <c r="I42" s="92"/>
      <c r="J42" s="92"/>
      <c r="K42" s="136"/>
      <c r="L42" s="92"/>
      <c r="M42" s="92"/>
      <c r="N42" s="136"/>
    </row>
    <row r="43" spans="2:14" ht="14.25" x14ac:dyDescent="0.15">
      <c r="B43" s="92"/>
      <c r="C43" s="92"/>
      <c r="D43" s="92"/>
      <c r="G43" s="92"/>
      <c r="H43" s="136"/>
      <c r="I43" s="92"/>
      <c r="J43" s="92"/>
      <c r="K43" s="136"/>
      <c r="L43" s="92"/>
      <c r="M43" s="92"/>
      <c r="N43" s="136"/>
    </row>
    <row r="44" spans="2:14" ht="14.25" x14ac:dyDescent="0.15">
      <c r="B44" s="92"/>
      <c r="C44" s="92"/>
      <c r="D44" s="92"/>
      <c r="G44" s="92"/>
      <c r="H44" s="136"/>
      <c r="I44" s="92"/>
      <c r="J44" s="92"/>
      <c r="K44" s="136"/>
      <c r="L44" s="92"/>
      <c r="M44" s="92"/>
      <c r="N44" s="136"/>
    </row>
    <row r="45" spans="2:14" ht="14.25" x14ac:dyDescent="0.15">
      <c r="B45" s="92"/>
      <c r="C45" s="92"/>
      <c r="D45" s="92"/>
      <c r="G45" s="92"/>
      <c r="H45" s="136"/>
      <c r="I45" s="92"/>
      <c r="J45" s="92"/>
      <c r="K45" s="136"/>
      <c r="L45" s="92"/>
      <c r="M45" s="92"/>
      <c r="N45" s="136"/>
    </row>
    <row r="46" spans="2:14" ht="14.25" x14ac:dyDescent="0.15">
      <c r="B46" s="92"/>
      <c r="C46" s="92"/>
      <c r="D46" s="92"/>
      <c r="G46" s="92"/>
      <c r="H46" s="136"/>
      <c r="I46" s="92"/>
      <c r="J46" s="92"/>
      <c r="K46" s="136"/>
      <c r="L46" s="92"/>
      <c r="M46" s="92"/>
      <c r="N46" s="136"/>
    </row>
    <row r="47" spans="2:14" ht="14.25" x14ac:dyDescent="0.15">
      <c r="B47" s="92"/>
      <c r="C47" s="92"/>
      <c r="D47" s="92"/>
      <c r="G47" s="92"/>
      <c r="H47" s="136"/>
      <c r="I47" s="92"/>
      <c r="J47" s="92"/>
      <c r="K47" s="136"/>
      <c r="L47" s="92"/>
      <c r="M47" s="92"/>
      <c r="N47" s="136"/>
    </row>
    <row r="48" spans="2:14" ht="14.25" x14ac:dyDescent="0.15">
      <c r="B48" s="92"/>
      <c r="C48" s="92"/>
      <c r="D48" s="92"/>
      <c r="G48" s="92"/>
      <c r="H48" s="136"/>
      <c r="I48" s="92"/>
      <c r="J48" s="92"/>
      <c r="K48" s="136"/>
      <c r="L48" s="92"/>
      <c r="M48" s="92"/>
      <c r="N48" s="136"/>
    </row>
    <row r="49" spans="2:14" ht="14.25" x14ac:dyDescent="0.15">
      <c r="B49" s="92"/>
      <c r="C49" s="92"/>
      <c r="D49" s="92"/>
      <c r="G49" s="92"/>
      <c r="H49" s="136"/>
      <c r="I49" s="92"/>
      <c r="J49" s="92"/>
      <c r="K49" s="136"/>
      <c r="L49" s="92"/>
      <c r="M49" s="92"/>
      <c r="N49" s="136"/>
    </row>
    <row r="50" spans="2:14" ht="14.25" x14ac:dyDescent="0.15">
      <c r="B50" s="92"/>
      <c r="C50" s="92"/>
      <c r="D50" s="92"/>
      <c r="G50" s="92"/>
      <c r="H50" s="136"/>
      <c r="I50" s="92"/>
      <c r="J50" s="92"/>
      <c r="K50" s="136"/>
      <c r="L50" s="92"/>
      <c r="M50" s="92"/>
      <c r="N50" s="136"/>
    </row>
    <row r="51" spans="2:14" ht="14.25" x14ac:dyDescent="0.15">
      <c r="B51" s="92"/>
      <c r="C51" s="92"/>
      <c r="D51" s="92"/>
      <c r="G51" s="92"/>
      <c r="H51" s="136"/>
      <c r="I51" s="92"/>
      <c r="J51" s="92"/>
      <c r="K51" s="136"/>
      <c r="L51" s="92"/>
      <c r="M51" s="92"/>
      <c r="N51" s="136"/>
    </row>
    <row r="52" spans="2:14" ht="14.25" x14ac:dyDescent="0.15">
      <c r="B52" s="92"/>
      <c r="C52" s="92"/>
      <c r="D52" s="92"/>
      <c r="G52" s="92"/>
      <c r="H52" s="136"/>
      <c r="I52" s="92"/>
      <c r="J52" s="92"/>
      <c r="K52" s="136"/>
      <c r="L52" s="92"/>
      <c r="M52" s="92"/>
      <c r="N52" s="136"/>
    </row>
    <row r="53" spans="2:14" ht="14.25" x14ac:dyDescent="0.15">
      <c r="B53" s="92"/>
      <c r="C53" s="92"/>
      <c r="D53" s="92"/>
      <c r="G53" s="92"/>
      <c r="H53" s="136"/>
      <c r="I53" s="92"/>
      <c r="J53" s="92"/>
      <c r="K53" s="136"/>
      <c r="L53" s="92"/>
      <c r="M53" s="92"/>
      <c r="N53" s="136"/>
    </row>
    <row r="54" spans="2:14" ht="14.25" x14ac:dyDescent="0.15">
      <c r="B54" s="92"/>
      <c r="C54" s="92"/>
      <c r="D54" s="92"/>
      <c r="G54" s="92"/>
      <c r="H54" s="136"/>
      <c r="I54" s="92"/>
      <c r="J54" s="92"/>
      <c r="K54" s="136"/>
      <c r="L54" s="92"/>
      <c r="M54" s="92"/>
      <c r="N54" s="136"/>
    </row>
    <row r="55" spans="2:14" ht="14.25" x14ac:dyDescent="0.15">
      <c r="B55" s="92"/>
      <c r="C55" s="92"/>
      <c r="D55" s="92"/>
      <c r="G55" s="92"/>
      <c r="H55" s="136"/>
      <c r="I55" s="92"/>
      <c r="J55" s="92"/>
      <c r="K55" s="136"/>
      <c r="L55" s="92"/>
      <c r="M55" s="92"/>
      <c r="N55" s="136"/>
    </row>
    <row r="56" spans="2:14" ht="14.25" x14ac:dyDescent="0.15">
      <c r="B56" s="92"/>
      <c r="C56" s="92"/>
      <c r="D56" s="92"/>
      <c r="G56" s="92"/>
      <c r="H56" s="136"/>
      <c r="I56" s="92"/>
      <c r="J56" s="92"/>
      <c r="K56" s="136"/>
      <c r="L56" s="92"/>
      <c r="M56" s="92"/>
      <c r="N56" s="136"/>
    </row>
    <row r="57" spans="2:14" ht="14.25" x14ac:dyDescent="0.15">
      <c r="B57" s="92"/>
      <c r="C57" s="92"/>
      <c r="D57" s="92"/>
      <c r="G57" s="92"/>
      <c r="H57" s="136"/>
      <c r="I57" s="92"/>
      <c r="J57" s="92"/>
      <c r="K57" s="136"/>
      <c r="L57" s="92"/>
      <c r="M57" s="92"/>
      <c r="N57" s="136"/>
    </row>
    <row r="58" spans="2:14" ht="14.25" x14ac:dyDescent="0.15">
      <c r="B58" s="92"/>
      <c r="C58" s="92"/>
      <c r="D58" s="92"/>
      <c r="G58" s="92"/>
      <c r="H58" s="136"/>
      <c r="I58" s="92"/>
      <c r="J58" s="92"/>
      <c r="K58" s="136"/>
      <c r="L58" s="92"/>
      <c r="M58" s="92"/>
      <c r="N58" s="136"/>
    </row>
    <row r="59" spans="2:14" ht="14.25" x14ac:dyDescent="0.15">
      <c r="B59" s="92"/>
      <c r="C59" s="92"/>
      <c r="D59" s="92"/>
      <c r="G59" s="92"/>
      <c r="H59" s="136"/>
      <c r="I59" s="92"/>
      <c r="J59" s="92"/>
      <c r="K59" s="136"/>
      <c r="L59" s="92"/>
      <c r="M59" s="92"/>
      <c r="N59" s="136"/>
    </row>
  </sheetData>
  <mergeCells count="14">
    <mergeCell ref="O4:O6"/>
    <mergeCell ref="I5:K5"/>
    <mergeCell ref="L5:N5"/>
    <mergeCell ref="A7:A23"/>
    <mergeCell ref="E1:N1"/>
    <mergeCell ref="A2:O2"/>
    <mergeCell ref="A3:C3"/>
    <mergeCell ref="E3:F3"/>
    <mergeCell ref="A4:C5"/>
    <mergeCell ref="D4:D6"/>
    <mergeCell ref="E4:E6"/>
    <mergeCell ref="F4:F6"/>
    <mergeCell ref="I4:K4"/>
    <mergeCell ref="L4:N4"/>
  </mergeCells>
  <phoneticPr fontId="22"/>
  <printOptions horizontalCentered="1" verticalCentered="1"/>
  <pageMargins left="0.39370078740157483" right="0.39370078740157483" top="0.39370078740157483" bottom="0.39370078740157483" header="0.31496062992125984" footer="0.31496062992125984"/>
  <pageSetup paperSize="12" scale="8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
  <sheetViews>
    <sheetView showZeros="0" zoomScale="60" zoomScaleNormal="60" zoomScaleSheetLayoutView="80" workbookViewId="0"/>
  </sheetViews>
  <sheetFormatPr defaultRowHeight="18.75" customHeight="1" x14ac:dyDescent="0.15"/>
  <cols>
    <col min="1" max="1" width="4.125" style="30" customWidth="1"/>
    <col min="2" max="2" width="22.5" style="29" customWidth="1"/>
    <col min="3" max="3" width="26.625" style="29" customWidth="1"/>
    <col min="4" max="4" width="17.125" style="28" customWidth="1"/>
    <col min="5" max="5" width="8.125" style="31" customWidth="1"/>
    <col min="6" max="6" width="4" style="32" customWidth="1"/>
    <col min="7" max="7" width="10.25" style="32" hidden="1" customWidth="1"/>
    <col min="8" max="8" width="23.25" style="33" customWidth="1"/>
    <col min="9" max="9" width="17.125" style="28" customWidth="1"/>
    <col min="10" max="10" width="8.125" style="32" customWidth="1"/>
    <col min="11" max="11" width="4" style="32" customWidth="1"/>
    <col min="12" max="12" width="10.25" style="32" hidden="1" customWidth="1"/>
    <col min="13" max="13" width="8.625" style="34" hidden="1" customWidth="1"/>
    <col min="14" max="14" width="97.75" style="29" customWidth="1"/>
    <col min="15" max="15" width="14.125" style="33" customWidth="1"/>
    <col min="16" max="16" width="16" style="28" customWidth="1"/>
    <col min="17" max="17" width="10.125" style="35" customWidth="1"/>
    <col min="18" max="18" width="10.125" style="31" customWidth="1"/>
    <col min="19" max="19" width="5.125" style="28" customWidth="1"/>
    <col min="27" max="16384" width="9" style="3"/>
  </cols>
  <sheetData>
    <row r="1" spans="1:19" ht="36.75" customHeight="1" x14ac:dyDescent="0.15">
      <c r="A1" s="1" t="s">
        <v>12</v>
      </c>
      <c r="B1" s="1"/>
      <c r="C1" s="2"/>
      <c r="D1" s="3"/>
      <c r="E1" s="2"/>
      <c r="F1" s="2"/>
      <c r="G1" s="2"/>
      <c r="H1" s="283"/>
      <c r="I1" s="283"/>
      <c r="J1" s="284"/>
      <c r="K1" s="284"/>
      <c r="L1" s="284"/>
      <c r="M1" s="284"/>
      <c r="N1" s="284"/>
      <c r="O1" s="2"/>
      <c r="P1" s="2"/>
      <c r="Q1" s="4"/>
      <c r="R1" s="4"/>
      <c r="S1" s="3"/>
    </row>
    <row r="2" spans="1:19" ht="36.75" customHeight="1" x14ac:dyDescent="0.15">
      <c r="A2" s="283" t="s">
        <v>0</v>
      </c>
      <c r="B2" s="283"/>
      <c r="C2" s="284"/>
      <c r="D2" s="284"/>
      <c r="E2" s="284"/>
      <c r="F2" s="284"/>
      <c r="G2" s="284"/>
      <c r="H2" s="284"/>
      <c r="I2" s="284"/>
      <c r="J2" s="284"/>
      <c r="K2" s="284"/>
      <c r="L2" s="284"/>
      <c r="M2" s="284"/>
      <c r="N2" s="284"/>
      <c r="O2" s="284"/>
      <c r="P2" s="284"/>
      <c r="Q2" s="284"/>
      <c r="R2" s="284"/>
      <c r="S2" s="3"/>
    </row>
    <row r="3" spans="1:19" ht="27.75" customHeight="1" thickBot="1" x14ac:dyDescent="0.3">
      <c r="A3" s="285" t="s">
        <v>211</v>
      </c>
      <c r="B3" s="286"/>
      <c r="C3" s="286"/>
      <c r="D3" s="286"/>
      <c r="E3" s="286"/>
      <c r="F3" s="286"/>
      <c r="G3" s="2"/>
      <c r="H3" s="2"/>
      <c r="I3" s="13"/>
      <c r="J3" s="2"/>
      <c r="K3" s="7"/>
      <c r="L3" s="7"/>
      <c r="M3" s="11"/>
      <c r="N3" s="2"/>
      <c r="O3" s="14"/>
      <c r="P3" s="13"/>
      <c r="Q3" s="15"/>
      <c r="R3" s="15"/>
      <c r="S3" s="12"/>
    </row>
    <row r="4" spans="1:19" customFormat="1" ht="42" customHeight="1" thickBot="1" x14ac:dyDescent="0.2">
      <c r="A4" s="16"/>
      <c r="B4" s="17" t="s">
        <v>1</v>
      </c>
      <c r="C4" s="18" t="s">
        <v>2</v>
      </c>
      <c r="D4" s="19" t="s">
        <v>259</v>
      </c>
      <c r="E4" s="36" t="s">
        <v>6</v>
      </c>
      <c r="F4" s="20" t="s">
        <v>4</v>
      </c>
      <c r="G4" s="18" t="s">
        <v>5</v>
      </c>
      <c r="H4" s="17" t="s">
        <v>2</v>
      </c>
      <c r="I4" s="19" t="s">
        <v>259</v>
      </c>
      <c r="J4" s="37" t="s">
        <v>3</v>
      </c>
      <c r="K4" s="20" t="s">
        <v>4</v>
      </c>
      <c r="L4" s="20" t="s">
        <v>5</v>
      </c>
      <c r="M4" s="22" t="s">
        <v>7</v>
      </c>
      <c r="N4" s="23" t="s">
        <v>8</v>
      </c>
      <c r="O4" s="20" t="s">
        <v>9</v>
      </c>
      <c r="P4" s="24" t="s">
        <v>259</v>
      </c>
      <c r="Q4" s="21" t="s">
        <v>11</v>
      </c>
      <c r="R4" s="26" t="s">
        <v>10</v>
      </c>
      <c r="S4" s="27"/>
    </row>
    <row r="5" spans="1:19" ht="24.95" customHeight="1" x14ac:dyDescent="0.15">
      <c r="A5" s="287" t="s">
        <v>51</v>
      </c>
      <c r="B5" s="66" t="s">
        <v>75</v>
      </c>
      <c r="C5" s="38" t="s">
        <v>61</v>
      </c>
      <c r="D5" s="39"/>
      <c r="E5" s="40">
        <v>10</v>
      </c>
      <c r="F5" s="41" t="s">
        <v>22</v>
      </c>
      <c r="G5" s="70"/>
      <c r="H5" s="74" t="s">
        <v>61</v>
      </c>
      <c r="I5" s="39"/>
      <c r="J5" s="41">
        <f>ROUNDUP(E5*0.75,2)</f>
        <v>7.5</v>
      </c>
      <c r="K5" s="41" t="s">
        <v>22</v>
      </c>
      <c r="L5" s="41"/>
      <c r="M5" s="78" t="e">
        <f>#REF!</f>
        <v>#REF!</v>
      </c>
      <c r="N5" s="66" t="s">
        <v>76</v>
      </c>
      <c r="O5" s="42" t="s">
        <v>14</v>
      </c>
      <c r="P5" s="39"/>
      <c r="Q5" s="43">
        <v>110</v>
      </c>
      <c r="R5" s="88">
        <f>ROUNDUP(Q5*0.75,2)</f>
        <v>82.5</v>
      </c>
    </row>
    <row r="6" spans="1:19" ht="24.95" customHeight="1" x14ac:dyDescent="0.15">
      <c r="A6" s="288"/>
      <c r="B6" s="68"/>
      <c r="C6" s="50" t="s">
        <v>21</v>
      </c>
      <c r="D6" s="51"/>
      <c r="E6" s="52">
        <v>20</v>
      </c>
      <c r="F6" s="53" t="s">
        <v>22</v>
      </c>
      <c r="G6" s="72"/>
      <c r="H6" s="76" t="s">
        <v>21</v>
      </c>
      <c r="I6" s="51"/>
      <c r="J6" s="53">
        <f>ROUNDUP(E6*0.75,2)</f>
        <v>15</v>
      </c>
      <c r="K6" s="53" t="s">
        <v>22</v>
      </c>
      <c r="L6" s="53"/>
      <c r="M6" s="80" t="e">
        <f>ROUND(#REF!+(#REF!*6/100),2)</f>
        <v>#REF!</v>
      </c>
      <c r="N6" s="68" t="s">
        <v>239</v>
      </c>
      <c r="O6" s="54" t="s">
        <v>56</v>
      </c>
      <c r="P6" s="51" t="s">
        <v>53</v>
      </c>
      <c r="Q6" s="55">
        <v>1</v>
      </c>
      <c r="R6" s="89">
        <f>ROUNDUP(Q6*0.75,2)</f>
        <v>0.75</v>
      </c>
    </row>
    <row r="7" spans="1:19" ht="24.95" customHeight="1" x14ac:dyDescent="0.15">
      <c r="A7" s="288"/>
      <c r="B7" s="68"/>
      <c r="C7" s="50" t="s">
        <v>78</v>
      </c>
      <c r="D7" s="51"/>
      <c r="E7" s="52">
        <v>5</v>
      </c>
      <c r="F7" s="53" t="s">
        <v>22</v>
      </c>
      <c r="G7" s="72"/>
      <c r="H7" s="76" t="s">
        <v>78</v>
      </c>
      <c r="I7" s="51"/>
      <c r="J7" s="53">
        <f>ROUNDUP(E7*0.75,2)</f>
        <v>3.75</v>
      </c>
      <c r="K7" s="53" t="s">
        <v>22</v>
      </c>
      <c r="L7" s="53"/>
      <c r="M7" s="80" t="e">
        <f>#REF!</f>
        <v>#REF!</v>
      </c>
      <c r="N7" s="68" t="s">
        <v>240</v>
      </c>
      <c r="O7" s="54" t="s">
        <v>31</v>
      </c>
      <c r="P7" s="51"/>
      <c r="Q7" s="55">
        <v>0.05</v>
      </c>
      <c r="R7" s="89">
        <f>ROUNDUP(Q7*0.75,2)</f>
        <v>0.04</v>
      </c>
    </row>
    <row r="8" spans="1:19" ht="24.95" customHeight="1" x14ac:dyDescent="0.15">
      <c r="A8" s="288"/>
      <c r="B8" s="68"/>
      <c r="C8" s="50"/>
      <c r="D8" s="51"/>
      <c r="E8" s="52"/>
      <c r="F8" s="53"/>
      <c r="G8" s="72"/>
      <c r="H8" s="76"/>
      <c r="I8" s="51"/>
      <c r="J8" s="53"/>
      <c r="K8" s="53"/>
      <c r="L8" s="53"/>
      <c r="M8" s="80"/>
      <c r="N8" s="68" t="s">
        <v>77</v>
      </c>
      <c r="O8" s="54" t="s">
        <v>79</v>
      </c>
      <c r="P8" s="51"/>
      <c r="Q8" s="55">
        <v>8</v>
      </c>
      <c r="R8" s="89">
        <f>ROUNDUP(Q8*0.75,2)</f>
        <v>6</v>
      </c>
    </row>
    <row r="9" spans="1:19" ht="24.95" customHeight="1" x14ac:dyDescent="0.15">
      <c r="A9" s="288"/>
      <c r="B9" s="67"/>
      <c r="C9" s="44"/>
      <c r="D9" s="45"/>
      <c r="E9" s="46"/>
      <c r="F9" s="47"/>
      <c r="G9" s="71"/>
      <c r="H9" s="75"/>
      <c r="I9" s="45"/>
      <c r="J9" s="47"/>
      <c r="K9" s="47"/>
      <c r="L9" s="47"/>
      <c r="M9" s="79"/>
      <c r="N9" s="67"/>
      <c r="O9" s="48"/>
      <c r="P9" s="45"/>
      <c r="Q9" s="49"/>
      <c r="R9" s="90"/>
    </row>
    <row r="10" spans="1:19" ht="24.95" customHeight="1" x14ac:dyDescent="0.15">
      <c r="A10" s="288"/>
      <c r="B10" s="68" t="s">
        <v>80</v>
      </c>
      <c r="C10" s="50" t="s">
        <v>83</v>
      </c>
      <c r="D10" s="51"/>
      <c r="E10" s="52">
        <v>50</v>
      </c>
      <c r="F10" s="53" t="s">
        <v>22</v>
      </c>
      <c r="G10" s="72"/>
      <c r="H10" s="76" t="s">
        <v>83</v>
      </c>
      <c r="I10" s="51"/>
      <c r="J10" s="53">
        <f>ROUNDUP(E10*0.75,2)</f>
        <v>37.5</v>
      </c>
      <c r="K10" s="53" t="s">
        <v>22</v>
      </c>
      <c r="L10" s="53"/>
      <c r="M10" s="80" t="e">
        <f>ROUND(#REF!+(#REF!*10/100),2)</f>
        <v>#REF!</v>
      </c>
      <c r="N10" s="68" t="s">
        <v>81</v>
      </c>
      <c r="O10" s="54" t="s">
        <v>31</v>
      </c>
      <c r="P10" s="51"/>
      <c r="Q10" s="55">
        <v>0.1</v>
      </c>
      <c r="R10" s="89">
        <f t="shared" ref="R10:R17" si="0">ROUNDUP(Q10*0.75,2)</f>
        <v>0.08</v>
      </c>
    </row>
    <row r="11" spans="1:19" ht="24.95" customHeight="1" x14ac:dyDescent="0.15">
      <c r="A11" s="288"/>
      <c r="B11" s="68"/>
      <c r="C11" s="50" t="s">
        <v>84</v>
      </c>
      <c r="D11" s="51"/>
      <c r="E11" s="52">
        <v>20</v>
      </c>
      <c r="F11" s="53" t="s">
        <v>22</v>
      </c>
      <c r="G11" s="72"/>
      <c r="H11" s="76" t="s">
        <v>84</v>
      </c>
      <c r="I11" s="51"/>
      <c r="J11" s="53">
        <f>ROUNDUP(E11*0.75,2)</f>
        <v>15</v>
      </c>
      <c r="K11" s="53" t="s">
        <v>22</v>
      </c>
      <c r="L11" s="53"/>
      <c r="M11" s="80" t="e">
        <f>#REF!</f>
        <v>#REF!</v>
      </c>
      <c r="N11" s="68" t="s">
        <v>224</v>
      </c>
      <c r="O11" s="54" t="s">
        <v>58</v>
      </c>
      <c r="P11" s="51"/>
      <c r="Q11" s="55">
        <v>0.01</v>
      </c>
      <c r="R11" s="89">
        <f t="shared" si="0"/>
        <v>0.01</v>
      </c>
    </row>
    <row r="12" spans="1:19" ht="24.95" customHeight="1" x14ac:dyDescent="0.15">
      <c r="A12" s="288"/>
      <c r="B12" s="68"/>
      <c r="C12" s="50" t="s">
        <v>87</v>
      </c>
      <c r="D12" s="51"/>
      <c r="E12" s="52">
        <v>20</v>
      </c>
      <c r="F12" s="53" t="s">
        <v>22</v>
      </c>
      <c r="G12" s="72"/>
      <c r="H12" s="76" t="s">
        <v>87</v>
      </c>
      <c r="I12" s="51"/>
      <c r="J12" s="53">
        <f>ROUNDUP(E12*0.75,2)</f>
        <v>15</v>
      </c>
      <c r="K12" s="53" t="s">
        <v>22</v>
      </c>
      <c r="L12" s="53"/>
      <c r="M12" s="80" t="e">
        <f>ROUND(#REF!+(#REF!*3/100),2)</f>
        <v>#REF!</v>
      </c>
      <c r="N12" s="68" t="s">
        <v>225</v>
      </c>
      <c r="O12" s="54" t="s">
        <v>85</v>
      </c>
      <c r="P12" s="51" t="s">
        <v>34</v>
      </c>
      <c r="Q12" s="55">
        <v>4</v>
      </c>
      <c r="R12" s="89">
        <f t="shared" si="0"/>
        <v>3</v>
      </c>
    </row>
    <row r="13" spans="1:19" ht="24.95" customHeight="1" x14ac:dyDescent="0.15">
      <c r="A13" s="288"/>
      <c r="B13" s="68"/>
      <c r="C13" s="50"/>
      <c r="D13" s="51"/>
      <c r="E13" s="52"/>
      <c r="F13" s="53"/>
      <c r="G13" s="72"/>
      <c r="H13" s="76"/>
      <c r="I13" s="51"/>
      <c r="J13" s="53"/>
      <c r="K13" s="53"/>
      <c r="L13" s="53"/>
      <c r="M13" s="80"/>
      <c r="N13" s="68" t="s">
        <v>82</v>
      </c>
      <c r="O13" s="54" t="s">
        <v>85</v>
      </c>
      <c r="P13" s="51" t="s">
        <v>34</v>
      </c>
      <c r="Q13" s="55">
        <v>4</v>
      </c>
      <c r="R13" s="89">
        <f t="shared" si="0"/>
        <v>3</v>
      </c>
    </row>
    <row r="14" spans="1:19" ht="24.95" customHeight="1" x14ac:dyDescent="0.15">
      <c r="A14" s="288"/>
      <c r="B14" s="68"/>
      <c r="C14" s="50"/>
      <c r="D14" s="51"/>
      <c r="E14" s="52"/>
      <c r="F14" s="53"/>
      <c r="G14" s="72"/>
      <c r="H14" s="76"/>
      <c r="I14" s="51"/>
      <c r="J14" s="53"/>
      <c r="K14" s="53"/>
      <c r="L14" s="53"/>
      <c r="M14" s="80"/>
      <c r="N14" s="68" t="s">
        <v>77</v>
      </c>
      <c r="O14" s="54" t="s">
        <v>73</v>
      </c>
      <c r="P14" s="51"/>
      <c r="Q14" s="55">
        <v>8</v>
      </c>
      <c r="R14" s="89">
        <f t="shared" si="0"/>
        <v>6</v>
      </c>
    </row>
    <row r="15" spans="1:19" ht="24.95" customHeight="1" x14ac:dyDescent="0.15">
      <c r="A15" s="288"/>
      <c r="B15" s="68"/>
      <c r="C15" s="50"/>
      <c r="D15" s="51"/>
      <c r="E15" s="52"/>
      <c r="F15" s="53"/>
      <c r="G15" s="72"/>
      <c r="H15" s="76"/>
      <c r="I15" s="51"/>
      <c r="J15" s="53"/>
      <c r="K15" s="53"/>
      <c r="L15" s="53"/>
      <c r="M15" s="80"/>
      <c r="N15" s="68"/>
      <c r="O15" s="54" t="s">
        <v>86</v>
      </c>
      <c r="P15" s="51" t="s">
        <v>34</v>
      </c>
      <c r="Q15" s="55">
        <v>6</v>
      </c>
      <c r="R15" s="89">
        <f t="shared" si="0"/>
        <v>4.5</v>
      </c>
    </row>
    <row r="16" spans="1:19" ht="24.95" customHeight="1" x14ac:dyDescent="0.15">
      <c r="A16" s="288"/>
      <c r="B16" s="68"/>
      <c r="C16" s="50"/>
      <c r="D16" s="51"/>
      <c r="E16" s="52"/>
      <c r="F16" s="53"/>
      <c r="G16" s="72"/>
      <c r="H16" s="76"/>
      <c r="I16" s="51"/>
      <c r="J16" s="53"/>
      <c r="K16" s="53"/>
      <c r="L16" s="53"/>
      <c r="M16" s="80"/>
      <c r="N16" s="68"/>
      <c r="O16" s="54" t="s">
        <v>29</v>
      </c>
      <c r="P16" s="51"/>
      <c r="Q16" s="55">
        <v>5</v>
      </c>
      <c r="R16" s="89">
        <f t="shared" si="0"/>
        <v>3.75</v>
      </c>
    </row>
    <row r="17" spans="1:18" ht="24.95" customHeight="1" x14ac:dyDescent="0.15">
      <c r="A17" s="288"/>
      <c r="B17" s="68"/>
      <c r="C17" s="50"/>
      <c r="D17" s="51"/>
      <c r="E17" s="52"/>
      <c r="F17" s="53"/>
      <c r="G17" s="72"/>
      <c r="H17" s="76"/>
      <c r="I17" s="51"/>
      <c r="J17" s="53"/>
      <c r="K17" s="53"/>
      <c r="L17" s="53"/>
      <c r="M17" s="80"/>
      <c r="N17" s="68"/>
      <c r="O17" s="54" t="s">
        <v>88</v>
      </c>
      <c r="P17" s="51"/>
      <c r="Q17" s="55">
        <v>3</v>
      </c>
      <c r="R17" s="89">
        <f t="shared" si="0"/>
        <v>2.25</v>
      </c>
    </row>
    <row r="18" spans="1:18" ht="24.95" customHeight="1" x14ac:dyDescent="0.15">
      <c r="A18" s="288"/>
      <c r="B18" s="67"/>
      <c r="C18" s="44"/>
      <c r="D18" s="45"/>
      <c r="E18" s="46"/>
      <c r="F18" s="47"/>
      <c r="G18" s="71"/>
      <c r="H18" s="75"/>
      <c r="I18" s="45"/>
      <c r="J18" s="47"/>
      <c r="K18" s="47"/>
      <c r="L18" s="47"/>
      <c r="M18" s="79"/>
      <c r="N18" s="67"/>
      <c r="O18" s="48"/>
      <c r="P18" s="45"/>
      <c r="Q18" s="49"/>
      <c r="R18" s="90"/>
    </row>
    <row r="19" spans="1:18" ht="24.95" customHeight="1" x14ac:dyDescent="0.15">
      <c r="A19" s="288"/>
      <c r="B19" s="68" t="s">
        <v>89</v>
      </c>
      <c r="C19" s="50" t="s">
        <v>90</v>
      </c>
      <c r="D19" s="51"/>
      <c r="E19" s="52">
        <v>20</v>
      </c>
      <c r="F19" s="53" t="s">
        <v>22</v>
      </c>
      <c r="G19" s="72"/>
      <c r="H19" s="76" t="s">
        <v>90</v>
      </c>
      <c r="I19" s="51"/>
      <c r="J19" s="53">
        <f>ROUNDUP(E19*0.75,2)</f>
        <v>15</v>
      </c>
      <c r="K19" s="53" t="s">
        <v>22</v>
      </c>
      <c r="L19" s="53"/>
      <c r="M19" s="80" t="e">
        <f>ROUND(#REF!+(#REF!*15/100),2)</f>
        <v>#REF!</v>
      </c>
      <c r="N19" s="68" t="s">
        <v>20</v>
      </c>
      <c r="O19" s="54" t="s">
        <v>73</v>
      </c>
      <c r="P19" s="51"/>
      <c r="Q19" s="55">
        <v>100</v>
      </c>
      <c r="R19" s="89">
        <f>ROUNDUP(Q19*0.75,2)</f>
        <v>75</v>
      </c>
    </row>
    <row r="20" spans="1:18" ht="24.95" customHeight="1" x14ac:dyDescent="0.15">
      <c r="A20" s="288"/>
      <c r="B20" s="68"/>
      <c r="C20" s="50" t="s">
        <v>41</v>
      </c>
      <c r="D20" s="51"/>
      <c r="E20" s="52">
        <v>5</v>
      </c>
      <c r="F20" s="53" t="s">
        <v>22</v>
      </c>
      <c r="G20" s="72"/>
      <c r="H20" s="76" t="s">
        <v>41</v>
      </c>
      <c r="I20" s="51"/>
      <c r="J20" s="53">
        <f>ROUNDUP(E20*0.75,2)</f>
        <v>3.75</v>
      </c>
      <c r="K20" s="53" t="s">
        <v>22</v>
      </c>
      <c r="L20" s="53"/>
      <c r="M20" s="80" t="e">
        <f>ROUND(#REF!+(#REF!*10/100),2)</f>
        <v>#REF!</v>
      </c>
      <c r="N20" s="68"/>
      <c r="O20" s="54" t="s">
        <v>91</v>
      </c>
      <c r="P20" s="51" t="s">
        <v>92</v>
      </c>
      <c r="Q20" s="55">
        <v>0.5</v>
      </c>
      <c r="R20" s="89">
        <f>ROUNDUP(Q20*0.75,2)</f>
        <v>0.38</v>
      </c>
    </row>
    <row r="21" spans="1:18" ht="24.95" customHeight="1" x14ac:dyDescent="0.15">
      <c r="A21" s="288"/>
      <c r="B21" s="68"/>
      <c r="C21" s="50"/>
      <c r="D21" s="51"/>
      <c r="E21" s="52"/>
      <c r="F21" s="53"/>
      <c r="G21" s="72"/>
      <c r="H21" s="76"/>
      <c r="I21" s="51"/>
      <c r="J21" s="53"/>
      <c r="K21" s="53"/>
      <c r="L21" s="53"/>
      <c r="M21" s="80"/>
      <c r="N21" s="68"/>
      <c r="O21" s="54" t="s">
        <v>31</v>
      </c>
      <c r="P21" s="51"/>
      <c r="Q21" s="55">
        <v>0.1</v>
      </c>
      <c r="R21" s="89">
        <f>ROUNDUP(Q21*0.75,2)</f>
        <v>0.08</v>
      </c>
    </row>
    <row r="22" spans="1:18" ht="24.95" customHeight="1" x14ac:dyDescent="0.15">
      <c r="A22" s="288"/>
      <c r="B22" s="67"/>
      <c r="C22" s="44"/>
      <c r="D22" s="45"/>
      <c r="E22" s="46"/>
      <c r="F22" s="47"/>
      <c r="G22" s="71"/>
      <c r="H22" s="75"/>
      <c r="I22" s="45"/>
      <c r="J22" s="47"/>
      <c r="K22" s="47"/>
      <c r="L22" s="47"/>
      <c r="M22" s="79"/>
      <c r="N22" s="67"/>
      <c r="O22" s="48"/>
      <c r="P22" s="45"/>
      <c r="Q22" s="49"/>
      <c r="R22" s="90"/>
    </row>
    <row r="23" spans="1:18" ht="24.95" customHeight="1" x14ac:dyDescent="0.15">
      <c r="A23" s="288"/>
      <c r="B23" s="68" t="s">
        <v>93</v>
      </c>
      <c r="C23" s="50" t="s">
        <v>94</v>
      </c>
      <c r="D23" s="51"/>
      <c r="E23" s="82">
        <v>0.125</v>
      </c>
      <c r="F23" s="53" t="s">
        <v>28</v>
      </c>
      <c r="G23" s="72"/>
      <c r="H23" s="76" t="s">
        <v>94</v>
      </c>
      <c r="I23" s="51"/>
      <c r="J23" s="53">
        <f>ROUNDUP(E23*0.75,2)</f>
        <v>9.9999999999999992E-2</v>
      </c>
      <c r="K23" s="53" t="s">
        <v>28</v>
      </c>
      <c r="L23" s="53"/>
      <c r="M23" s="80" t="e">
        <f>#REF!</f>
        <v>#REF!</v>
      </c>
      <c r="N23" s="68" t="s">
        <v>48</v>
      </c>
      <c r="O23" s="54"/>
      <c r="P23" s="51"/>
      <c r="Q23" s="55"/>
      <c r="R23" s="89"/>
    </row>
    <row r="24" spans="1:18" ht="24.95" customHeight="1" thickBot="1" x14ac:dyDescent="0.2">
      <c r="A24" s="289"/>
      <c r="B24" s="69"/>
      <c r="C24" s="58"/>
      <c r="D24" s="59"/>
      <c r="E24" s="60"/>
      <c r="F24" s="61"/>
      <c r="G24" s="73"/>
      <c r="H24" s="77"/>
      <c r="I24" s="59"/>
      <c r="J24" s="61"/>
      <c r="K24" s="61"/>
      <c r="L24" s="61"/>
      <c r="M24" s="81"/>
      <c r="N24" s="69"/>
      <c r="O24" s="62"/>
      <c r="P24" s="59"/>
      <c r="Q24" s="63"/>
      <c r="R24" s="91"/>
    </row>
  </sheetData>
  <mergeCells count="4">
    <mergeCell ref="H1:N1"/>
    <mergeCell ref="A2:R2"/>
    <mergeCell ref="A3:F3"/>
    <mergeCell ref="A5:A24"/>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3"/>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8"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260</v>
      </c>
      <c r="B1" s="5"/>
      <c r="C1" s="1"/>
      <c r="D1" s="1"/>
      <c r="E1" s="302"/>
      <c r="F1" s="303"/>
      <c r="G1" s="303"/>
      <c r="H1" s="303"/>
      <c r="I1" s="303"/>
      <c r="J1" s="303"/>
      <c r="K1" s="303"/>
      <c r="L1" s="303"/>
      <c r="M1" s="303"/>
      <c r="N1" s="303"/>
      <c r="O1"/>
      <c r="P1"/>
      <c r="Q1"/>
      <c r="R1"/>
      <c r="S1"/>
      <c r="T1"/>
      <c r="U1"/>
    </row>
    <row r="2" spans="1:21" s="3" customFormat="1" ht="36" customHeight="1" x14ac:dyDescent="0.15">
      <c r="A2" s="283" t="s">
        <v>0</v>
      </c>
      <c r="B2" s="284"/>
      <c r="C2" s="284"/>
      <c r="D2" s="284"/>
      <c r="E2" s="284"/>
      <c r="F2" s="284"/>
      <c r="G2" s="284"/>
      <c r="H2" s="284"/>
      <c r="I2" s="284"/>
      <c r="J2" s="284"/>
      <c r="K2" s="284"/>
      <c r="L2" s="284"/>
      <c r="M2" s="284"/>
      <c r="N2" s="284"/>
      <c r="O2" s="303"/>
      <c r="P2"/>
      <c r="Q2"/>
      <c r="R2"/>
      <c r="S2"/>
      <c r="T2"/>
      <c r="U2"/>
    </row>
    <row r="3" spans="1:21" ht="33.75" customHeight="1" thickBot="1" x14ac:dyDescent="0.3">
      <c r="A3" s="304" t="s">
        <v>345</v>
      </c>
      <c r="B3" s="305"/>
      <c r="C3" s="305"/>
      <c r="D3" s="94"/>
      <c r="E3" s="306" t="s">
        <v>324</v>
      </c>
      <c r="F3" s="307"/>
      <c r="G3" s="87"/>
      <c r="H3" s="87"/>
      <c r="I3" s="87"/>
      <c r="J3" s="87"/>
      <c r="K3" s="95"/>
      <c r="L3" s="87"/>
      <c r="M3" s="87"/>
    </row>
    <row r="4" spans="1:21" ht="18.75" customHeight="1" x14ac:dyDescent="0.15">
      <c r="A4" s="308"/>
      <c r="B4" s="309"/>
      <c r="C4" s="310"/>
      <c r="D4" s="314" t="s">
        <v>5</v>
      </c>
      <c r="E4" s="317" t="s">
        <v>262</v>
      </c>
      <c r="F4" s="320" t="s">
        <v>263</v>
      </c>
      <c r="G4" s="96" t="s">
        <v>264</v>
      </c>
      <c r="H4" s="145" t="s">
        <v>265</v>
      </c>
      <c r="I4" s="323" t="s">
        <v>266</v>
      </c>
      <c r="J4" s="324"/>
      <c r="K4" s="325"/>
      <c r="L4" s="330" t="s">
        <v>267</v>
      </c>
      <c r="M4" s="327"/>
      <c r="N4" s="328"/>
      <c r="O4" s="290" t="s">
        <v>5</v>
      </c>
    </row>
    <row r="5" spans="1:21" ht="18.75" customHeight="1" x14ac:dyDescent="0.15">
      <c r="A5" s="311"/>
      <c r="B5" s="312"/>
      <c r="C5" s="313"/>
      <c r="D5" s="315"/>
      <c r="E5" s="318"/>
      <c r="F5" s="321"/>
      <c r="G5" s="9" t="s">
        <v>268</v>
      </c>
      <c r="H5" s="146" t="s">
        <v>269</v>
      </c>
      <c r="I5" s="293" t="s">
        <v>271</v>
      </c>
      <c r="J5" s="294"/>
      <c r="K5" s="295"/>
      <c r="L5" s="329" t="s">
        <v>272</v>
      </c>
      <c r="M5" s="297"/>
      <c r="N5" s="298"/>
      <c r="O5" s="291"/>
    </row>
    <row r="6" spans="1:21" ht="18.75" customHeight="1" thickBot="1" x14ac:dyDescent="0.2">
      <c r="A6" s="99"/>
      <c r="B6" s="100" t="s">
        <v>1</v>
      </c>
      <c r="C6" s="101" t="s">
        <v>274</v>
      </c>
      <c r="D6" s="316"/>
      <c r="E6" s="319"/>
      <c r="F6" s="322"/>
      <c r="G6" s="102" t="s">
        <v>263</v>
      </c>
      <c r="H6" s="106" t="s">
        <v>275</v>
      </c>
      <c r="I6" s="104" t="s">
        <v>1</v>
      </c>
      <c r="J6" s="101" t="s">
        <v>274</v>
      </c>
      <c r="K6" s="103" t="s">
        <v>275</v>
      </c>
      <c r="L6" s="104" t="s">
        <v>1</v>
      </c>
      <c r="M6" s="106" t="s">
        <v>274</v>
      </c>
      <c r="N6" s="103" t="s">
        <v>275</v>
      </c>
      <c r="O6" s="292"/>
    </row>
    <row r="7" spans="1:21" ht="30" customHeight="1" x14ac:dyDescent="0.15">
      <c r="A7" s="299" t="s">
        <v>51</v>
      </c>
      <c r="B7" s="107" t="s">
        <v>276</v>
      </c>
      <c r="C7" s="107" t="s">
        <v>277</v>
      </c>
      <c r="D7" s="107"/>
      <c r="E7" s="39"/>
      <c r="F7" s="39"/>
      <c r="G7" s="107"/>
      <c r="H7" s="147" t="s">
        <v>278</v>
      </c>
      <c r="I7" s="110" t="s">
        <v>276</v>
      </c>
      <c r="J7" s="107" t="s">
        <v>277</v>
      </c>
      <c r="K7" s="147" t="s">
        <v>279</v>
      </c>
      <c r="L7" s="110" t="s">
        <v>280</v>
      </c>
      <c r="M7" s="107" t="s">
        <v>277</v>
      </c>
      <c r="N7" s="109">
        <v>30</v>
      </c>
      <c r="O7" s="112"/>
    </row>
    <row r="8" spans="1:21" ht="30" customHeight="1" x14ac:dyDescent="0.15">
      <c r="A8" s="300"/>
      <c r="B8" s="113"/>
      <c r="C8" s="113"/>
      <c r="D8" s="113"/>
      <c r="E8" s="45"/>
      <c r="F8" s="45"/>
      <c r="G8" s="113"/>
      <c r="H8" s="148"/>
      <c r="I8" s="116"/>
      <c r="J8" s="113"/>
      <c r="K8" s="148"/>
      <c r="L8" s="116"/>
      <c r="M8" s="113"/>
      <c r="N8" s="115"/>
      <c r="O8" s="118"/>
    </row>
    <row r="9" spans="1:21" ht="30" customHeight="1" x14ac:dyDescent="0.15">
      <c r="A9" s="300"/>
      <c r="B9" s="119" t="s">
        <v>291</v>
      </c>
      <c r="C9" s="119" t="s">
        <v>61</v>
      </c>
      <c r="D9" s="119"/>
      <c r="E9" s="51"/>
      <c r="F9" s="51"/>
      <c r="G9" s="119"/>
      <c r="H9" s="149">
        <v>10</v>
      </c>
      <c r="I9" s="122" t="s">
        <v>291</v>
      </c>
      <c r="J9" s="123" t="s">
        <v>122</v>
      </c>
      <c r="K9" s="149">
        <v>5</v>
      </c>
      <c r="L9" s="122" t="s">
        <v>292</v>
      </c>
      <c r="M9" s="119" t="s">
        <v>21</v>
      </c>
      <c r="N9" s="121">
        <v>5</v>
      </c>
      <c r="O9" s="125"/>
    </row>
    <row r="10" spans="1:21" ht="30" customHeight="1" x14ac:dyDescent="0.15">
      <c r="A10" s="300"/>
      <c r="B10" s="119"/>
      <c r="C10" s="119" t="s">
        <v>83</v>
      </c>
      <c r="D10" s="119"/>
      <c r="E10" s="51"/>
      <c r="F10" s="51"/>
      <c r="G10" s="119"/>
      <c r="H10" s="149">
        <v>20</v>
      </c>
      <c r="I10" s="122"/>
      <c r="J10" s="119" t="s">
        <v>83</v>
      </c>
      <c r="K10" s="149">
        <v>20</v>
      </c>
      <c r="L10" s="122"/>
      <c r="M10" s="119" t="s">
        <v>83</v>
      </c>
      <c r="N10" s="121">
        <v>10</v>
      </c>
      <c r="O10" s="125"/>
    </row>
    <row r="11" spans="1:21" ht="30" customHeight="1" x14ac:dyDescent="0.15">
      <c r="A11" s="300"/>
      <c r="B11" s="119"/>
      <c r="C11" s="119" t="s">
        <v>21</v>
      </c>
      <c r="D11" s="119"/>
      <c r="E11" s="51"/>
      <c r="F11" s="51"/>
      <c r="G11" s="119"/>
      <c r="H11" s="149">
        <v>10</v>
      </c>
      <c r="I11" s="122"/>
      <c r="J11" s="119" t="s">
        <v>21</v>
      </c>
      <c r="K11" s="149">
        <v>5</v>
      </c>
      <c r="L11" s="122"/>
      <c r="M11" s="119" t="s">
        <v>87</v>
      </c>
      <c r="N11" s="121">
        <v>10</v>
      </c>
      <c r="O11" s="125"/>
    </row>
    <row r="12" spans="1:21" ht="30" customHeight="1" x14ac:dyDescent="0.15">
      <c r="A12" s="300"/>
      <c r="B12" s="119"/>
      <c r="C12" s="119" t="s">
        <v>87</v>
      </c>
      <c r="D12" s="119"/>
      <c r="E12" s="51"/>
      <c r="F12" s="51"/>
      <c r="G12" s="119"/>
      <c r="H12" s="149">
        <v>10</v>
      </c>
      <c r="I12" s="122"/>
      <c r="J12" s="119" t="s">
        <v>87</v>
      </c>
      <c r="K12" s="149">
        <v>10</v>
      </c>
      <c r="L12" s="116"/>
      <c r="M12" s="113"/>
      <c r="N12" s="115"/>
      <c r="O12" s="118"/>
    </row>
    <row r="13" spans="1:21" ht="30" customHeight="1" x14ac:dyDescent="0.15">
      <c r="A13" s="300"/>
      <c r="B13" s="119"/>
      <c r="C13" s="119"/>
      <c r="D13" s="119"/>
      <c r="E13" s="51"/>
      <c r="F13" s="51"/>
      <c r="G13" s="119" t="s">
        <v>73</v>
      </c>
      <c r="H13" s="149" t="s">
        <v>286</v>
      </c>
      <c r="I13" s="122"/>
      <c r="J13" s="119"/>
      <c r="K13" s="149"/>
      <c r="L13" s="122" t="s">
        <v>293</v>
      </c>
      <c r="M13" s="119" t="s">
        <v>90</v>
      </c>
      <c r="N13" s="121">
        <v>5</v>
      </c>
      <c r="O13" s="125"/>
    </row>
    <row r="14" spans="1:21" ht="30" customHeight="1" x14ac:dyDescent="0.15">
      <c r="A14" s="300"/>
      <c r="B14" s="119"/>
      <c r="C14" s="119"/>
      <c r="D14" s="119"/>
      <c r="E14" s="51"/>
      <c r="F14" s="51"/>
      <c r="G14" s="119" t="s">
        <v>31</v>
      </c>
      <c r="H14" s="149" t="s">
        <v>287</v>
      </c>
      <c r="I14" s="122"/>
      <c r="J14" s="119"/>
      <c r="K14" s="149"/>
      <c r="L14" s="122"/>
      <c r="M14" s="119" t="s">
        <v>41</v>
      </c>
      <c r="N14" s="121">
        <v>5</v>
      </c>
      <c r="O14" s="125"/>
    </row>
    <row r="15" spans="1:21" ht="30" customHeight="1" x14ac:dyDescent="0.15">
      <c r="A15" s="300"/>
      <c r="B15" s="113"/>
      <c r="C15" s="113"/>
      <c r="D15" s="113"/>
      <c r="E15" s="45"/>
      <c r="F15" s="45"/>
      <c r="G15" s="113"/>
      <c r="H15" s="148"/>
      <c r="I15" s="116"/>
      <c r="J15" s="113"/>
      <c r="K15" s="148"/>
      <c r="L15" s="116"/>
      <c r="M15" s="113"/>
      <c r="N15" s="115"/>
      <c r="O15" s="118"/>
    </row>
    <row r="16" spans="1:21" ht="30" customHeight="1" x14ac:dyDescent="0.15">
      <c r="A16" s="300"/>
      <c r="B16" s="119" t="s">
        <v>89</v>
      </c>
      <c r="C16" s="119" t="s">
        <v>90</v>
      </c>
      <c r="D16" s="119"/>
      <c r="E16" s="51"/>
      <c r="F16" s="51"/>
      <c r="G16" s="119"/>
      <c r="H16" s="149">
        <v>10</v>
      </c>
      <c r="I16" s="122" t="s">
        <v>89</v>
      </c>
      <c r="J16" s="119" t="s">
        <v>90</v>
      </c>
      <c r="K16" s="149">
        <v>5</v>
      </c>
      <c r="L16" s="122" t="s">
        <v>294</v>
      </c>
      <c r="M16" s="119" t="s">
        <v>94</v>
      </c>
      <c r="N16" s="137">
        <v>0.08</v>
      </c>
      <c r="O16" s="125"/>
    </row>
    <row r="17" spans="1:15" ht="30" customHeight="1" x14ac:dyDescent="0.15">
      <c r="A17" s="300"/>
      <c r="B17" s="119"/>
      <c r="C17" s="119" t="s">
        <v>41</v>
      </c>
      <c r="D17" s="119"/>
      <c r="E17" s="51"/>
      <c r="F17" s="51"/>
      <c r="G17" s="119"/>
      <c r="H17" s="149">
        <v>5</v>
      </c>
      <c r="I17" s="122"/>
      <c r="J17" s="119" t="s">
        <v>41</v>
      </c>
      <c r="K17" s="149">
        <v>5</v>
      </c>
      <c r="L17" s="122"/>
      <c r="M17" s="119"/>
      <c r="N17" s="121"/>
      <c r="O17" s="125"/>
    </row>
    <row r="18" spans="1:15" ht="30" customHeight="1" x14ac:dyDescent="0.15">
      <c r="A18" s="300"/>
      <c r="B18" s="119"/>
      <c r="C18" s="119"/>
      <c r="D18" s="119"/>
      <c r="E18" s="51"/>
      <c r="F18" s="51"/>
      <c r="G18" s="119" t="s">
        <v>73</v>
      </c>
      <c r="H18" s="149" t="s">
        <v>286</v>
      </c>
      <c r="I18" s="122"/>
      <c r="J18" s="119"/>
      <c r="K18" s="149"/>
      <c r="L18" s="122"/>
      <c r="M18" s="119"/>
      <c r="N18" s="121"/>
      <c r="O18" s="125"/>
    </row>
    <row r="19" spans="1:15" ht="30" customHeight="1" x14ac:dyDescent="0.15">
      <c r="A19" s="300"/>
      <c r="B19" s="113"/>
      <c r="C19" s="113"/>
      <c r="D19" s="113"/>
      <c r="E19" s="45"/>
      <c r="F19" s="154"/>
      <c r="G19" s="113"/>
      <c r="H19" s="148"/>
      <c r="I19" s="116"/>
      <c r="J19" s="113"/>
      <c r="K19" s="148"/>
      <c r="L19" s="122"/>
      <c r="M19" s="119"/>
      <c r="N19" s="121"/>
      <c r="O19" s="125"/>
    </row>
    <row r="20" spans="1:15" ht="30" customHeight="1" x14ac:dyDescent="0.15">
      <c r="A20" s="300"/>
      <c r="B20" s="119" t="s">
        <v>93</v>
      </c>
      <c r="C20" s="119" t="s">
        <v>94</v>
      </c>
      <c r="D20" s="119"/>
      <c r="E20" s="51"/>
      <c r="F20" s="51"/>
      <c r="G20" s="119"/>
      <c r="H20" s="150">
        <v>0.1</v>
      </c>
      <c r="I20" s="122" t="s">
        <v>93</v>
      </c>
      <c r="J20" s="119" t="s">
        <v>94</v>
      </c>
      <c r="K20" s="150">
        <v>0.1</v>
      </c>
      <c r="L20" s="122"/>
      <c r="M20" s="119"/>
      <c r="N20" s="121"/>
      <c r="O20" s="125"/>
    </row>
    <row r="21" spans="1:15" ht="30" customHeight="1" thickBot="1" x14ac:dyDescent="0.2">
      <c r="A21" s="301"/>
      <c r="B21" s="129"/>
      <c r="C21" s="129"/>
      <c r="D21" s="129"/>
      <c r="E21" s="59"/>
      <c r="F21" s="59"/>
      <c r="G21" s="129"/>
      <c r="H21" s="152"/>
      <c r="I21" s="132"/>
      <c r="J21" s="129"/>
      <c r="K21" s="152"/>
      <c r="L21" s="132"/>
      <c r="M21" s="129"/>
      <c r="N21" s="131"/>
      <c r="O21" s="135"/>
    </row>
    <row r="22" spans="1:15" ht="14.25" x14ac:dyDescent="0.15">
      <c r="B22" s="92"/>
      <c r="C22" s="92"/>
      <c r="D22" s="92"/>
      <c r="G22" s="92"/>
      <c r="H22" s="136"/>
      <c r="I22" s="92"/>
      <c r="J22" s="92"/>
      <c r="K22" s="136"/>
      <c r="L22" s="92"/>
      <c r="M22" s="92"/>
      <c r="N22" s="136"/>
    </row>
    <row r="23" spans="1:15" ht="14.25" x14ac:dyDescent="0.15">
      <c r="B23" s="92"/>
      <c r="C23" s="92"/>
      <c r="D23" s="92"/>
      <c r="G23" s="92"/>
      <c r="H23" s="136"/>
      <c r="I23" s="92"/>
      <c r="J23" s="92"/>
      <c r="K23" s="136"/>
      <c r="L23" s="92"/>
      <c r="M23" s="92"/>
      <c r="N23" s="136"/>
    </row>
    <row r="24" spans="1:15" ht="14.25" x14ac:dyDescent="0.15">
      <c r="B24" s="92"/>
      <c r="C24" s="92"/>
      <c r="D24" s="92"/>
      <c r="G24" s="92"/>
      <c r="H24" s="136"/>
      <c r="I24" s="92"/>
      <c r="J24" s="92"/>
      <c r="K24" s="136"/>
      <c r="L24" s="92"/>
      <c r="M24" s="92"/>
      <c r="N24" s="136"/>
    </row>
    <row r="25" spans="1:15" ht="14.25" x14ac:dyDescent="0.15">
      <c r="B25" s="92"/>
      <c r="C25" s="92"/>
      <c r="D25" s="92"/>
      <c r="G25" s="92"/>
      <c r="H25" s="136"/>
      <c r="I25" s="92"/>
      <c r="J25" s="92"/>
      <c r="K25" s="136"/>
      <c r="L25" s="92"/>
      <c r="M25" s="92"/>
      <c r="N25" s="136"/>
    </row>
    <row r="26" spans="1:15" ht="14.25" x14ac:dyDescent="0.15">
      <c r="B26" s="92"/>
      <c r="C26" s="92"/>
      <c r="D26" s="92"/>
      <c r="G26" s="92"/>
      <c r="H26" s="136"/>
      <c r="I26" s="92"/>
      <c r="J26" s="92"/>
      <c r="K26" s="136"/>
      <c r="L26" s="92"/>
      <c r="M26" s="92"/>
      <c r="N26" s="136"/>
    </row>
    <row r="27" spans="1:15" ht="14.25" x14ac:dyDescent="0.15">
      <c r="B27" s="92"/>
      <c r="C27" s="92"/>
      <c r="D27" s="92"/>
      <c r="G27" s="92"/>
      <c r="H27" s="136"/>
      <c r="I27" s="92"/>
      <c r="J27" s="92"/>
      <c r="K27" s="136"/>
      <c r="L27" s="92"/>
      <c r="M27" s="92"/>
      <c r="N27" s="136"/>
    </row>
    <row r="28" spans="1:15" ht="14.25" x14ac:dyDescent="0.15">
      <c r="B28" s="92"/>
      <c r="C28" s="92"/>
      <c r="D28" s="92"/>
      <c r="G28" s="92"/>
      <c r="H28" s="136"/>
      <c r="I28" s="92"/>
      <c r="J28" s="92"/>
      <c r="K28" s="136"/>
      <c r="L28" s="92"/>
      <c r="M28" s="92"/>
      <c r="N28" s="136"/>
    </row>
    <row r="29" spans="1:15" ht="14.25" x14ac:dyDescent="0.15">
      <c r="B29" s="92"/>
      <c r="C29" s="92"/>
      <c r="D29" s="92"/>
      <c r="G29" s="92"/>
      <c r="H29" s="136"/>
      <c r="I29" s="92"/>
      <c r="J29" s="92"/>
      <c r="K29" s="136"/>
      <c r="L29" s="92"/>
      <c r="M29" s="92"/>
      <c r="N29" s="136"/>
    </row>
    <row r="30" spans="1:15" ht="14.25" x14ac:dyDescent="0.15">
      <c r="B30" s="92"/>
      <c r="C30" s="92"/>
      <c r="D30" s="92"/>
      <c r="G30" s="92"/>
      <c r="H30" s="136"/>
      <c r="I30" s="92"/>
      <c r="J30" s="92"/>
      <c r="K30" s="136"/>
      <c r="L30" s="92"/>
      <c r="M30" s="92"/>
      <c r="N30" s="136"/>
    </row>
    <row r="31" spans="1:15" ht="14.25" x14ac:dyDescent="0.15">
      <c r="B31" s="92"/>
      <c r="C31" s="92"/>
      <c r="D31" s="92"/>
      <c r="G31" s="92"/>
      <c r="H31" s="136"/>
      <c r="I31" s="92"/>
      <c r="J31" s="92"/>
      <c r="K31" s="136"/>
      <c r="L31" s="92"/>
      <c r="M31" s="92"/>
      <c r="N31" s="136"/>
    </row>
    <row r="32" spans="1:15" ht="14.25" x14ac:dyDescent="0.15">
      <c r="B32" s="92"/>
      <c r="C32" s="92"/>
      <c r="D32" s="92"/>
      <c r="G32" s="92"/>
      <c r="H32" s="136"/>
      <c r="I32" s="92"/>
      <c r="J32" s="92"/>
      <c r="K32" s="136"/>
      <c r="L32" s="92"/>
      <c r="M32" s="92"/>
      <c r="N32" s="136"/>
    </row>
    <row r="33" spans="2:14" ht="14.25" x14ac:dyDescent="0.15">
      <c r="B33" s="92"/>
      <c r="C33" s="92"/>
      <c r="D33" s="92"/>
      <c r="G33" s="92"/>
      <c r="H33" s="136"/>
      <c r="I33" s="92"/>
      <c r="J33" s="92"/>
      <c r="K33" s="136"/>
      <c r="L33" s="92"/>
      <c r="M33" s="92"/>
      <c r="N33" s="136"/>
    </row>
    <row r="34" spans="2:14" ht="14.25" x14ac:dyDescent="0.15">
      <c r="B34" s="92"/>
      <c r="C34" s="92"/>
      <c r="D34" s="92"/>
      <c r="G34" s="92"/>
      <c r="H34" s="136"/>
      <c r="I34" s="92"/>
      <c r="J34" s="92"/>
      <c r="K34" s="136"/>
      <c r="L34" s="92"/>
      <c r="M34" s="92"/>
      <c r="N34" s="136"/>
    </row>
    <row r="35" spans="2:14" ht="14.25" x14ac:dyDescent="0.15">
      <c r="B35" s="92"/>
      <c r="C35" s="92"/>
      <c r="D35" s="92"/>
      <c r="G35" s="92"/>
      <c r="H35" s="136"/>
      <c r="I35" s="92"/>
      <c r="J35" s="92"/>
      <c r="K35" s="136"/>
      <c r="L35" s="92"/>
      <c r="M35" s="92"/>
      <c r="N35" s="136"/>
    </row>
    <row r="36" spans="2:14" ht="14.25" x14ac:dyDescent="0.15">
      <c r="B36" s="92"/>
      <c r="C36" s="92"/>
      <c r="D36" s="92"/>
      <c r="G36" s="92"/>
      <c r="H36" s="136"/>
      <c r="I36" s="92"/>
      <c r="J36" s="92"/>
      <c r="K36" s="136"/>
      <c r="L36" s="92"/>
      <c r="M36" s="92"/>
      <c r="N36" s="136"/>
    </row>
    <row r="37" spans="2:14" ht="14.25" x14ac:dyDescent="0.15">
      <c r="B37" s="92"/>
      <c r="C37" s="92"/>
      <c r="D37" s="92"/>
      <c r="G37" s="92"/>
      <c r="H37" s="136"/>
      <c r="I37" s="92"/>
      <c r="J37" s="92"/>
      <c r="K37" s="136"/>
      <c r="L37" s="92"/>
      <c r="M37" s="92"/>
      <c r="N37" s="136"/>
    </row>
    <row r="38" spans="2:14" ht="14.25" x14ac:dyDescent="0.15">
      <c r="B38" s="92"/>
      <c r="C38" s="92"/>
      <c r="D38" s="92"/>
      <c r="G38" s="92"/>
      <c r="H38" s="136"/>
      <c r="I38" s="92"/>
      <c r="J38" s="92"/>
      <c r="K38" s="136"/>
      <c r="L38" s="92"/>
      <c r="M38" s="92"/>
      <c r="N38" s="136"/>
    </row>
    <row r="39" spans="2:14" ht="14.25" x14ac:dyDescent="0.15">
      <c r="B39" s="92"/>
      <c r="C39" s="92"/>
      <c r="D39" s="92"/>
      <c r="G39" s="92"/>
      <c r="H39" s="136"/>
      <c r="I39" s="92"/>
      <c r="J39" s="92"/>
      <c r="K39" s="136"/>
      <c r="L39" s="92"/>
      <c r="M39" s="92"/>
      <c r="N39" s="136"/>
    </row>
    <row r="40" spans="2:14" ht="14.25" x14ac:dyDescent="0.15">
      <c r="B40" s="92"/>
      <c r="C40" s="92"/>
      <c r="D40" s="92"/>
      <c r="G40" s="92"/>
      <c r="H40" s="136"/>
      <c r="I40" s="92"/>
      <c r="J40" s="92"/>
      <c r="K40" s="136"/>
      <c r="L40" s="92"/>
      <c r="M40" s="92"/>
      <c r="N40" s="136"/>
    </row>
    <row r="41" spans="2:14" ht="14.25" x14ac:dyDescent="0.15">
      <c r="B41" s="92"/>
      <c r="C41" s="92"/>
      <c r="D41" s="92"/>
      <c r="G41" s="92"/>
      <c r="H41" s="136"/>
      <c r="I41" s="92"/>
      <c r="J41" s="92"/>
      <c r="K41" s="136"/>
      <c r="L41" s="92"/>
      <c r="M41" s="92"/>
      <c r="N41" s="136"/>
    </row>
    <row r="42" spans="2:14" ht="14.25" x14ac:dyDescent="0.15">
      <c r="B42" s="92"/>
      <c r="C42" s="92"/>
      <c r="D42" s="92"/>
      <c r="G42" s="92"/>
      <c r="H42" s="136"/>
      <c r="I42" s="92"/>
      <c r="J42" s="92"/>
      <c r="K42" s="136"/>
      <c r="L42" s="92"/>
      <c r="M42" s="92"/>
      <c r="N42" s="136"/>
    </row>
    <row r="43" spans="2:14" ht="14.25" x14ac:dyDescent="0.15">
      <c r="B43" s="92"/>
      <c r="C43" s="92"/>
      <c r="D43" s="92"/>
      <c r="G43" s="92"/>
      <c r="H43" s="136"/>
      <c r="I43" s="92"/>
      <c r="J43" s="92"/>
      <c r="K43" s="136"/>
      <c r="L43" s="92"/>
      <c r="M43" s="92"/>
      <c r="N43" s="136"/>
    </row>
    <row r="44" spans="2:14" ht="14.25" x14ac:dyDescent="0.15">
      <c r="B44" s="92"/>
      <c r="C44" s="92"/>
      <c r="D44" s="92"/>
      <c r="G44" s="92"/>
      <c r="H44" s="136"/>
      <c r="I44" s="92"/>
      <c r="J44" s="92"/>
      <c r="K44" s="136"/>
      <c r="L44" s="92"/>
      <c r="M44" s="92"/>
      <c r="N44" s="136"/>
    </row>
    <row r="45" spans="2:14" ht="14.25" x14ac:dyDescent="0.15">
      <c r="B45" s="92"/>
      <c r="C45" s="92"/>
      <c r="D45" s="92"/>
      <c r="G45" s="92"/>
      <c r="H45" s="136"/>
      <c r="I45" s="92"/>
      <c r="J45" s="92"/>
      <c r="K45" s="136"/>
      <c r="L45" s="92"/>
      <c r="M45" s="92"/>
      <c r="N45" s="136"/>
    </row>
    <row r="46" spans="2:14" ht="14.25" x14ac:dyDescent="0.15">
      <c r="B46" s="92"/>
      <c r="C46" s="92"/>
      <c r="D46" s="92"/>
      <c r="G46" s="92"/>
      <c r="H46" s="136"/>
      <c r="I46" s="92"/>
      <c r="J46" s="92"/>
      <c r="K46" s="136"/>
      <c r="L46" s="92"/>
      <c r="M46" s="92"/>
      <c r="N46" s="136"/>
    </row>
    <row r="47" spans="2:14" ht="14.25" x14ac:dyDescent="0.15">
      <c r="B47" s="92"/>
      <c r="C47" s="92"/>
      <c r="D47" s="92"/>
      <c r="G47" s="92"/>
      <c r="H47" s="136"/>
      <c r="I47" s="92"/>
      <c r="J47" s="92"/>
      <c r="K47" s="136"/>
      <c r="L47" s="92"/>
      <c r="M47" s="92"/>
      <c r="N47" s="136"/>
    </row>
    <row r="48" spans="2:14" ht="14.25" x14ac:dyDescent="0.15">
      <c r="B48" s="92"/>
      <c r="C48" s="92"/>
      <c r="D48" s="92"/>
      <c r="G48" s="92"/>
      <c r="H48" s="136"/>
      <c r="I48" s="92"/>
      <c r="J48" s="92"/>
      <c r="K48" s="136"/>
      <c r="L48" s="92"/>
      <c r="M48" s="92"/>
      <c r="N48" s="136"/>
    </row>
    <row r="49" spans="2:14" ht="14.25" x14ac:dyDescent="0.15">
      <c r="B49" s="92"/>
      <c r="C49" s="92"/>
      <c r="D49" s="92"/>
      <c r="G49" s="92"/>
      <c r="H49" s="136"/>
      <c r="I49" s="92"/>
      <c r="J49" s="92"/>
      <c r="K49" s="136"/>
      <c r="L49" s="92"/>
      <c r="M49" s="92"/>
      <c r="N49" s="136"/>
    </row>
    <row r="50" spans="2:14" ht="14.25" x14ac:dyDescent="0.15">
      <c r="B50" s="92"/>
      <c r="C50" s="92"/>
      <c r="D50" s="92"/>
      <c r="G50" s="92"/>
      <c r="H50" s="136"/>
      <c r="I50" s="92"/>
      <c r="J50" s="92"/>
      <c r="K50" s="136"/>
      <c r="L50" s="92"/>
      <c r="M50" s="92"/>
      <c r="N50" s="136"/>
    </row>
    <row r="51" spans="2:14" ht="14.25" x14ac:dyDescent="0.15">
      <c r="B51" s="92"/>
      <c r="C51" s="92"/>
      <c r="D51" s="92"/>
      <c r="G51" s="92"/>
      <c r="H51" s="136"/>
      <c r="I51" s="92"/>
      <c r="J51" s="92"/>
      <c r="K51" s="136"/>
      <c r="L51" s="92"/>
      <c r="M51" s="92"/>
      <c r="N51" s="136"/>
    </row>
    <row r="52" spans="2:14" ht="14.25" x14ac:dyDescent="0.15">
      <c r="B52" s="92"/>
      <c r="C52" s="92"/>
      <c r="D52" s="92"/>
      <c r="G52" s="92"/>
      <c r="H52" s="136"/>
      <c r="I52" s="92"/>
      <c r="J52" s="92"/>
      <c r="K52" s="136"/>
      <c r="L52" s="92"/>
      <c r="M52" s="92"/>
      <c r="N52" s="136"/>
    </row>
    <row r="53" spans="2:14" ht="14.25" x14ac:dyDescent="0.15">
      <c r="B53" s="92"/>
      <c r="C53" s="92"/>
      <c r="D53" s="92"/>
      <c r="G53" s="92"/>
      <c r="H53" s="136"/>
      <c r="I53" s="92"/>
      <c r="J53" s="92"/>
      <c r="K53" s="136"/>
      <c r="L53" s="92"/>
      <c r="M53" s="92"/>
      <c r="N53" s="136"/>
    </row>
    <row r="54" spans="2:14" ht="14.25" x14ac:dyDescent="0.15">
      <c r="B54" s="92"/>
      <c r="C54" s="92"/>
      <c r="D54" s="92"/>
      <c r="G54" s="92"/>
      <c r="H54" s="136"/>
      <c r="I54" s="92"/>
      <c r="J54" s="92"/>
      <c r="K54" s="136"/>
      <c r="L54" s="92"/>
      <c r="M54" s="92"/>
      <c r="N54" s="136"/>
    </row>
    <row r="55" spans="2:14" ht="14.25" x14ac:dyDescent="0.15">
      <c r="B55" s="92"/>
      <c r="C55" s="92"/>
      <c r="D55" s="92"/>
      <c r="G55" s="92"/>
      <c r="H55" s="136"/>
      <c r="I55" s="92"/>
      <c r="J55" s="92"/>
      <c r="K55" s="136"/>
      <c r="L55" s="92"/>
      <c r="M55" s="92"/>
      <c r="N55" s="136"/>
    </row>
    <row r="56" spans="2:14" ht="14.25" x14ac:dyDescent="0.15">
      <c r="B56" s="92"/>
      <c r="C56" s="92"/>
      <c r="D56" s="92"/>
      <c r="G56" s="92"/>
      <c r="H56" s="136"/>
      <c r="I56" s="92"/>
      <c r="J56" s="92"/>
      <c r="K56" s="136"/>
      <c r="L56" s="92"/>
      <c r="M56" s="92"/>
      <c r="N56" s="136"/>
    </row>
    <row r="57" spans="2:14" ht="14.25" x14ac:dyDescent="0.15">
      <c r="B57" s="92"/>
      <c r="C57" s="92"/>
      <c r="D57" s="92"/>
      <c r="G57" s="92"/>
      <c r="H57" s="136"/>
      <c r="I57" s="92"/>
      <c r="J57" s="92"/>
      <c r="K57" s="136"/>
      <c r="L57" s="92"/>
      <c r="M57" s="92"/>
      <c r="N57" s="136"/>
    </row>
    <row r="58" spans="2:14" ht="14.25" x14ac:dyDescent="0.15">
      <c r="B58" s="92"/>
      <c r="C58" s="92"/>
      <c r="D58" s="92"/>
      <c r="G58" s="92"/>
      <c r="H58" s="136"/>
      <c r="I58" s="92"/>
      <c r="J58" s="92"/>
      <c r="K58" s="136"/>
      <c r="L58" s="92"/>
      <c r="M58" s="92"/>
      <c r="N58" s="136"/>
    </row>
    <row r="59" spans="2:14" ht="14.25" x14ac:dyDescent="0.15">
      <c r="B59" s="92"/>
      <c r="C59" s="92"/>
      <c r="D59" s="92"/>
      <c r="G59" s="92"/>
      <c r="H59" s="136"/>
      <c r="I59" s="92"/>
      <c r="J59" s="92"/>
      <c r="K59" s="136"/>
      <c r="L59" s="92"/>
      <c r="M59" s="92"/>
      <c r="N59" s="136"/>
    </row>
    <row r="60" spans="2:14" ht="14.25" x14ac:dyDescent="0.15">
      <c r="B60" s="92"/>
      <c r="C60" s="92"/>
      <c r="D60" s="92"/>
      <c r="G60" s="92"/>
      <c r="H60" s="136"/>
      <c r="I60" s="92"/>
      <c r="J60" s="92"/>
      <c r="K60" s="136"/>
      <c r="L60" s="92"/>
      <c r="M60" s="92"/>
      <c r="N60" s="136"/>
    </row>
    <row r="61" spans="2:14" ht="14.25" x14ac:dyDescent="0.15">
      <c r="B61" s="92"/>
      <c r="C61" s="92"/>
      <c r="D61" s="92"/>
      <c r="G61" s="92"/>
      <c r="H61" s="136"/>
      <c r="I61" s="92"/>
      <c r="J61" s="92"/>
      <c r="K61" s="136"/>
      <c r="L61" s="92"/>
      <c r="M61" s="92"/>
      <c r="N61" s="136"/>
    </row>
    <row r="62" spans="2:14" ht="14.25" x14ac:dyDescent="0.15">
      <c r="B62" s="92"/>
      <c r="C62" s="92"/>
      <c r="D62" s="92"/>
      <c r="G62" s="92"/>
      <c r="H62" s="136"/>
      <c r="I62" s="92"/>
      <c r="J62" s="92"/>
      <c r="K62" s="136"/>
      <c r="L62" s="92"/>
      <c r="M62" s="92"/>
      <c r="N62" s="136"/>
    </row>
    <row r="63" spans="2:14" ht="14.25" x14ac:dyDescent="0.15">
      <c r="B63" s="92"/>
      <c r="C63" s="92"/>
      <c r="D63" s="92"/>
      <c r="G63" s="92"/>
      <c r="H63" s="136"/>
      <c r="I63" s="92"/>
      <c r="J63" s="92"/>
      <c r="K63" s="136"/>
      <c r="L63" s="92"/>
      <c r="M63" s="92"/>
      <c r="N63" s="136"/>
    </row>
  </sheetData>
  <mergeCells count="14">
    <mergeCell ref="O4:O6"/>
    <mergeCell ref="I5:K5"/>
    <mergeCell ref="L5:N5"/>
    <mergeCell ref="A7:A21"/>
    <mergeCell ref="E1:N1"/>
    <mergeCell ref="A2:O2"/>
    <mergeCell ref="A3:C3"/>
    <mergeCell ref="E3:F3"/>
    <mergeCell ref="A4:C5"/>
    <mergeCell ref="D4:D6"/>
    <mergeCell ref="E4:E6"/>
    <mergeCell ref="F4:F6"/>
    <mergeCell ref="I4:K4"/>
    <mergeCell ref="L4:N4"/>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2"/>
  <sheetViews>
    <sheetView showZeros="0" zoomScale="60" zoomScaleNormal="60" zoomScaleSheetLayoutView="80" workbookViewId="0"/>
  </sheetViews>
  <sheetFormatPr defaultRowHeight="18.75" customHeight="1" x14ac:dyDescent="0.15"/>
  <cols>
    <col min="1" max="1" width="4.125" style="30" customWidth="1"/>
    <col min="2" max="2" width="22.5" style="29" customWidth="1"/>
    <col min="3" max="3" width="26.625" style="29" customWidth="1"/>
    <col min="4" max="4" width="17.125" style="28" customWidth="1"/>
    <col min="5" max="5" width="8.125" style="31" customWidth="1"/>
    <col min="6" max="6" width="4" style="32" customWidth="1"/>
    <col min="7" max="7" width="10.25" style="32" hidden="1" customWidth="1"/>
    <col min="8" max="8" width="23.25" style="33" customWidth="1"/>
    <col min="9" max="9" width="17.125" style="28" customWidth="1"/>
    <col min="10" max="10" width="8.125" style="32" customWidth="1"/>
    <col min="11" max="11" width="4" style="32" customWidth="1"/>
    <col min="12" max="12" width="10.25" style="32" hidden="1" customWidth="1"/>
    <col min="13" max="13" width="8.625" style="34" hidden="1" customWidth="1"/>
    <col min="14" max="14" width="97.75" style="29" customWidth="1"/>
    <col min="15" max="15" width="14.125" style="33" customWidth="1"/>
    <col min="16" max="16" width="16" style="28" customWidth="1"/>
    <col min="17" max="17" width="10.125" style="35" customWidth="1"/>
    <col min="18" max="18" width="10.125" style="31" customWidth="1"/>
    <col min="19" max="19" width="5.125" style="28" customWidth="1"/>
    <col min="27" max="16384" width="9" style="3"/>
  </cols>
  <sheetData>
    <row r="1" spans="1:19" ht="36.75" customHeight="1" x14ac:dyDescent="0.15">
      <c r="A1" s="1" t="s">
        <v>12</v>
      </c>
      <c r="B1" s="1"/>
      <c r="C1" s="2"/>
      <c r="D1" s="3"/>
      <c r="E1" s="2"/>
      <c r="F1" s="2"/>
      <c r="G1" s="2"/>
      <c r="H1" s="283"/>
      <c r="I1" s="283"/>
      <c r="J1" s="284"/>
      <c r="K1" s="284"/>
      <c r="L1" s="284"/>
      <c r="M1" s="284"/>
      <c r="N1" s="284"/>
      <c r="O1" s="2"/>
      <c r="P1" s="2"/>
      <c r="Q1" s="4"/>
      <c r="R1" s="4"/>
      <c r="S1" s="3"/>
    </row>
    <row r="2" spans="1:19" ht="36.75" customHeight="1" x14ac:dyDescent="0.15">
      <c r="A2" s="283" t="s">
        <v>0</v>
      </c>
      <c r="B2" s="283"/>
      <c r="C2" s="284"/>
      <c r="D2" s="284"/>
      <c r="E2" s="284"/>
      <c r="F2" s="284"/>
      <c r="G2" s="284"/>
      <c r="H2" s="284"/>
      <c r="I2" s="284"/>
      <c r="J2" s="284"/>
      <c r="K2" s="284"/>
      <c r="L2" s="284"/>
      <c r="M2" s="284"/>
      <c r="N2" s="284"/>
      <c r="O2" s="284"/>
      <c r="P2" s="284"/>
      <c r="Q2" s="284"/>
      <c r="R2" s="284"/>
      <c r="S2" s="3"/>
    </row>
    <row r="3" spans="1:19" ht="27.75" customHeight="1" thickBot="1" x14ac:dyDescent="0.3">
      <c r="A3" s="285" t="s">
        <v>212</v>
      </c>
      <c r="B3" s="286"/>
      <c r="C3" s="286"/>
      <c r="D3" s="286"/>
      <c r="E3" s="286"/>
      <c r="F3" s="286"/>
      <c r="G3" s="2"/>
      <c r="H3" s="2"/>
      <c r="I3" s="13"/>
      <c r="J3" s="2"/>
      <c r="K3" s="7"/>
      <c r="L3" s="7"/>
      <c r="M3" s="11"/>
      <c r="N3" s="2"/>
      <c r="O3" s="14"/>
      <c r="P3" s="13"/>
      <c r="Q3" s="15"/>
      <c r="R3" s="15"/>
      <c r="S3" s="12"/>
    </row>
    <row r="4" spans="1:19" customFormat="1" ht="42" customHeight="1" thickBot="1" x14ac:dyDescent="0.2">
      <c r="A4" s="16"/>
      <c r="B4" s="17" t="s">
        <v>1</v>
      </c>
      <c r="C4" s="18" t="s">
        <v>2</v>
      </c>
      <c r="D4" s="19" t="s">
        <v>259</v>
      </c>
      <c r="E4" s="36" t="s">
        <v>6</v>
      </c>
      <c r="F4" s="20" t="s">
        <v>4</v>
      </c>
      <c r="G4" s="18" t="s">
        <v>5</v>
      </c>
      <c r="H4" s="17" t="s">
        <v>2</v>
      </c>
      <c r="I4" s="19" t="s">
        <v>259</v>
      </c>
      <c r="J4" s="37" t="s">
        <v>3</v>
      </c>
      <c r="K4" s="20" t="s">
        <v>4</v>
      </c>
      <c r="L4" s="20" t="s">
        <v>5</v>
      </c>
      <c r="M4" s="22" t="s">
        <v>7</v>
      </c>
      <c r="N4" s="23" t="s">
        <v>8</v>
      </c>
      <c r="O4" s="20" t="s">
        <v>9</v>
      </c>
      <c r="P4" s="24" t="s">
        <v>259</v>
      </c>
      <c r="Q4" s="21" t="s">
        <v>11</v>
      </c>
      <c r="R4" s="26" t="s">
        <v>10</v>
      </c>
      <c r="S4" s="27"/>
    </row>
    <row r="5" spans="1:19" ht="30" customHeight="1" x14ac:dyDescent="0.15">
      <c r="A5" s="287" t="s">
        <v>51</v>
      </c>
      <c r="B5" s="66" t="s">
        <v>14</v>
      </c>
      <c r="C5" s="38"/>
      <c r="D5" s="39"/>
      <c r="E5" s="40"/>
      <c r="F5" s="41"/>
      <c r="G5" s="70"/>
      <c r="H5" s="74"/>
      <c r="I5" s="39"/>
      <c r="J5" s="41"/>
      <c r="K5" s="41"/>
      <c r="L5" s="41"/>
      <c r="M5" s="78"/>
      <c r="N5" s="66"/>
      <c r="O5" s="42" t="s">
        <v>14</v>
      </c>
      <c r="P5" s="39"/>
      <c r="Q5" s="43">
        <v>110</v>
      </c>
      <c r="R5" s="88">
        <f>ROUNDUP(Q5*0.75,2)</f>
        <v>82.5</v>
      </c>
    </row>
    <row r="6" spans="1:19" ht="30" customHeight="1" x14ac:dyDescent="0.15">
      <c r="A6" s="288"/>
      <c r="B6" s="67"/>
      <c r="C6" s="44"/>
      <c r="D6" s="45"/>
      <c r="E6" s="46"/>
      <c r="F6" s="47"/>
      <c r="G6" s="71"/>
      <c r="H6" s="75"/>
      <c r="I6" s="45"/>
      <c r="J6" s="47"/>
      <c r="K6" s="47"/>
      <c r="L6" s="47"/>
      <c r="M6" s="79"/>
      <c r="N6" s="67"/>
      <c r="O6" s="48"/>
      <c r="P6" s="45"/>
      <c r="Q6" s="49"/>
      <c r="R6" s="90"/>
    </row>
    <row r="7" spans="1:19" ht="30" customHeight="1" x14ac:dyDescent="0.15">
      <c r="A7" s="288"/>
      <c r="B7" s="68" t="s">
        <v>101</v>
      </c>
      <c r="C7" s="50" t="s">
        <v>107</v>
      </c>
      <c r="D7" s="51"/>
      <c r="E7" s="52">
        <v>40</v>
      </c>
      <c r="F7" s="53" t="s">
        <v>22</v>
      </c>
      <c r="G7" s="72"/>
      <c r="H7" s="76" t="s">
        <v>107</v>
      </c>
      <c r="I7" s="51"/>
      <c r="J7" s="53">
        <f>ROUNDUP(E7*0.75,2)</f>
        <v>30</v>
      </c>
      <c r="K7" s="53" t="s">
        <v>22</v>
      </c>
      <c r="L7" s="53"/>
      <c r="M7" s="80" t="e">
        <f>#REF!</f>
        <v>#REF!</v>
      </c>
      <c r="N7" s="68" t="s">
        <v>102</v>
      </c>
      <c r="O7" s="54" t="s">
        <v>29</v>
      </c>
      <c r="P7" s="51"/>
      <c r="Q7" s="55">
        <v>1</v>
      </c>
      <c r="R7" s="89">
        <f t="shared" ref="R7:R13" si="0">ROUNDUP(Q7*0.75,2)</f>
        <v>0.75</v>
      </c>
    </row>
    <row r="8" spans="1:19" ht="30" customHeight="1" x14ac:dyDescent="0.15">
      <c r="A8" s="288"/>
      <c r="B8" s="68"/>
      <c r="C8" s="50" t="s">
        <v>21</v>
      </c>
      <c r="D8" s="51"/>
      <c r="E8" s="52">
        <v>20</v>
      </c>
      <c r="F8" s="53" t="s">
        <v>22</v>
      </c>
      <c r="G8" s="72"/>
      <c r="H8" s="76" t="s">
        <v>21</v>
      </c>
      <c r="I8" s="51"/>
      <c r="J8" s="53">
        <f>ROUNDUP(E8*0.75,2)</f>
        <v>15</v>
      </c>
      <c r="K8" s="53" t="s">
        <v>22</v>
      </c>
      <c r="L8" s="53"/>
      <c r="M8" s="80" t="e">
        <f>ROUND(#REF!+(#REF!*6/100),2)</f>
        <v>#REF!</v>
      </c>
      <c r="N8" s="68" t="s">
        <v>103</v>
      </c>
      <c r="O8" s="54" t="s">
        <v>31</v>
      </c>
      <c r="P8" s="51"/>
      <c r="Q8" s="55">
        <v>0.05</v>
      </c>
      <c r="R8" s="89">
        <f t="shared" si="0"/>
        <v>0.04</v>
      </c>
    </row>
    <row r="9" spans="1:19" ht="30" customHeight="1" x14ac:dyDescent="0.15">
      <c r="A9" s="288"/>
      <c r="B9" s="68"/>
      <c r="C9" s="50" t="s">
        <v>108</v>
      </c>
      <c r="D9" s="51"/>
      <c r="E9" s="52">
        <v>5</v>
      </c>
      <c r="F9" s="53" t="s">
        <v>54</v>
      </c>
      <c r="G9" s="72"/>
      <c r="H9" s="76" t="s">
        <v>108</v>
      </c>
      <c r="I9" s="51"/>
      <c r="J9" s="53">
        <f>ROUNDUP(E9*0.75,2)</f>
        <v>3.75</v>
      </c>
      <c r="K9" s="53" t="s">
        <v>54</v>
      </c>
      <c r="L9" s="53"/>
      <c r="M9" s="80" t="e">
        <f>#REF!</f>
        <v>#REF!</v>
      </c>
      <c r="N9" s="68" t="s">
        <v>104</v>
      </c>
      <c r="O9" s="54" t="s">
        <v>58</v>
      </c>
      <c r="P9" s="51"/>
      <c r="Q9" s="55">
        <v>0.01</v>
      </c>
      <c r="R9" s="89">
        <f t="shared" si="0"/>
        <v>0.01</v>
      </c>
    </row>
    <row r="10" spans="1:19" ht="30" customHeight="1" x14ac:dyDescent="0.15">
      <c r="A10" s="288"/>
      <c r="B10" s="68"/>
      <c r="C10" s="50" t="s">
        <v>96</v>
      </c>
      <c r="D10" s="51"/>
      <c r="E10" s="52">
        <v>20</v>
      </c>
      <c r="F10" s="53" t="s">
        <v>22</v>
      </c>
      <c r="G10" s="72"/>
      <c r="H10" s="76" t="s">
        <v>96</v>
      </c>
      <c r="I10" s="51"/>
      <c r="J10" s="53">
        <f>ROUNDUP(E10*0.75,2)</f>
        <v>15</v>
      </c>
      <c r="K10" s="53" t="s">
        <v>22</v>
      </c>
      <c r="L10" s="53"/>
      <c r="M10" s="80" t="e">
        <f>ROUND(#REF!+(#REF!*15/100),2)</f>
        <v>#REF!</v>
      </c>
      <c r="N10" s="68" t="s">
        <v>105</v>
      </c>
      <c r="O10" s="54" t="s">
        <v>86</v>
      </c>
      <c r="P10" s="51" t="s">
        <v>34</v>
      </c>
      <c r="Q10" s="55">
        <v>5</v>
      </c>
      <c r="R10" s="89">
        <f t="shared" si="0"/>
        <v>3.75</v>
      </c>
    </row>
    <row r="11" spans="1:19" ht="30" customHeight="1" x14ac:dyDescent="0.15">
      <c r="A11" s="288"/>
      <c r="B11" s="68"/>
      <c r="C11" s="50"/>
      <c r="D11" s="51"/>
      <c r="E11" s="52"/>
      <c r="F11" s="53"/>
      <c r="G11" s="72"/>
      <c r="H11" s="76"/>
      <c r="I11" s="51"/>
      <c r="J11" s="53"/>
      <c r="K11" s="53"/>
      <c r="L11" s="53"/>
      <c r="M11" s="80"/>
      <c r="N11" s="68" t="s">
        <v>106</v>
      </c>
      <c r="O11" s="54" t="s">
        <v>29</v>
      </c>
      <c r="P11" s="51"/>
      <c r="Q11" s="55">
        <v>1</v>
      </c>
      <c r="R11" s="89">
        <f t="shared" si="0"/>
        <v>0.75</v>
      </c>
    </row>
    <row r="12" spans="1:19" ht="30" customHeight="1" x14ac:dyDescent="0.15">
      <c r="A12" s="288"/>
      <c r="B12" s="68"/>
      <c r="C12" s="50"/>
      <c r="D12" s="51"/>
      <c r="E12" s="52"/>
      <c r="F12" s="53"/>
      <c r="G12" s="72"/>
      <c r="H12" s="76"/>
      <c r="I12" s="51"/>
      <c r="J12" s="53"/>
      <c r="K12" s="53"/>
      <c r="L12" s="53"/>
      <c r="M12" s="80"/>
      <c r="N12" s="68" t="s">
        <v>20</v>
      </c>
      <c r="O12" s="54" t="s">
        <v>79</v>
      </c>
      <c r="P12" s="51"/>
      <c r="Q12" s="55">
        <v>2.5</v>
      </c>
      <c r="R12" s="89">
        <f t="shared" si="0"/>
        <v>1.8800000000000001</v>
      </c>
    </row>
    <row r="13" spans="1:19" ht="30" customHeight="1" x14ac:dyDescent="0.15">
      <c r="A13" s="288"/>
      <c r="B13" s="68"/>
      <c r="C13" s="50"/>
      <c r="D13" s="51"/>
      <c r="E13" s="52"/>
      <c r="F13" s="53"/>
      <c r="G13" s="72"/>
      <c r="H13" s="76"/>
      <c r="I13" s="51"/>
      <c r="J13" s="53"/>
      <c r="K13" s="53"/>
      <c r="L13" s="53"/>
      <c r="M13" s="80"/>
      <c r="N13" s="68"/>
      <c r="O13" s="54" t="s">
        <v>88</v>
      </c>
      <c r="P13" s="51"/>
      <c r="Q13" s="55">
        <v>1.5</v>
      </c>
      <c r="R13" s="89">
        <f t="shared" si="0"/>
        <v>1.1300000000000001</v>
      </c>
    </row>
    <row r="14" spans="1:19" ht="30" customHeight="1" x14ac:dyDescent="0.15">
      <c r="A14" s="288"/>
      <c r="B14" s="67"/>
      <c r="C14" s="44"/>
      <c r="D14" s="45"/>
      <c r="E14" s="46"/>
      <c r="F14" s="47"/>
      <c r="G14" s="71"/>
      <c r="H14" s="75"/>
      <c r="I14" s="45"/>
      <c r="J14" s="47"/>
      <c r="K14" s="47"/>
      <c r="L14" s="47"/>
      <c r="M14" s="79"/>
      <c r="N14" s="67"/>
      <c r="O14" s="48"/>
      <c r="P14" s="45"/>
      <c r="Q14" s="49"/>
      <c r="R14" s="90"/>
    </row>
    <row r="15" spans="1:19" ht="30" customHeight="1" x14ac:dyDescent="0.15">
      <c r="A15" s="288"/>
      <c r="B15" s="68" t="s">
        <v>109</v>
      </c>
      <c r="C15" s="50" t="s">
        <v>113</v>
      </c>
      <c r="D15" s="51" t="s">
        <v>34</v>
      </c>
      <c r="E15" s="52">
        <v>10</v>
      </c>
      <c r="F15" s="53" t="s">
        <v>22</v>
      </c>
      <c r="G15" s="72"/>
      <c r="H15" s="76" t="s">
        <v>113</v>
      </c>
      <c r="I15" s="51" t="s">
        <v>34</v>
      </c>
      <c r="J15" s="53">
        <f>ROUNDUP(E15*0.75,2)</f>
        <v>7.5</v>
      </c>
      <c r="K15" s="53" t="s">
        <v>22</v>
      </c>
      <c r="L15" s="53"/>
      <c r="M15" s="80" t="e">
        <f>#REF!</f>
        <v>#REF!</v>
      </c>
      <c r="N15" s="68" t="s">
        <v>110</v>
      </c>
      <c r="O15" s="54" t="s">
        <v>30</v>
      </c>
      <c r="P15" s="51"/>
      <c r="Q15" s="55">
        <v>0.3</v>
      </c>
      <c r="R15" s="89">
        <f>ROUNDUP(Q15*0.75,2)</f>
        <v>0.23</v>
      </c>
    </row>
    <row r="16" spans="1:19" ht="30" customHeight="1" x14ac:dyDescent="0.15">
      <c r="A16" s="288"/>
      <c r="B16" s="68"/>
      <c r="C16" s="50" t="s">
        <v>99</v>
      </c>
      <c r="D16" s="51"/>
      <c r="E16" s="52">
        <v>10</v>
      </c>
      <c r="F16" s="53" t="s">
        <v>22</v>
      </c>
      <c r="G16" s="72"/>
      <c r="H16" s="76" t="s">
        <v>99</v>
      </c>
      <c r="I16" s="51"/>
      <c r="J16" s="53">
        <f>ROUNDUP(E16*0.75,2)</f>
        <v>7.5</v>
      </c>
      <c r="K16" s="53" t="s">
        <v>22</v>
      </c>
      <c r="L16" s="53"/>
      <c r="M16" s="80" t="e">
        <f>ROUND(#REF!+(#REF!*2/100),2)</f>
        <v>#REF!</v>
      </c>
      <c r="N16" s="68" t="s">
        <v>111</v>
      </c>
      <c r="O16" s="54" t="s">
        <v>31</v>
      </c>
      <c r="P16" s="51"/>
      <c r="Q16" s="55">
        <v>0.1</v>
      </c>
      <c r="R16" s="89">
        <f>ROUNDUP(Q16*0.75,2)</f>
        <v>0.08</v>
      </c>
    </row>
    <row r="17" spans="1:18" ht="30" customHeight="1" x14ac:dyDescent="0.15">
      <c r="A17" s="288"/>
      <c r="B17" s="68"/>
      <c r="C17" s="50" t="s">
        <v>41</v>
      </c>
      <c r="D17" s="51"/>
      <c r="E17" s="52">
        <v>5</v>
      </c>
      <c r="F17" s="53" t="s">
        <v>22</v>
      </c>
      <c r="G17" s="72"/>
      <c r="H17" s="76" t="s">
        <v>41</v>
      </c>
      <c r="I17" s="51"/>
      <c r="J17" s="53">
        <f>ROUNDUP(E17*0.75,2)</f>
        <v>3.75</v>
      </c>
      <c r="K17" s="53" t="s">
        <v>22</v>
      </c>
      <c r="L17" s="53"/>
      <c r="M17" s="80" t="e">
        <f>ROUND(#REF!+(#REF!*10/100),2)</f>
        <v>#REF!</v>
      </c>
      <c r="N17" s="68" t="s">
        <v>112</v>
      </c>
      <c r="O17" s="54" t="s">
        <v>59</v>
      </c>
      <c r="P17" s="51" t="s">
        <v>60</v>
      </c>
      <c r="Q17" s="55">
        <v>4</v>
      </c>
      <c r="R17" s="89">
        <f>ROUNDUP(Q17*0.75,2)</f>
        <v>3</v>
      </c>
    </row>
    <row r="18" spans="1:18" ht="30" customHeight="1" x14ac:dyDescent="0.15">
      <c r="A18" s="288"/>
      <c r="B18" s="68"/>
      <c r="C18" s="50"/>
      <c r="D18" s="51"/>
      <c r="E18" s="52"/>
      <c r="F18" s="53"/>
      <c r="G18" s="72"/>
      <c r="H18" s="76"/>
      <c r="I18" s="51"/>
      <c r="J18" s="53"/>
      <c r="K18" s="53"/>
      <c r="L18" s="53"/>
      <c r="M18" s="80"/>
      <c r="N18" s="68" t="s">
        <v>20</v>
      </c>
      <c r="O18" s="54"/>
      <c r="P18" s="51"/>
      <c r="Q18" s="55"/>
      <c r="R18" s="89"/>
    </row>
    <row r="19" spans="1:18" ht="30" customHeight="1" x14ac:dyDescent="0.15">
      <c r="A19" s="288"/>
      <c r="B19" s="67"/>
      <c r="C19" s="44"/>
      <c r="D19" s="45"/>
      <c r="E19" s="46"/>
      <c r="F19" s="47"/>
      <c r="G19" s="71"/>
      <c r="H19" s="75"/>
      <c r="I19" s="45"/>
      <c r="J19" s="47"/>
      <c r="K19" s="47"/>
      <c r="L19" s="47"/>
      <c r="M19" s="79"/>
      <c r="N19" s="67"/>
      <c r="O19" s="48"/>
      <c r="P19" s="45"/>
      <c r="Q19" s="49"/>
      <c r="R19" s="90"/>
    </row>
    <row r="20" spans="1:18" ht="30" customHeight="1" x14ac:dyDescent="0.15">
      <c r="A20" s="288"/>
      <c r="B20" s="68" t="s">
        <v>43</v>
      </c>
      <c r="C20" s="50" t="s">
        <v>62</v>
      </c>
      <c r="D20" s="51"/>
      <c r="E20" s="52">
        <v>20</v>
      </c>
      <c r="F20" s="53" t="s">
        <v>22</v>
      </c>
      <c r="G20" s="72"/>
      <c r="H20" s="76" t="s">
        <v>62</v>
      </c>
      <c r="I20" s="51"/>
      <c r="J20" s="53">
        <f>ROUNDUP(E20*0.75,2)</f>
        <v>15</v>
      </c>
      <c r="K20" s="53" t="s">
        <v>22</v>
      </c>
      <c r="L20" s="53"/>
      <c r="M20" s="80" t="e">
        <f>ROUND(#REF!+(#REF!*3/100),2)</f>
        <v>#REF!</v>
      </c>
      <c r="N20" s="68" t="s">
        <v>20</v>
      </c>
      <c r="O20" s="54" t="s">
        <v>35</v>
      </c>
      <c r="P20" s="51"/>
      <c r="Q20" s="55">
        <v>100</v>
      </c>
      <c r="R20" s="89">
        <f>ROUNDUP(Q20*0.75,2)</f>
        <v>75</v>
      </c>
    </row>
    <row r="21" spans="1:18" ht="30" customHeight="1" x14ac:dyDescent="0.15">
      <c r="A21" s="288"/>
      <c r="B21" s="68"/>
      <c r="C21" s="50" t="s">
        <v>67</v>
      </c>
      <c r="D21" s="51"/>
      <c r="E21" s="52">
        <v>3</v>
      </c>
      <c r="F21" s="53" t="s">
        <v>22</v>
      </c>
      <c r="G21" s="72"/>
      <c r="H21" s="76" t="s">
        <v>67</v>
      </c>
      <c r="I21" s="51"/>
      <c r="J21" s="53">
        <f>ROUNDUP(E21*0.75,2)</f>
        <v>2.25</v>
      </c>
      <c r="K21" s="53" t="s">
        <v>22</v>
      </c>
      <c r="L21" s="53"/>
      <c r="M21" s="80" t="e">
        <f>ROUND(#REF!+(#REF!*40/100),2)</f>
        <v>#REF!</v>
      </c>
      <c r="N21" s="68"/>
      <c r="O21" s="54" t="s">
        <v>46</v>
      </c>
      <c r="P21" s="51"/>
      <c r="Q21" s="55">
        <v>3</v>
      </c>
      <c r="R21" s="89">
        <f>ROUNDUP(Q21*0.75,2)</f>
        <v>2.25</v>
      </c>
    </row>
    <row r="22" spans="1:18" ht="30" customHeight="1" thickBot="1" x14ac:dyDescent="0.2">
      <c r="A22" s="289"/>
      <c r="B22" s="69"/>
      <c r="C22" s="58"/>
      <c r="D22" s="59"/>
      <c r="E22" s="60"/>
      <c r="F22" s="61"/>
      <c r="G22" s="73"/>
      <c r="H22" s="77"/>
      <c r="I22" s="59"/>
      <c r="J22" s="61"/>
      <c r="K22" s="61"/>
      <c r="L22" s="61"/>
      <c r="M22" s="81"/>
      <c r="N22" s="69"/>
      <c r="O22" s="62"/>
      <c r="P22" s="59"/>
      <c r="Q22" s="63"/>
      <c r="R22" s="91"/>
    </row>
  </sheetData>
  <mergeCells count="4">
    <mergeCell ref="H1:N1"/>
    <mergeCell ref="A2:R2"/>
    <mergeCell ref="A3:F3"/>
    <mergeCell ref="A5:A22"/>
  </mergeCells>
  <phoneticPr fontId="18"/>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9"/>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8"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260</v>
      </c>
      <c r="B1" s="5"/>
      <c r="C1" s="1"/>
      <c r="D1" s="1"/>
      <c r="E1" s="302"/>
      <c r="F1" s="303"/>
      <c r="G1" s="303"/>
      <c r="H1" s="303"/>
      <c r="I1" s="303"/>
      <c r="J1" s="303"/>
      <c r="K1" s="303"/>
      <c r="L1" s="303"/>
      <c r="M1" s="303"/>
      <c r="N1" s="303"/>
      <c r="O1"/>
      <c r="P1"/>
      <c r="Q1"/>
      <c r="R1"/>
      <c r="S1"/>
      <c r="T1"/>
      <c r="U1"/>
    </row>
    <row r="2" spans="1:21" s="3" customFormat="1" ht="36" customHeight="1" x14ac:dyDescent="0.15">
      <c r="A2" s="283" t="s">
        <v>0</v>
      </c>
      <c r="B2" s="284"/>
      <c r="C2" s="284"/>
      <c r="D2" s="284"/>
      <c r="E2" s="284"/>
      <c r="F2" s="284"/>
      <c r="G2" s="284"/>
      <c r="H2" s="284"/>
      <c r="I2" s="284"/>
      <c r="J2" s="284"/>
      <c r="K2" s="284"/>
      <c r="L2" s="284"/>
      <c r="M2" s="284"/>
      <c r="N2" s="284"/>
      <c r="O2" s="303"/>
      <c r="P2"/>
      <c r="Q2"/>
      <c r="R2"/>
      <c r="S2"/>
      <c r="T2"/>
      <c r="U2"/>
    </row>
    <row r="3" spans="1:21" ht="33.75" customHeight="1" thickBot="1" x14ac:dyDescent="0.3">
      <c r="A3" s="304" t="s">
        <v>347</v>
      </c>
      <c r="B3" s="305"/>
      <c r="C3" s="305"/>
      <c r="D3" s="94"/>
      <c r="E3" s="306" t="s">
        <v>346</v>
      </c>
      <c r="F3" s="307"/>
      <c r="G3" s="87"/>
      <c r="H3" s="87"/>
      <c r="I3" s="87"/>
      <c r="J3" s="87"/>
      <c r="K3" s="95"/>
      <c r="L3" s="87"/>
      <c r="M3" s="87"/>
    </row>
    <row r="4" spans="1:21" ht="18.75" customHeight="1" x14ac:dyDescent="0.15">
      <c r="A4" s="308"/>
      <c r="B4" s="309"/>
      <c r="C4" s="310"/>
      <c r="D4" s="314" t="s">
        <v>5</v>
      </c>
      <c r="E4" s="317" t="s">
        <v>262</v>
      </c>
      <c r="F4" s="320" t="s">
        <v>263</v>
      </c>
      <c r="G4" s="96" t="s">
        <v>264</v>
      </c>
      <c r="H4" s="145" t="s">
        <v>265</v>
      </c>
      <c r="I4" s="323" t="s">
        <v>266</v>
      </c>
      <c r="J4" s="324"/>
      <c r="K4" s="325"/>
      <c r="L4" s="330" t="s">
        <v>267</v>
      </c>
      <c r="M4" s="327"/>
      <c r="N4" s="328"/>
      <c r="O4" s="290" t="s">
        <v>5</v>
      </c>
    </row>
    <row r="5" spans="1:21" ht="18.75" customHeight="1" x14ac:dyDescent="0.15">
      <c r="A5" s="311"/>
      <c r="B5" s="312"/>
      <c r="C5" s="313"/>
      <c r="D5" s="315"/>
      <c r="E5" s="318"/>
      <c r="F5" s="321"/>
      <c r="G5" s="9" t="s">
        <v>268</v>
      </c>
      <c r="H5" s="146" t="s">
        <v>269</v>
      </c>
      <c r="I5" s="293" t="s">
        <v>271</v>
      </c>
      <c r="J5" s="294"/>
      <c r="K5" s="295"/>
      <c r="L5" s="329" t="s">
        <v>272</v>
      </c>
      <c r="M5" s="297"/>
      <c r="N5" s="298"/>
      <c r="O5" s="291"/>
    </row>
    <row r="6" spans="1:21" ht="18.75" customHeight="1" thickBot="1" x14ac:dyDescent="0.2">
      <c r="A6" s="99"/>
      <c r="B6" s="100" t="s">
        <v>1</v>
      </c>
      <c r="C6" s="101" t="s">
        <v>274</v>
      </c>
      <c r="D6" s="316"/>
      <c r="E6" s="319"/>
      <c r="F6" s="322"/>
      <c r="G6" s="102" t="s">
        <v>263</v>
      </c>
      <c r="H6" s="106" t="s">
        <v>275</v>
      </c>
      <c r="I6" s="104" t="s">
        <v>1</v>
      </c>
      <c r="J6" s="101" t="s">
        <v>274</v>
      </c>
      <c r="K6" s="103" t="s">
        <v>275</v>
      </c>
      <c r="L6" s="104" t="s">
        <v>1</v>
      </c>
      <c r="M6" s="106" t="s">
        <v>274</v>
      </c>
      <c r="N6" s="103" t="s">
        <v>275</v>
      </c>
      <c r="O6" s="292"/>
    </row>
    <row r="7" spans="1:21" ht="30" customHeight="1" x14ac:dyDescent="0.15">
      <c r="A7" s="299" t="s">
        <v>51</v>
      </c>
      <c r="B7" s="107" t="s">
        <v>276</v>
      </c>
      <c r="C7" s="107" t="s">
        <v>277</v>
      </c>
      <c r="D7" s="107"/>
      <c r="E7" s="39"/>
      <c r="F7" s="39"/>
      <c r="G7" s="107"/>
      <c r="H7" s="147" t="s">
        <v>278</v>
      </c>
      <c r="I7" s="110" t="s">
        <v>276</v>
      </c>
      <c r="J7" s="107" t="s">
        <v>277</v>
      </c>
      <c r="K7" s="147" t="s">
        <v>279</v>
      </c>
      <c r="L7" s="110" t="s">
        <v>280</v>
      </c>
      <c r="M7" s="107" t="s">
        <v>277</v>
      </c>
      <c r="N7" s="109">
        <v>30</v>
      </c>
      <c r="O7" s="112"/>
    </row>
    <row r="8" spans="1:21" ht="30" customHeight="1" x14ac:dyDescent="0.15">
      <c r="A8" s="300"/>
      <c r="B8" s="113"/>
      <c r="C8" s="113"/>
      <c r="D8" s="113"/>
      <c r="E8" s="45"/>
      <c r="F8" s="45"/>
      <c r="G8" s="113"/>
      <c r="H8" s="148"/>
      <c r="I8" s="116"/>
      <c r="J8" s="113"/>
      <c r="K8" s="148"/>
      <c r="L8" s="116"/>
      <c r="M8" s="113"/>
      <c r="N8" s="115"/>
      <c r="O8" s="118"/>
    </row>
    <row r="9" spans="1:21" ht="30" customHeight="1" x14ac:dyDescent="0.15">
      <c r="A9" s="300"/>
      <c r="B9" s="119" t="s">
        <v>299</v>
      </c>
      <c r="C9" s="119" t="s">
        <v>107</v>
      </c>
      <c r="D9" s="119"/>
      <c r="E9" s="51"/>
      <c r="F9" s="51"/>
      <c r="G9" s="119"/>
      <c r="H9" s="149">
        <v>20</v>
      </c>
      <c r="I9" s="122" t="s">
        <v>300</v>
      </c>
      <c r="J9" s="123" t="s">
        <v>209</v>
      </c>
      <c r="K9" s="149">
        <v>10</v>
      </c>
      <c r="L9" s="122" t="s">
        <v>301</v>
      </c>
      <c r="M9" s="119" t="s">
        <v>21</v>
      </c>
      <c r="N9" s="121">
        <v>10</v>
      </c>
      <c r="O9" s="125"/>
    </row>
    <row r="10" spans="1:21" ht="30" customHeight="1" x14ac:dyDescent="0.15">
      <c r="A10" s="300"/>
      <c r="B10" s="119"/>
      <c r="C10" s="119" t="s">
        <v>96</v>
      </c>
      <c r="D10" s="119"/>
      <c r="E10" s="51"/>
      <c r="F10" s="51"/>
      <c r="G10" s="119"/>
      <c r="H10" s="149">
        <v>20</v>
      </c>
      <c r="I10" s="122"/>
      <c r="J10" s="119" t="s">
        <v>96</v>
      </c>
      <c r="K10" s="149">
        <v>20</v>
      </c>
      <c r="L10" s="116"/>
      <c r="M10" s="113"/>
      <c r="N10" s="115"/>
      <c r="O10" s="118"/>
    </row>
    <row r="11" spans="1:21" ht="30" customHeight="1" x14ac:dyDescent="0.15">
      <c r="A11" s="300"/>
      <c r="B11" s="119"/>
      <c r="C11" s="119" t="s">
        <v>21</v>
      </c>
      <c r="D11" s="119"/>
      <c r="E11" s="51"/>
      <c r="F11" s="51"/>
      <c r="G11" s="119"/>
      <c r="H11" s="149">
        <v>10</v>
      </c>
      <c r="I11" s="122"/>
      <c r="J11" s="119" t="s">
        <v>21</v>
      </c>
      <c r="K11" s="149">
        <v>10</v>
      </c>
      <c r="L11" s="122" t="s">
        <v>302</v>
      </c>
      <c r="M11" s="119" t="s">
        <v>96</v>
      </c>
      <c r="N11" s="121">
        <v>20</v>
      </c>
      <c r="O11" s="125"/>
    </row>
    <row r="12" spans="1:21" ht="30" customHeight="1" x14ac:dyDescent="0.15">
      <c r="A12" s="300"/>
      <c r="B12" s="119"/>
      <c r="C12" s="119"/>
      <c r="D12" s="119"/>
      <c r="E12" s="51"/>
      <c r="F12" s="51"/>
      <c r="G12" s="119" t="s">
        <v>35</v>
      </c>
      <c r="H12" s="149" t="s">
        <v>286</v>
      </c>
      <c r="I12" s="122"/>
      <c r="J12" s="119"/>
      <c r="K12" s="149"/>
      <c r="L12" s="122"/>
      <c r="M12" s="119" t="s">
        <v>41</v>
      </c>
      <c r="N12" s="121">
        <v>5</v>
      </c>
      <c r="O12" s="125"/>
    </row>
    <row r="13" spans="1:21" ht="30" customHeight="1" x14ac:dyDescent="0.15">
      <c r="A13" s="300"/>
      <c r="B13" s="119"/>
      <c r="C13" s="119"/>
      <c r="D13" s="119"/>
      <c r="E13" s="51"/>
      <c r="F13" s="51"/>
      <c r="G13" s="119" t="s">
        <v>30</v>
      </c>
      <c r="H13" s="149" t="s">
        <v>287</v>
      </c>
      <c r="I13" s="122"/>
      <c r="J13" s="119"/>
      <c r="K13" s="149"/>
      <c r="L13" s="122"/>
      <c r="M13" s="119"/>
      <c r="N13" s="121"/>
      <c r="O13" s="125"/>
    </row>
    <row r="14" spans="1:21" ht="30" customHeight="1" x14ac:dyDescent="0.15">
      <c r="A14" s="300"/>
      <c r="B14" s="119"/>
      <c r="C14" s="119"/>
      <c r="D14" s="119"/>
      <c r="E14" s="51"/>
      <c r="F14" s="51" t="s">
        <v>34</v>
      </c>
      <c r="G14" s="119" t="s">
        <v>33</v>
      </c>
      <c r="H14" s="149" t="s">
        <v>287</v>
      </c>
      <c r="I14" s="122"/>
      <c r="J14" s="119"/>
      <c r="K14" s="149"/>
      <c r="L14" s="122"/>
      <c r="M14" s="119"/>
      <c r="N14" s="121"/>
      <c r="O14" s="125"/>
    </row>
    <row r="15" spans="1:21" ht="30" customHeight="1" x14ac:dyDescent="0.15">
      <c r="A15" s="300"/>
      <c r="B15" s="113"/>
      <c r="C15" s="113"/>
      <c r="D15" s="113"/>
      <c r="E15" s="45"/>
      <c r="F15" s="45"/>
      <c r="G15" s="113"/>
      <c r="H15" s="148"/>
      <c r="I15" s="116"/>
      <c r="J15" s="113"/>
      <c r="K15" s="148"/>
      <c r="L15" s="122"/>
      <c r="M15" s="119"/>
      <c r="N15" s="121"/>
      <c r="O15" s="125"/>
    </row>
    <row r="16" spans="1:21" ht="30" customHeight="1" x14ac:dyDescent="0.15">
      <c r="A16" s="300"/>
      <c r="B16" s="119" t="s">
        <v>303</v>
      </c>
      <c r="C16" s="119" t="s">
        <v>99</v>
      </c>
      <c r="D16" s="119"/>
      <c r="E16" s="51"/>
      <c r="F16" s="51"/>
      <c r="G16" s="119"/>
      <c r="H16" s="149">
        <v>10</v>
      </c>
      <c r="I16" s="122" t="s">
        <v>303</v>
      </c>
      <c r="J16" s="119" t="s">
        <v>99</v>
      </c>
      <c r="K16" s="149">
        <v>10</v>
      </c>
      <c r="L16" s="122"/>
      <c r="M16" s="119"/>
      <c r="N16" s="121"/>
      <c r="O16" s="125"/>
    </row>
    <row r="17" spans="1:15" ht="30" customHeight="1" x14ac:dyDescent="0.15">
      <c r="A17" s="300"/>
      <c r="B17" s="119"/>
      <c r="C17" s="119" t="s">
        <v>41</v>
      </c>
      <c r="D17" s="119"/>
      <c r="E17" s="51"/>
      <c r="F17" s="51"/>
      <c r="G17" s="119"/>
      <c r="H17" s="149">
        <v>5</v>
      </c>
      <c r="I17" s="122"/>
      <c r="J17" s="119" t="s">
        <v>41</v>
      </c>
      <c r="K17" s="149">
        <v>5</v>
      </c>
      <c r="L17" s="122"/>
      <c r="M17" s="119"/>
      <c r="N17" s="121"/>
      <c r="O17" s="125"/>
    </row>
    <row r="18" spans="1:15" ht="30" customHeight="1" x14ac:dyDescent="0.15">
      <c r="A18" s="300"/>
      <c r="B18" s="113"/>
      <c r="C18" s="113"/>
      <c r="D18" s="113"/>
      <c r="E18" s="45"/>
      <c r="F18" s="45"/>
      <c r="G18" s="113"/>
      <c r="H18" s="148"/>
      <c r="I18" s="122"/>
      <c r="J18" s="119"/>
      <c r="K18" s="149"/>
      <c r="L18" s="122"/>
      <c r="M18" s="119"/>
      <c r="N18" s="121"/>
      <c r="O18" s="125"/>
    </row>
    <row r="19" spans="1:15" ht="30" customHeight="1" x14ac:dyDescent="0.15">
      <c r="A19" s="300"/>
      <c r="B19" s="119" t="s">
        <v>43</v>
      </c>
      <c r="C19" s="119" t="s">
        <v>62</v>
      </c>
      <c r="D19" s="119"/>
      <c r="E19" s="51"/>
      <c r="F19" s="151"/>
      <c r="G19" s="119"/>
      <c r="H19" s="149">
        <v>10</v>
      </c>
      <c r="I19" s="122"/>
      <c r="J19" s="119"/>
      <c r="K19" s="149"/>
      <c r="L19" s="122"/>
      <c r="M19" s="119"/>
      <c r="N19" s="121"/>
      <c r="O19" s="125"/>
    </row>
    <row r="20" spans="1:15" ht="30" customHeight="1" x14ac:dyDescent="0.15">
      <c r="A20" s="300"/>
      <c r="B20" s="119"/>
      <c r="C20" s="119"/>
      <c r="D20" s="119"/>
      <c r="E20" s="51"/>
      <c r="F20" s="51"/>
      <c r="G20" s="119" t="s">
        <v>35</v>
      </c>
      <c r="H20" s="149" t="s">
        <v>286</v>
      </c>
      <c r="I20" s="122"/>
      <c r="J20" s="119"/>
      <c r="K20" s="149"/>
      <c r="L20" s="122"/>
      <c r="M20" s="119"/>
      <c r="N20" s="121"/>
      <c r="O20" s="125"/>
    </row>
    <row r="21" spans="1:15" ht="30" customHeight="1" x14ac:dyDescent="0.15">
      <c r="A21" s="300"/>
      <c r="B21" s="119"/>
      <c r="C21" s="119"/>
      <c r="D21" s="119"/>
      <c r="E21" s="51"/>
      <c r="F21" s="51"/>
      <c r="G21" s="119" t="s">
        <v>46</v>
      </c>
      <c r="H21" s="149" t="s">
        <v>287</v>
      </c>
      <c r="I21" s="122"/>
      <c r="J21" s="119"/>
      <c r="K21" s="149"/>
      <c r="L21" s="122"/>
      <c r="M21" s="119"/>
      <c r="N21" s="121"/>
      <c r="O21" s="125"/>
    </row>
    <row r="22" spans="1:15" ht="30" customHeight="1" thickBot="1" x14ac:dyDescent="0.2">
      <c r="A22" s="301"/>
      <c r="B22" s="129"/>
      <c r="C22" s="129"/>
      <c r="D22" s="129"/>
      <c r="E22" s="59"/>
      <c r="F22" s="59"/>
      <c r="G22" s="129"/>
      <c r="H22" s="152"/>
      <c r="I22" s="132"/>
      <c r="J22" s="129"/>
      <c r="K22" s="152"/>
      <c r="L22" s="132"/>
      <c r="M22" s="129"/>
      <c r="N22" s="131"/>
      <c r="O22" s="135"/>
    </row>
    <row r="23" spans="1:15" ht="14.25" x14ac:dyDescent="0.15">
      <c r="B23" s="92"/>
      <c r="C23" s="92"/>
      <c r="D23" s="92"/>
      <c r="G23" s="92"/>
      <c r="H23" s="136"/>
      <c r="I23" s="92"/>
      <c r="J23" s="92"/>
      <c r="K23" s="136"/>
      <c r="L23" s="92"/>
      <c r="M23" s="92"/>
      <c r="N23" s="136"/>
    </row>
    <row r="24" spans="1:15" ht="14.25" x14ac:dyDescent="0.15">
      <c r="B24" s="92"/>
      <c r="C24" s="92"/>
      <c r="D24" s="92"/>
      <c r="G24" s="92"/>
      <c r="H24" s="136"/>
      <c r="I24" s="92"/>
      <c r="J24" s="92"/>
      <c r="K24" s="136"/>
      <c r="L24" s="92"/>
      <c r="M24" s="92"/>
      <c r="N24" s="136"/>
    </row>
    <row r="25" spans="1:15" ht="14.25" x14ac:dyDescent="0.15">
      <c r="B25" s="92"/>
      <c r="C25" s="92"/>
      <c r="D25" s="92"/>
      <c r="G25" s="92"/>
      <c r="H25" s="136"/>
      <c r="I25" s="92"/>
      <c r="J25" s="92"/>
      <c r="K25" s="136"/>
      <c r="L25" s="92"/>
      <c r="M25" s="92"/>
      <c r="N25" s="136"/>
    </row>
    <row r="26" spans="1:15" ht="14.25" x14ac:dyDescent="0.15">
      <c r="B26" s="92"/>
      <c r="C26" s="92"/>
      <c r="D26" s="92"/>
      <c r="G26" s="92"/>
      <c r="H26" s="136"/>
      <c r="I26" s="92"/>
      <c r="J26" s="92"/>
      <c r="K26" s="136"/>
      <c r="L26" s="92"/>
      <c r="M26" s="92"/>
      <c r="N26" s="136"/>
    </row>
    <row r="27" spans="1:15" ht="14.25" x14ac:dyDescent="0.15">
      <c r="B27" s="92"/>
      <c r="C27" s="92"/>
      <c r="D27" s="92"/>
      <c r="G27" s="92"/>
      <c r="H27" s="136"/>
      <c r="I27" s="92"/>
      <c r="J27" s="92"/>
      <c r="K27" s="136"/>
      <c r="L27" s="92"/>
      <c r="M27" s="92"/>
      <c r="N27" s="136"/>
    </row>
    <row r="28" spans="1:15" ht="14.25" x14ac:dyDescent="0.15">
      <c r="B28" s="92"/>
      <c r="C28" s="92"/>
      <c r="D28" s="92"/>
      <c r="G28" s="92"/>
      <c r="H28" s="136"/>
      <c r="I28" s="92"/>
      <c r="J28" s="92"/>
      <c r="K28" s="136"/>
      <c r="L28" s="92"/>
      <c r="M28" s="92"/>
      <c r="N28" s="136"/>
    </row>
    <row r="29" spans="1:15" ht="14.25" x14ac:dyDescent="0.15">
      <c r="B29" s="92"/>
      <c r="C29" s="92"/>
      <c r="D29" s="92"/>
      <c r="G29" s="92"/>
      <c r="H29" s="136"/>
      <c r="I29" s="92"/>
      <c r="J29" s="92"/>
      <c r="K29" s="136"/>
      <c r="L29" s="92"/>
      <c r="M29" s="92"/>
      <c r="N29" s="136"/>
    </row>
    <row r="30" spans="1:15" ht="14.25" x14ac:dyDescent="0.15">
      <c r="B30" s="92"/>
      <c r="C30" s="92"/>
      <c r="D30" s="92"/>
      <c r="G30" s="92"/>
      <c r="H30" s="136"/>
      <c r="I30" s="92"/>
      <c r="J30" s="92"/>
      <c r="K30" s="136"/>
      <c r="L30" s="92"/>
      <c r="M30" s="92"/>
      <c r="N30" s="136"/>
    </row>
    <row r="31" spans="1:15" ht="14.25" x14ac:dyDescent="0.15">
      <c r="B31" s="92"/>
      <c r="C31" s="92"/>
      <c r="D31" s="92"/>
      <c r="G31" s="92"/>
      <c r="H31" s="136"/>
      <c r="I31" s="92"/>
      <c r="J31" s="92"/>
      <c r="K31" s="136"/>
      <c r="L31" s="92"/>
      <c r="M31" s="92"/>
      <c r="N31" s="136"/>
    </row>
    <row r="32" spans="1:15" ht="14.25" x14ac:dyDescent="0.15">
      <c r="B32" s="92"/>
      <c r="C32" s="92"/>
      <c r="D32" s="92"/>
      <c r="G32" s="92"/>
      <c r="H32" s="136"/>
      <c r="I32" s="92"/>
      <c r="J32" s="92"/>
      <c r="K32" s="136"/>
      <c r="L32" s="92"/>
      <c r="M32" s="92"/>
      <c r="N32" s="136"/>
    </row>
    <row r="33" spans="2:14" ht="14.25" x14ac:dyDescent="0.15">
      <c r="B33" s="92"/>
      <c r="C33" s="92"/>
      <c r="D33" s="92"/>
      <c r="G33" s="92"/>
      <c r="H33" s="136"/>
      <c r="I33" s="92"/>
      <c r="J33" s="92"/>
      <c r="K33" s="136"/>
      <c r="L33" s="92"/>
      <c r="M33" s="92"/>
      <c r="N33" s="136"/>
    </row>
    <row r="34" spans="2:14" ht="14.25" x14ac:dyDescent="0.15">
      <c r="B34" s="92"/>
      <c r="C34" s="92"/>
      <c r="D34" s="92"/>
      <c r="G34" s="92"/>
      <c r="H34" s="136"/>
      <c r="I34" s="92"/>
      <c r="J34" s="92"/>
      <c r="K34" s="136"/>
      <c r="L34" s="92"/>
      <c r="M34" s="92"/>
      <c r="N34" s="136"/>
    </row>
    <row r="35" spans="2:14" ht="14.25" x14ac:dyDescent="0.15">
      <c r="B35" s="92"/>
      <c r="C35" s="92"/>
      <c r="D35" s="92"/>
      <c r="G35" s="92"/>
      <c r="H35" s="136"/>
      <c r="I35" s="92"/>
      <c r="J35" s="92"/>
      <c r="K35" s="136"/>
      <c r="L35" s="92"/>
      <c r="M35" s="92"/>
      <c r="N35" s="136"/>
    </row>
    <row r="36" spans="2:14" ht="14.25" x14ac:dyDescent="0.15">
      <c r="B36" s="92"/>
      <c r="C36" s="92"/>
      <c r="D36" s="92"/>
      <c r="G36" s="92"/>
      <c r="H36" s="136"/>
      <c r="I36" s="92"/>
      <c r="J36" s="92"/>
      <c r="K36" s="136"/>
      <c r="L36" s="92"/>
      <c r="M36" s="92"/>
      <c r="N36" s="136"/>
    </row>
    <row r="37" spans="2:14" ht="14.25" x14ac:dyDescent="0.15">
      <c r="B37" s="92"/>
      <c r="C37" s="92"/>
      <c r="D37" s="92"/>
      <c r="G37" s="92"/>
      <c r="H37" s="136"/>
      <c r="I37" s="92"/>
      <c r="J37" s="92"/>
      <c r="K37" s="136"/>
      <c r="L37" s="92"/>
      <c r="M37" s="92"/>
      <c r="N37" s="136"/>
    </row>
    <row r="38" spans="2:14" ht="14.25" x14ac:dyDescent="0.15">
      <c r="B38" s="92"/>
      <c r="C38" s="92"/>
      <c r="D38" s="92"/>
      <c r="G38" s="92"/>
      <c r="H38" s="136"/>
      <c r="I38" s="92"/>
      <c r="J38" s="92"/>
      <c r="K38" s="136"/>
      <c r="L38" s="92"/>
      <c r="M38" s="92"/>
      <c r="N38" s="136"/>
    </row>
    <row r="39" spans="2:14" ht="14.25" x14ac:dyDescent="0.15">
      <c r="B39" s="92"/>
      <c r="C39" s="92"/>
      <c r="D39" s="92"/>
      <c r="G39" s="92"/>
      <c r="H39" s="136"/>
      <c r="I39" s="92"/>
      <c r="J39" s="92"/>
      <c r="K39" s="136"/>
      <c r="L39" s="92"/>
      <c r="M39" s="92"/>
      <c r="N39" s="136"/>
    </row>
    <row r="40" spans="2:14" ht="14.25" x14ac:dyDescent="0.15">
      <c r="B40" s="92"/>
      <c r="C40" s="92"/>
      <c r="D40" s="92"/>
      <c r="G40" s="92"/>
      <c r="H40" s="136"/>
      <c r="I40" s="92"/>
      <c r="J40" s="92"/>
      <c r="K40" s="136"/>
      <c r="L40" s="92"/>
      <c r="M40" s="92"/>
      <c r="N40" s="136"/>
    </row>
    <row r="41" spans="2:14" ht="14.25" x14ac:dyDescent="0.15">
      <c r="B41" s="92"/>
      <c r="C41" s="92"/>
      <c r="D41" s="92"/>
      <c r="G41" s="92"/>
      <c r="H41" s="136"/>
      <c r="I41" s="92"/>
      <c r="J41" s="92"/>
      <c r="K41" s="136"/>
      <c r="L41" s="92"/>
      <c r="M41" s="92"/>
      <c r="N41" s="136"/>
    </row>
    <row r="42" spans="2:14" ht="14.25" x14ac:dyDescent="0.15">
      <c r="B42" s="92"/>
      <c r="C42" s="92"/>
      <c r="D42" s="92"/>
      <c r="G42" s="92"/>
      <c r="H42" s="136"/>
      <c r="I42" s="92"/>
      <c r="J42" s="92"/>
      <c r="K42" s="136"/>
      <c r="L42" s="92"/>
      <c r="M42" s="92"/>
      <c r="N42" s="136"/>
    </row>
    <row r="43" spans="2:14" ht="14.25" x14ac:dyDescent="0.15">
      <c r="B43" s="92"/>
      <c r="C43" s="92"/>
      <c r="D43" s="92"/>
      <c r="G43" s="92"/>
      <c r="H43" s="136"/>
      <c r="I43" s="92"/>
      <c r="J43" s="92"/>
      <c r="K43" s="136"/>
      <c r="L43" s="92"/>
      <c r="M43" s="92"/>
      <c r="N43" s="136"/>
    </row>
    <row r="44" spans="2:14" ht="14.25" x14ac:dyDescent="0.15">
      <c r="B44" s="92"/>
      <c r="C44" s="92"/>
      <c r="D44" s="92"/>
      <c r="G44" s="92"/>
      <c r="H44" s="136"/>
      <c r="I44" s="92"/>
      <c r="J44" s="92"/>
      <c r="K44" s="136"/>
      <c r="L44" s="92"/>
      <c r="M44" s="92"/>
      <c r="N44" s="136"/>
    </row>
    <row r="45" spans="2:14" ht="14.25" x14ac:dyDescent="0.15">
      <c r="B45" s="92"/>
      <c r="C45" s="92"/>
      <c r="D45" s="92"/>
      <c r="G45" s="92"/>
      <c r="H45" s="136"/>
      <c r="I45" s="92"/>
      <c r="J45" s="92"/>
      <c r="K45" s="136"/>
      <c r="L45" s="92"/>
      <c r="M45" s="92"/>
      <c r="N45" s="136"/>
    </row>
    <row r="46" spans="2:14" ht="14.25" x14ac:dyDescent="0.15">
      <c r="B46" s="92"/>
      <c r="C46" s="92"/>
      <c r="D46" s="92"/>
      <c r="G46" s="92"/>
      <c r="H46" s="136"/>
      <c r="I46" s="92"/>
      <c r="J46" s="92"/>
      <c r="K46" s="136"/>
      <c r="L46" s="92"/>
      <c r="M46" s="92"/>
      <c r="N46" s="136"/>
    </row>
    <row r="47" spans="2:14" ht="14.25" x14ac:dyDescent="0.15">
      <c r="B47" s="92"/>
      <c r="C47" s="92"/>
      <c r="D47" s="92"/>
      <c r="G47" s="92"/>
      <c r="H47" s="136"/>
      <c r="I47" s="92"/>
      <c r="J47" s="92"/>
      <c r="K47" s="136"/>
      <c r="L47" s="92"/>
      <c r="M47" s="92"/>
      <c r="N47" s="136"/>
    </row>
    <row r="48" spans="2:14" ht="14.25" x14ac:dyDescent="0.15">
      <c r="B48" s="92"/>
      <c r="C48" s="92"/>
      <c r="D48" s="92"/>
      <c r="G48" s="92"/>
      <c r="H48" s="136"/>
      <c r="I48" s="92"/>
      <c r="J48" s="92"/>
      <c r="K48" s="136"/>
      <c r="L48" s="92"/>
      <c r="M48" s="92"/>
      <c r="N48" s="136"/>
    </row>
    <row r="49" spans="2:14" ht="14.25" x14ac:dyDescent="0.15">
      <c r="B49" s="92"/>
      <c r="C49" s="92"/>
      <c r="D49" s="92"/>
      <c r="G49" s="92"/>
      <c r="H49" s="136"/>
      <c r="I49" s="92"/>
      <c r="J49" s="92"/>
      <c r="K49" s="136"/>
      <c r="L49" s="92"/>
      <c r="M49" s="92"/>
      <c r="N49" s="136"/>
    </row>
    <row r="50" spans="2:14" ht="14.25" x14ac:dyDescent="0.15">
      <c r="B50" s="92"/>
      <c r="C50" s="92"/>
      <c r="D50" s="92"/>
      <c r="G50" s="92"/>
      <c r="H50" s="136"/>
      <c r="I50" s="92"/>
      <c r="J50" s="92"/>
      <c r="K50" s="136"/>
      <c r="L50" s="92"/>
      <c r="M50" s="92"/>
      <c r="N50" s="136"/>
    </row>
    <row r="51" spans="2:14" ht="14.25" x14ac:dyDescent="0.15">
      <c r="B51" s="92"/>
      <c r="C51" s="92"/>
      <c r="D51" s="92"/>
      <c r="G51" s="92"/>
      <c r="H51" s="136"/>
      <c r="I51" s="92"/>
      <c r="J51" s="92"/>
      <c r="K51" s="136"/>
      <c r="L51" s="92"/>
      <c r="M51" s="92"/>
      <c r="N51" s="136"/>
    </row>
    <row r="52" spans="2:14" ht="14.25" x14ac:dyDescent="0.15">
      <c r="B52" s="92"/>
      <c r="C52" s="92"/>
      <c r="D52" s="92"/>
      <c r="G52" s="92"/>
      <c r="H52" s="136"/>
      <c r="I52" s="92"/>
      <c r="J52" s="92"/>
      <c r="K52" s="136"/>
      <c r="L52" s="92"/>
      <c r="M52" s="92"/>
      <c r="N52" s="136"/>
    </row>
    <row r="53" spans="2:14" ht="14.25" x14ac:dyDescent="0.15">
      <c r="B53" s="92"/>
      <c r="C53" s="92"/>
      <c r="D53" s="92"/>
      <c r="G53" s="92"/>
      <c r="H53" s="136"/>
      <c r="I53" s="92"/>
      <c r="J53" s="92"/>
      <c r="K53" s="136"/>
      <c r="L53" s="92"/>
      <c r="M53" s="92"/>
      <c r="N53" s="136"/>
    </row>
    <row r="54" spans="2:14" ht="14.25" x14ac:dyDescent="0.15">
      <c r="B54" s="92"/>
      <c r="C54" s="92"/>
      <c r="D54" s="92"/>
      <c r="G54" s="92"/>
      <c r="H54" s="136"/>
      <c r="I54" s="92"/>
      <c r="J54" s="92"/>
      <c r="K54" s="136"/>
      <c r="L54" s="92"/>
      <c r="M54" s="92"/>
      <c r="N54" s="136"/>
    </row>
    <row r="55" spans="2:14" ht="14.25" x14ac:dyDescent="0.15">
      <c r="B55" s="92"/>
      <c r="C55" s="92"/>
      <c r="D55" s="92"/>
      <c r="G55" s="92"/>
      <c r="H55" s="136"/>
      <c r="I55" s="92"/>
      <c r="J55" s="92"/>
      <c r="K55" s="136"/>
      <c r="L55" s="92"/>
      <c r="M55" s="92"/>
      <c r="N55" s="136"/>
    </row>
    <row r="56" spans="2:14" ht="14.25" x14ac:dyDescent="0.15">
      <c r="B56" s="92"/>
      <c r="C56" s="92"/>
      <c r="D56" s="92"/>
      <c r="G56" s="92"/>
      <c r="H56" s="136"/>
      <c r="I56" s="92"/>
      <c r="J56" s="92"/>
      <c r="K56" s="136"/>
      <c r="L56" s="92"/>
      <c r="M56" s="92"/>
      <c r="N56" s="136"/>
    </row>
    <row r="57" spans="2:14" ht="14.25" x14ac:dyDescent="0.15">
      <c r="B57" s="92"/>
      <c r="C57" s="92"/>
      <c r="D57" s="92"/>
      <c r="G57" s="92"/>
      <c r="H57" s="136"/>
      <c r="I57" s="92"/>
      <c r="J57" s="92"/>
      <c r="K57" s="136"/>
      <c r="L57" s="92"/>
      <c r="M57" s="92"/>
      <c r="N57" s="136"/>
    </row>
    <row r="58" spans="2:14" ht="14.25" x14ac:dyDescent="0.15">
      <c r="B58" s="92"/>
      <c r="C58" s="92"/>
      <c r="D58" s="92"/>
      <c r="G58" s="92"/>
      <c r="H58" s="136"/>
      <c r="I58" s="92"/>
      <c r="J58" s="92"/>
      <c r="K58" s="136"/>
      <c r="L58" s="92"/>
      <c r="M58" s="92"/>
      <c r="N58" s="136"/>
    </row>
    <row r="59" spans="2:14" ht="14.25" x14ac:dyDescent="0.15">
      <c r="B59" s="92"/>
      <c r="C59" s="92"/>
      <c r="D59" s="92"/>
      <c r="G59" s="92"/>
      <c r="H59" s="136"/>
      <c r="I59" s="92"/>
      <c r="J59" s="92"/>
      <c r="K59" s="136"/>
      <c r="L59" s="92"/>
      <c r="M59" s="92"/>
      <c r="N59" s="136"/>
    </row>
  </sheetData>
  <mergeCells count="14">
    <mergeCell ref="O4:O6"/>
    <mergeCell ref="I5:K5"/>
    <mergeCell ref="L5:N5"/>
    <mergeCell ref="A7:A22"/>
    <mergeCell ref="E1:N1"/>
    <mergeCell ref="A2:O2"/>
    <mergeCell ref="A3:C3"/>
    <mergeCell ref="E3:F3"/>
    <mergeCell ref="A4:C5"/>
    <mergeCell ref="D4:D6"/>
    <mergeCell ref="E4:E6"/>
    <mergeCell ref="F4:F6"/>
    <mergeCell ref="I4:K4"/>
    <mergeCell ref="L4:N4"/>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3"/>
  <sheetViews>
    <sheetView showZeros="0" zoomScale="60" zoomScaleNormal="60" zoomScaleSheetLayoutView="80" workbookViewId="0"/>
  </sheetViews>
  <sheetFormatPr defaultRowHeight="18.75" customHeight="1" x14ac:dyDescent="0.15"/>
  <cols>
    <col min="1" max="1" width="4.125" style="30" customWidth="1"/>
    <col min="2" max="2" width="22.5" style="29" customWidth="1"/>
    <col min="3" max="3" width="26.625" style="29" customWidth="1"/>
    <col min="4" max="4" width="17.125" style="28" customWidth="1"/>
    <col min="5" max="5" width="8.125" style="31" customWidth="1"/>
    <col min="6" max="6" width="4" style="32" customWidth="1"/>
    <col min="7" max="7" width="10.25" style="32" hidden="1" customWidth="1"/>
    <col min="8" max="8" width="23.25" style="33" customWidth="1"/>
    <col min="9" max="9" width="17.125" style="28" customWidth="1"/>
    <col min="10" max="10" width="8.125" style="32" customWidth="1"/>
    <col min="11" max="11" width="4" style="32" customWidth="1"/>
    <col min="12" max="12" width="10.25" style="32" hidden="1" customWidth="1"/>
    <col min="13" max="13" width="8.625" style="34" hidden="1" customWidth="1"/>
    <col min="14" max="14" width="97.75" style="29" customWidth="1"/>
    <col min="15" max="15" width="14.125" style="33" customWidth="1"/>
    <col min="16" max="16" width="16" style="28" customWidth="1"/>
    <col min="17" max="17" width="10.125" style="35" customWidth="1"/>
    <col min="18" max="18" width="10.125" style="31" customWidth="1"/>
    <col min="19" max="19" width="5.125" style="28" customWidth="1"/>
    <col min="27" max="16384" width="9" style="3"/>
  </cols>
  <sheetData>
    <row r="1" spans="1:19" ht="36.75" customHeight="1" x14ac:dyDescent="0.15">
      <c r="A1" s="1" t="s">
        <v>12</v>
      </c>
      <c r="B1" s="1"/>
      <c r="C1" s="2"/>
      <c r="D1" s="3"/>
      <c r="E1" s="2"/>
      <c r="F1" s="2"/>
      <c r="G1" s="2"/>
      <c r="H1" s="283"/>
      <c r="I1" s="283"/>
      <c r="J1" s="284"/>
      <c r="K1" s="284"/>
      <c r="L1" s="284"/>
      <c r="M1" s="284"/>
      <c r="N1" s="284"/>
      <c r="O1" s="2"/>
      <c r="P1" s="2"/>
      <c r="Q1" s="4"/>
      <c r="R1" s="4"/>
      <c r="S1" s="3"/>
    </row>
    <row r="2" spans="1:19" ht="36.75" customHeight="1" x14ac:dyDescent="0.15">
      <c r="A2" s="283" t="s">
        <v>0</v>
      </c>
      <c r="B2" s="283"/>
      <c r="C2" s="284"/>
      <c r="D2" s="284"/>
      <c r="E2" s="284"/>
      <c r="F2" s="284"/>
      <c r="G2" s="284"/>
      <c r="H2" s="284"/>
      <c r="I2" s="284"/>
      <c r="J2" s="284"/>
      <c r="K2" s="284"/>
      <c r="L2" s="284"/>
      <c r="M2" s="284"/>
      <c r="N2" s="284"/>
      <c r="O2" s="284"/>
      <c r="P2" s="284"/>
      <c r="Q2" s="284"/>
      <c r="R2" s="284"/>
      <c r="S2" s="3"/>
    </row>
    <row r="3" spans="1:19" ht="27.75" customHeight="1" thickBot="1" x14ac:dyDescent="0.3">
      <c r="A3" s="285" t="s">
        <v>213</v>
      </c>
      <c r="B3" s="286"/>
      <c r="C3" s="286"/>
      <c r="D3" s="286"/>
      <c r="E3" s="286"/>
      <c r="F3" s="286"/>
      <c r="G3" s="2"/>
      <c r="H3" s="2"/>
      <c r="I3" s="13"/>
      <c r="J3" s="2"/>
      <c r="K3" s="7"/>
      <c r="L3" s="7"/>
      <c r="M3" s="11"/>
      <c r="N3" s="2"/>
      <c r="O3" s="14"/>
      <c r="P3" s="13"/>
      <c r="Q3" s="15"/>
      <c r="R3" s="15"/>
      <c r="S3" s="12"/>
    </row>
    <row r="4" spans="1:19" customFormat="1" ht="42" customHeight="1" thickBot="1" x14ac:dyDescent="0.2">
      <c r="A4" s="16"/>
      <c r="B4" s="17" t="s">
        <v>1</v>
      </c>
      <c r="C4" s="18" t="s">
        <v>2</v>
      </c>
      <c r="D4" s="19" t="s">
        <v>259</v>
      </c>
      <c r="E4" s="36" t="s">
        <v>6</v>
      </c>
      <c r="F4" s="20" t="s">
        <v>4</v>
      </c>
      <c r="G4" s="18" t="s">
        <v>5</v>
      </c>
      <c r="H4" s="17" t="s">
        <v>2</v>
      </c>
      <c r="I4" s="19" t="s">
        <v>259</v>
      </c>
      <c r="J4" s="37" t="s">
        <v>3</v>
      </c>
      <c r="K4" s="20" t="s">
        <v>4</v>
      </c>
      <c r="L4" s="20" t="s">
        <v>5</v>
      </c>
      <c r="M4" s="22" t="s">
        <v>7</v>
      </c>
      <c r="N4" s="23" t="s">
        <v>8</v>
      </c>
      <c r="O4" s="20" t="s">
        <v>9</v>
      </c>
      <c r="P4" s="24" t="s">
        <v>259</v>
      </c>
      <c r="Q4" s="21" t="s">
        <v>11</v>
      </c>
      <c r="R4" s="26" t="s">
        <v>10</v>
      </c>
      <c r="S4" s="27"/>
    </row>
    <row r="5" spans="1:19" ht="27.95" customHeight="1" x14ac:dyDescent="0.15">
      <c r="A5" s="287" t="s">
        <v>51</v>
      </c>
      <c r="B5" s="66" t="s">
        <v>14</v>
      </c>
      <c r="C5" s="38"/>
      <c r="D5" s="39"/>
      <c r="E5" s="40"/>
      <c r="F5" s="41"/>
      <c r="G5" s="70"/>
      <c r="H5" s="74"/>
      <c r="I5" s="39"/>
      <c r="J5" s="41"/>
      <c r="K5" s="41"/>
      <c r="L5" s="41"/>
      <c r="M5" s="78"/>
      <c r="N5" s="66"/>
      <c r="O5" s="42" t="s">
        <v>14</v>
      </c>
      <c r="P5" s="39"/>
      <c r="Q5" s="43">
        <v>110</v>
      </c>
      <c r="R5" s="88">
        <f>ROUNDUP(Q5*0.75,2)</f>
        <v>82.5</v>
      </c>
    </row>
    <row r="6" spans="1:19" ht="27.95" customHeight="1" x14ac:dyDescent="0.15">
      <c r="A6" s="288"/>
      <c r="B6" s="67"/>
      <c r="C6" s="44"/>
      <c r="D6" s="45"/>
      <c r="E6" s="46"/>
      <c r="F6" s="47"/>
      <c r="G6" s="71"/>
      <c r="H6" s="75"/>
      <c r="I6" s="45"/>
      <c r="J6" s="47"/>
      <c r="K6" s="47"/>
      <c r="L6" s="47"/>
      <c r="M6" s="79"/>
      <c r="N6" s="67"/>
      <c r="O6" s="48"/>
      <c r="P6" s="45"/>
      <c r="Q6" s="49"/>
      <c r="R6" s="90"/>
    </row>
    <row r="7" spans="1:19" ht="27.95" customHeight="1" x14ac:dyDescent="0.15">
      <c r="A7" s="288"/>
      <c r="B7" s="68" t="s">
        <v>133</v>
      </c>
      <c r="C7" s="50" t="s">
        <v>115</v>
      </c>
      <c r="D7" s="51"/>
      <c r="E7" s="52">
        <v>1</v>
      </c>
      <c r="F7" s="53" t="s">
        <v>57</v>
      </c>
      <c r="G7" s="72" t="s">
        <v>24</v>
      </c>
      <c r="H7" s="76" t="s">
        <v>115</v>
      </c>
      <c r="I7" s="51"/>
      <c r="J7" s="53">
        <f>ROUNDUP(E7*0.75,2)</f>
        <v>0.75</v>
      </c>
      <c r="K7" s="53" t="s">
        <v>57</v>
      </c>
      <c r="L7" s="53" t="s">
        <v>24</v>
      </c>
      <c r="M7" s="80" t="e">
        <f>#REF!</f>
        <v>#REF!</v>
      </c>
      <c r="N7" s="68" t="s">
        <v>256</v>
      </c>
      <c r="O7" s="54" t="s">
        <v>116</v>
      </c>
      <c r="P7" s="51"/>
      <c r="Q7" s="55">
        <v>3</v>
      </c>
      <c r="R7" s="89">
        <f t="shared" ref="R7:R12" si="0">ROUNDUP(Q7*0.75,2)</f>
        <v>2.25</v>
      </c>
    </row>
    <row r="8" spans="1:19" ht="27.95" customHeight="1" x14ac:dyDescent="0.15">
      <c r="A8" s="288"/>
      <c r="B8" s="68"/>
      <c r="C8" s="50" t="s">
        <v>137</v>
      </c>
      <c r="D8" s="51"/>
      <c r="E8" s="52">
        <v>20</v>
      </c>
      <c r="F8" s="53" t="s">
        <v>22</v>
      </c>
      <c r="G8" s="72"/>
      <c r="H8" s="76" t="s">
        <v>137</v>
      </c>
      <c r="I8" s="51"/>
      <c r="J8" s="53">
        <f>ROUNDUP(E8*0.75,2)</f>
        <v>15</v>
      </c>
      <c r="K8" s="53" t="s">
        <v>22</v>
      </c>
      <c r="L8" s="53"/>
      <c r="M8" s="80" t="e">
        <f>ROUND(#REF!+(#REF!*10/100),2)</f>
        <v>#REF!</v>
      </c>
      <c r="N8" s="68" t="s">
        <v>226</v>
      </c>
      <c r="O8" s="54" t="s">
        <v>29</v>
      </c>
      <c r="P8" s="51"/>
      <c r="Q8" s="55">
        <v>6</v>
      </c>
      <c r="R8" s="89">
        <f t="shared" si="0"/>
        <v>4.5</v>
      </c>
    </row>
    <row r="9" spans="1:19" ht="27.95" customHeight="1" x14ac:dyDescent="0.15">
      <c r="A9" s="288"/>
      <c r="B9" s="68"/>
      <c r="C9" s="50"/>
      <c r="D9" s="51"/>
      <c r="E9" s="52"/>
      <c r="F9" s="53"/>
      <c r="G9" s="72"/>
      <c r="H9" s="76"/>
      <c r="I9" s="51"/>
      <c r="J9" s="53"/>
      <c r="K9" s="53"/>
      <c r="L9" s="53"/>
      <c r="M9" s="80"/>
      <c r="N9" s="68" t="s">
        <v>134</v>
      </c>
      <c r="O9" s="54" t="s">
        <v>73</v>
      </c>
      <c r="P9" s="51"/>
      <c r="Q9" s="55">
        <v>3</v>
      </c>
      <c r="R9" s="89">
        <f t="shared" si="0"/>
        <v>2.25</v>
      </c>
    </row>
    <row r="10" spans="1:19" ht="27.95" customHeight="1" x14ac:dyDescent="0.15">
      <c r="A10" s="288"/>
      <c r="B10" s="68"/>
      <c r="C10" s="50"/>
      <c r="D10" s="51"/>
      <c r="E10" s="52"/>
      <c r="F10" s="53"/>
      <c r="G10" s="72"/>
      <c r="H10" s="76"/>
      <c r="I10" s="51"/>
      <c r="J10" s="53"/>
      <c r="K10" s="53"/>
      <c r="L10" s="53"/>
      <c r="M10" s="80"/>
      <c r="N10" s="68" t="s">
        <v>135</v>
      </c>
      <c r="O10" s="54" t="s">
        <v>33</v>
      </c>
      <c r="P10" s="51" t="s">
        <v>34</v>
      </c>
      <c r="Q10" s="55">
        <v>1.5</v>
      </c>
      <c r="R10" s="89">
        <f t="shared" si="0"/>
        <v>1.1300000000000001</v>
      </c>
    </row>
    <row r="11" spans="1:19" ht="27.95" customHeight="1" x14ac:dyDescent="0.15">
      <c r="A11" s="288"/>
      <c r="B11" s="68"/>
      <c r="C11" s="50"/>
      <c r="D11" s="51"/>
      <c r="E11" s="52"/>
      <c r="F11" s="53"/>
      <c r="G11" s="72"/>
      <c r="H11" s="76"/>
      <c r="I11" s="51"/>
      <c r="J11" s="53"/>
      <c r="K11" s="53"/>
      <c r="L11" s="53"/>
      <c r="M11" s="80"/>
      <c r="N11" s="68" t="s">
        <v>136</v>
      </c>
      <c r="O11" s="54" t="s">
        <v>30</v>
      </c>
      <c r="P11" s="51"/>
      <c r="Q11" s="55">
        <v>2</v>
      </c>
      <c r="R11" s="89">
        <f t="shared" si="0"/>
        <v>1.5</v>
      </c>
    </row>
    <row r="12" spans="1:19" ht="27.95" customHeight="1" x14ac:dyDescent="0.15">
      <c r="A12" s="288"/>
      <c r="B12" s="68"/>
      <c r="C12" s="50"/>
      <c r="D12" s="51"/>
      <c r="E12" s="52"/>
      <c r="F12" s="53"/>
      <c r="G12" s="72"/>
      <c r="H12" s="76"/>
      <c r="I12" s="51"/>
      <c r="J12" s="53"/>
      <c r="K12" s="53"/>
      <c r="L12" s="53"/>
      <c r="M12" s="80"/>
      <c r="N12" s="68" t="s">
        <v>20</v>
      </c>
      <c r="O12" s="54" t="s">
        <v>42</v>
      </c>
      <c r="P12" s="51"/>
      <c r="Q12" s="55">
        <v>1</v>
      </c>
      <c r="R12" s="89">
        <f t="shared" si="0"/>
        <v>0.75</v>
      </c>
    </row>
    <row r="13" spans="1:19" ht="27.95" customHeight="1" x14ac:dyDescent="0.15">
      <c r="A13" s="288"/>
      <c r="B13" s="67"/>
      <c r="C13" s="44"/>
      <c r="D13" s="45"/>
      <c r="E13" s="46"/>
      <c r="F13" s="47"/>
      <c r="G13" s="71"/>
      <c r="H13" s="75"/>
      <c r="I13" s="45"/>
      <c r="J13" s="47"/>
      <c r="K13" s="47"/>
      <c r="L13" s="47"/>
      <c r="M13" s="79"/>
      <c r="N13" s="67"/>
      <c r="O13" s="48"/>
      <c r="P13" s="45"/>
      <c r="Q13" s="49"/>
      <c r="R13" s="90"/>
    </row>
    <row r="14" spans="1:19" ht="27.95" customHeight="1" x14ac:dyDescent="0.15">
      <c r="A14" s="288"/>
      <c r="B14" s="68" t="s">
        <v>138</v>
      </c>
      <c r="C14" s="50" t="s">
        <v>26</v>
      </c>
      <c r="D14" s="51" t="s">
        <v>27</v>
      </c>
      <c r="E14" s="64">
        <v>0.5</v>
      </c>
      <c r="F14" s="53" t="s">
        <v>28</v>
      </c>
      <c r="G14" s="72"/>
      <c r="H14" s="76" t="s">
        <v>26</v>
      </c>
      <c r="I14" s="51" t="s">
        <v>27</v>
      </c>
      <c r="J14" s="53">
        <f>ROUNDUP(E14*0.75,2)</f>
        <v>0.38</v>
      </c>
      <c r="K14" s="53" t="s">
        <v>28</v>
      </c>
      <c r="L14" s="53"/>
      <c r="M14" s="80" t="e">
        <f>#REF!</f>
        <v>#REF!</v>
      </c>
      <c r="N14" s="68" t="s">
        <v>139</v>
      </c>
      <c r="O14" s="54" t="s">
        <v>63</v>
      </c>
      <c r="P14" s="51"/>
      <c r="Q14" s="55">
        <v>1</v>
      </c>
      <c r="R14" s="89">
        <f>ROUNDUP(Q14*0.75,2)</f>
        <v>0.75</v>
      </c>
    </row>
    <row r="15" spans="1:19" ht="27.95" customHeight="1" x14ac:dyDescent="0.15">
      <c r="A15" s="288"/>
      <c r="B15" s="68"/>
      <c r="C15" s="50" t="s">
        <v>140</v>
      </c>
      <c r="D15" s="51"/>
      <c r="E15" s="52">
        <v>30</v>
      </c>
      <c r="F15" s="53" t="s">
        <v>22</v>
      </c>
      <c r="G15" s="72"/>
      <c r="H15" s="76" t="s">
        <v>140</v>
      </c>
      <c r="I15" s="51"/>
      <c r="J15" s="53">
        <f>ROUNDUP(E15*0.75,2)</f>
        <v>22.5</v>
      </c>
      <c r="K15" s="53" t="s">
        <v>22</v>
      </c>
      <c r="L15" s="53"/>
      <c r="M15" s="80" t="e">
        <f>#REF!</f>
        <v>#REF!</v>
      </c>
      <c r="N15" s="68" t="s">
        <v>227</v>
      </c>
      <c r="O15" s="54" t="s">
        <v>31</v>
      </c>
      <c r="P15" s="51"/>
      <c r="Q15" s="55">
        <v>0.1</v>
      </c>
      <c r="R15" s="89">
        <f>ROUNDUP(Q15*0.75,2)</f>
        <v>0.08</v>
      </c>
    </row>
    <row r="16" spans="1:19" ht="27.95" customHeight="1" x14ac:dyDescent="0.15">
      <c r="A16" s="288"/>
      <c r="B16" s="68"/>
      <c r="C16" s="50" t="s">
        <v>41</v>
      </c>
      <c r="D16" s="51"/>
      <c r="E16" s="52">
        <v>10</v>
      </c>
      <c r="F16" s="53" t="s">
        <v>22</v>
      </c>
      <c r="G16" s="72"/>
      <c r="H16" s="76" t="s">
        <v>41</v>
      </c>
      <c r="I16" s="51"/>
      <c r="J16" s="53">
        <f>ROUNDUP(E16*0.75,2)</f>
        <v>7.5</v>
      </c>
      <c r="K16" s="53" t="s">
        <v>22</v>
      </c>
      <c r="L16" s="53"/>
      <c r="M16" s="80" t="e">
        <f>ROUND(#REF!+(#REF!*10/100),2)</f>
        <v>#REF!</v>
      </c>
      <c r="N16" s="68" t="s">
        <v>228</v>
      </c>
      <c r="O16" s="54" t="s">
        <v>58</v>
      </c>
      <c r="P16" s="51"/>
      <c r="Q16" s="55">
        <v>0.01</v>
      </c>
      <c r="R16" s="89">
        <f>ROUNDUP(Q16*0.75,2)</f>
        <v>0.01</v>
      </c>
    </row>
    <row r="17" spans="1:18" ht="27.95" customHeight="1" x14ac:dyDescent="0.15">
      <c r="A17" s="288"/>
      <c r="B17" s="68"/>
      <c r="C17" s="50"/>
      <c r="D17" s="51"/>
      <c r="E17" s="52"/>
      <c r="F17" s="53"/>
      <c r="G17" s="72"/>
      <c r="H17" s="76"/>
      <c r="I17" s="51"/>
      <c r="J17" s="53"/>
      <c r="K17" s="53"/>
      <c r="L17" s="53"/>
      <c r="M17" s="80"/>
      <c r="N17" s="68" t="s">
        <v>20</v>
      </c>
      <c r="O17" s="54" t="s">
        <v>33</v>
      </c>
      <c r="P17" s="51" t="s">
        <v>34</v>
      </c>
      <c r="Q17" s="55">
        <v>0.3</v>
      </c>
      <c r="R17" s="89">
        <f>ROUNDUP(Q17*0.75,2)</f>
        <v>0.23</v>
      </c>
    </row>
    <row r="18" spans="1:18" ht="27.95" customHeight="1" x14ac:dyDescent="0.15">
      <c r="A18" s="288"/>
      <c r="B18" s="67"/>
      <c r="C18" s="44"/>
      <c r="D18" s="45"/>
      <c r="E18" s="46"/>
      <c r="F18" s="47"/>
      <c r="G18" s="71"/>
      <c r="H18" s="75"/>
      <c r="I18" s="45"/>
      <c r="J18" s="47"/>
      <c r="K18" s="47"/>
      <c r="L18" s="47"/>
      <c r="M18" s="79"/>
      <c r="N18" s="67"/>
      <c r="O18" s="48"/>
      <c r="P18" s="45"/>
      <c r="Q18" s="49"/>
      <c r="R18" s="90"/>
    </row>
    <row r="19" spans="1:18" ht="27.95" customHeight="1" x14ac:dyDescent="0.15">
      <c r="A19" s="288"/>
      <c r="B19" s="68" t="s">
        <v>43</v>
      </c>
      <c r="C19" s="50" t="s">
        <v>67</v>
      </c>
      <c r="D19" s="51"/>
      <c r="E19" s="52">
        <v>3</v>
      </c>
      <c r="F19" s="53" t="s">
        <v>22</v>
      </c>
      <c r="G19" s="72"/>
      <c r="H19" s="76" t="s">
        <v>67</v>
      </c>
      <c r="I19" s="51"/>
      <c r="J19" s="53">
        <f>ROUNDUP(E19*0.75,2)</f>
        <v>2.25</v>
      </c>
      <c r="K19" s="53" t="s">
        <v>22</v>
      </c>
      <c r="L19" s="53"/>
      <c r="M19" s="80" t="e">
        <f>ROUND(#REF!+(#REF!*40/100),2)</f>
        <v>#REF!</v>
      </c>
      <c r="N19" s="68" t="s">
        <v>20</v>
      </c>
      <c r="O19" s="54" t="s">
        <v>35</v>
      </c>
      <c r="P19" s="51"/>
      <c r="Q19" s="55">
        <v>100</v>
      </c>
      <c r="R19" s="89">
        <f>ROUNDUP(Q19*0.75,2)</f>
        <v>75</v>
      </c>
    </row>
    <row r="20" spans="1:18" ht="27.95" customHeight="1" x14ac:dyDescent="0.15">
      <c r="A20" s="288"/>
      <c r="B20" s="68"/>
      <c r="C20" s="50" t="s">
        <v>141</v>
      </c>
      <c r="D20" s="51" t="s">
        <v>34</v>
      </c>
      <c r="E20" s="65">
        <v>0.1</v>
      </c>
      <c r="F20" s="53" t="s">
        <v>25</v>
      </c>
      <c r="G20" s="72"/>
      <c r="H20" s="76" t="s">
        <v>141</v>
      </c>
      <c r="I20" s="51" t="s">
        <v>34</v>
      </c>
      <c r="J20" s="53">
        <f>ROUNDUP(E20*0.75,2)</f>
        <v>0.08</v>
      </c>
      <c r="K20" s="53" t="s">
        <v>25</v>
      </c>
      <c r="L20" s="53"/>
      <c r="M20" s="80" t="e">
        <f>#REF!</f>
        <v>#REF!</v>
      </c>
      <c r="N20" s="68"/>
      <c r="O20" s="54" t="s">
        <v>46</v>
      </c>
      <c r="P20" s="51"/>
      <c r="Q20" s="55">
        <v>3</v>
      </c>
      <c r="R20" s="89">
        <f>ROUNDUP(Q20*0.75,2)</f>
        <v>2.25</v>
      </c>
    </row>
    <row r="21" spans="1:18" ht="27.95" customHeight="1" x14ac:dyDescent="0.15">
      <c r="A21" s="288"/>
      <c r="B21" s="67"/>
      <c r="C21" s="44"/>
      <c r="D21" s="45"/>
      <c r="E21" s="46"/>
      <c r="F21" s="47"/>
      <c r="G21" s="71"/>
      <c r="H21" s="75"/>
      <c r="I21" s="45"/>
      <c r="J21" s="47"/>
      <c r="K21" s="47"/>
      <c r="L21" s="47"/>
      <c r="M21" s="79"/>
      <c r="N21" s="67"/>
      <c r="O21" s="48"/>
      <c r="P21" s="45"/>
      <c r="Q21" s="49"/>
      <c r="R21" s="90"/>
    </row>
    <row r="22" spans="1:18" ht="27.95" customHeight="1" x14ac:dyDescent="0.15">
      <c r="A22" s="288"/>
      <c r="B22" s="68" t="s">
        <v>127</v>
      </c>
      <c r="C22" s="50" t="s">
        <v>128</v>
      </c>
      <c r="D22" s="51"/>
      <c r="E22" s="84">
        <v>0.16666666666666666</v>
      </c>
      <c r="F22" s="53" t="s">
        <v>28</v>
      </c>
      <c r="G22" s="72"/>
      <c r="H22" s="76" t="s">
        <v>128</v>
      </c>
      <c r="I22" s="51"/>
      <c r="J22" s="53">
        <f>ROUNDUP(E22*0.75,2)</f>
        <v>0.13</v>
      </c>
      <c r="K22" s="53" t="s">
        <v>28</v>
      </c>
      <c r="L22" s="53"/>
      <c r="M22" s="80" t="e">
        <f>#REF!</f>
        <v>#REF!</v>
      </c>
      <c r="N22" s="68" t="s">
        <v>48</v>
      </c>
      <c r="O22" s="54"/>
      <c r="P22" s="51"/>
      <c r="Q22" s="55"/>
      <c r="R22" s="89"/>
    </row>
    <row r="23" spans="1:18" ht="27.95" customHeight="1" thickBot="1" x14ac:dyDescent="0.2">
      <c r="A23" s="289"/>
      <c r="B23" s="69"/>
      <c r="C23" s="58"/>
      <c r="D23" s="59"/>
      <c r="E23" s="60"/>
      <c r="F23" s="61"/>
      <c r="G23" s="73"/>
      <c r="H23" s="77"/>
      <c r="I23" s="59"/>
      <c r="J23" s="61"/>
      <c r="K23" s="61"/>
      <c r="L23" s="61"/>
      <c r="M23" s="81"/>
      <c r="N23" s="69"/>
      <c r="O23" s="62"/>
      <c r="P23" s="59"/>
      <c r="Q23" s="63"/>
      <c r="R23" s="91"/>
    </row>
  </sheetData>
  <mergeCells count="4">
    <mergeCell ref="H1:N1"/>
    <mergeCell ref="A2:R2"/>
    <mergeCell ref="A3:F3"/>
    <mergeCell ref="A5:A23"/>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6"/>
  <sheetViews>
    <sheetView showZeros="0" zoomScale="60" zoomScaleNormal="60" zoomScaleSheetLayoutView="80" workbookViewId="0"/>
  </sheetViews>
  <sheetFormatPr defaultRowHeight="18.75" customHeight="1" x14ac:dyDescent="0.15"/>
  <cols>
    <col min="1" max="1" width="4.125" style="30" customWidth="1"/>
    <col min="2" max="2" width="22.5" style="29" customWidth="1"/>
    <col min="3" max="3" width="26.625" style="29" customWidth="1"/>
    <col min="4" max="4" width="17.125" style="28" customWidth="1"/>
    <col min="5" max="5" width="8.125" style="31" customWidth="1"/>
    <col min="6" max="6" width="4" style="32" customWidth="1"/>
    <col min="7" max="7" width="10.25" style="32" hidden="1" customWidth="1"/>
    <col min="8" max="8" width="23.25" style="33" customWidth="1"/>
    <col min="9" max="9" width="17.125" style="28" customWidth="1"/>
    <col min="10" max="10" width="8.125" style="32" customWidth="1"/>
    <col min="11" max="11" width="4" style="32" customWidth="1"/>
    <col min="12" max="12" width="10.25" style="32" hidden="1" customWidth="1"/>
    <col min="13" max="13" width="8.625" style="34" hidden="1" customWidth="1"/>
    <col min="14" max="14" width="97.75" style="29" customWidth="1"/>
    <col min="15" max="15" width="14.125" style="33" customWidth="1"/>
    <col min="16" max="16" width="16" style="28" customWidth="1"/>
    <col min="17" max="17" width="10.125" style="35" customWidth="1"/>
    <col min="18" max="18" width="10.125" style="31" customWidth="1"/>
    <col min="19" max="19" width="5.125" style="28" customWidth="1"/>
    <col min="27" max="16384" width="9" style="3"/>
  </cols>
  <sheetData>
    <row r="1" spans="1:19" ht="36.75" customHeight="1" x14ac:dyDescent="0.15">
      <c r="A1" s="1" t="s">
        <v>12</v>
      </c>
      <c r="B1" s="1"/>
      <c r="C1" s="2"/>
      <c r="D1" s="3"/>
      <c r="E1" s="2"/>
      <c r="F1" s="2"/>
      <c r="G1" s="2"/>
      <c r="H1" s="283"/>
      <c r="I1" s="283"/>
      <c r="J1" s="284"/>
      <c r="K1" s="284"/>
      <c r="L1" s="284"/>
      <c r="M1" s="284"/>
      <c r="N1" s="284"/>
      <c r="O1" s="2"/>
      <c r="P1" s="2"/>
      <c r="Q1" s="4"/>
      <c r="R1" s="4"/>
      <c r="S1" s="3"/>
    </row>
    <row r="2" spans="1:19" ht="36.75" customHeight="1" x14ac:dyDescent="0.15">
      <c r="A2" s="283" t="s">
        <v>0</v>
      </c>
      <c r="B2" s="283"/>
      <c r="C2" s="284"/>
      <c r="D2" s="284"/>
      <c r="E2" s="284"/>
      <c r="F2" s="284"/>
      <c r="G2" s="284"/>
      <c r="H2" s="284"/>
      <c r="I2" s="284"/>
      <c r="J2" s="284"/>
      <c r="K2" s="284"/>
      <c r="L2" s="284"/>
      <c r="M2" s="284"/>
      <c r="N2" s="284"/>
      <c r="O2" s="284"/>
      <c r="P2" s="284"/>
      <c r="Q2" s="284"/>
      <c r="R2" s="284"/>
      <c r="S2" s="3"/>
    </row>
    <row r="3" spans="1:19" ht="27.75" customHeight="1" thickBot="1" x14ac:dyDescent="0.3">
      <c r="A3" s="285" t="s">
        <v>13</v>
      </c>
      <c r="B3" s="286"/>
      <c r="C3" s="286"/>
      <c r="D3" s="286"/>
      <c r="E3" s="286"/>
      <c r="F3" s="286"/>
      <c r="G3" s="2"/>
      <c r="H3" s="2"/>
      <c r="I3" s="13"/>
      <c r="J3" s="2"/>
      <c r="K3" s="7"/>
      <c r="L3" s="7"/>
      <c r="M3" s="11"/>
      <c r="N3" s="2"/>
      <c r="O3" s="14"/>
      <c r="P3" s="13"/>
      <c r="Q3" s="15"/>
      <c r="R3" s="15"/>
      <c r="S3" s="12"/>
    </row>
    <row r="4" spans="1:19" customFormat="1" ht="42" customHeight="1" thickBot="1" x14ac:dyDescent="0.2">
      <c r="A4" s="16"/>
      <c r="B4" s="17" t="s">
        <v>1</v>
      </c>
      <c r="C4" s="18" t="s">
        <v>2</v>
      </c>
      <c r="D4" s="19" t="s">
        <v>259</v>
      </c>
      <c r="E4" s="36" t="s">
        <v>6</v>
      </c>
      <c r="F4" s="20" t="s">
        <v>4</v>
      </c>
      <c r="G4" s="18" t="s">
        <v>5</v>
      </c>
      <c r="H4" s="17" t="s">
        <v>2</v>
      </c>
      <c r="I4" s="19" t="s">
        <v>259</v>
      </c>
      <c r="J4" s="37" t="s">
        <v>3</v>
      </c>
      <c r="K4" s="20" t="s">
        <v>4</v>
      </c>
      <c r="L4" s="20" t="s">
        <v>5</v>
      </c>
      <c r="M4" s="22" t="s">
        <v>7</v>
      </c>
      <c r="N4" s="23" t="s">
        <v>8</v>
      </c>
      <c r="O4" s="20" t="s">
        <v>9</v>
      </c>
      <c r="P4" s="24" t="s">
        <v>259</v>
      </c>
      <c r="Q4" s="21" t="s">
        <v>11</v>
      </c>
      <c r="R4" s="26" t="s">
        <v>10</v>
      </c>
      <c r="S4" s="27"/>
    </row>
    <row r="5" spans="1:19" ht="24.95" customHeight="1" x14ac:dyDescent="0.15">
      <c r="A5" s="287" t="s">
        <v>51</v>
      </c>
      <c r="B5" s="66" t="s">
        <v>14</v>
      </c>
      <c r="C5" s="38"/>
      <c r="D5" s="39"/>
      <c r="E5" s="40"/>
      <c r="F5" s="41"/>
      <c r="G5" s="70"/>
      <c r="H5" s="74"/>
      <c r="I5" s="39"/>
      <c r="J5" s="41"/>
      <c r="K5" s="41"/>
      <c r="L5" s="41"/>
      <c r="M5" s="78"/>
      <c r="N5" s="66"/>
      <c r="O5" s="42" t="s">
        <v>14</v>
      </c>
      <c r="P5" s="39"/>
      <c r="Q5" s="43">
        <v>110</v>
      </c>
      <c r="R5" s="88">
        <f>ROUNDUP(Q5*0.75,2)</f>
        <v>82.5</v>
      </c>
    </row>
    <row r="6" spans="1:19" ht="24.95" customHeight="1" x14ac:dyDescent="0.15">
      <c r="A6" s="288"/>
      <c r="B6" s="67"/>
      <c r="C6" s="44"/>
      <c r="D6" s="45"/>
      <c r="E6" s="46"/>
      <c r="F6" s="47"/>
      <c r="G6" s="71"/>
      <c r="H6" s="75"/>
      <c r="I6" s="45"/>
      <c r="J6" s="47"/>
      <c r="K6" s="47"/>
      <c r="L6" s="47"/>
      <c r="M6" s="79"/>
      <c r="N6" s="67"/>
      <c r="O6" s="48"/>
      <c r="P6" s="45"/>
      <c r="Q6" s="49"/>
      <c r="R6" s="90"/>
    </row>
    <row r="7" spans="1:19" ht="24.95" customHeight="1" x14ac:dyDescent="0.15">
      <c r="A7" s="288"/>
      <c r="B7" s="68" t="s">
        <v>15</v>
      </c>
      <c r="C7" s="50" t="s">
        <v>21</v>
      </c>
      <c r="D7" s="51"/>
      <c r="E7" s="52">
        <v>10</v>
      </c>
      <c r="F7" s="53" t="s">
        <v>22</v>
      </c>
      <c r="G7" s="72"/>
      <c r="H7" s="76" t="s">
        <v>21</v>
      </c>
      <c r="I7" s="51"/>
      <c r="J7" s="53">
        <f>ROUNDUP(E7*0.75,2)</f>
        <v>7.5</v>
      </c>
      <c r="K7" s="53" t="s">
        <v>22</v>
      </c>
      <c r="L7" s="53"/>
      <c r="M7" s="80" t="e">
        <f>ROUND(#REF!+(#REF!*6/100),2)</f>
        <v>#REF!</v>
      </c>
      <c r="N7" s="68" t="s">
        <v>16</v>
      </c>
      <c r="O7" s="54" t="s">
        <v>29</v>
      </c>
      <c r="P7" s="51"/>
      <c r="Q7" s="55">
        <v>2</v>
      </c>
      <c r="R7" s="89">
        <f t="shared" ref="R7:R13" si="0">ROUNDUP(Q7*0.75,2)</f>
        <v>1.5</v>
      </c>
    </row>
    <row r="8" spans="1:19" ht="24.95" customHeight="1" x14ac:dyDescent="0.15">
      <c r="A8" s="288"/>
      <c r="B8" s="68"/>
      <c r="C8" s="50" t="s">
        <v>23</v>
      </c>
      <c r="D8" s="51"/>
      <c r="E8" s="56">
        <v>0.05</v>
      </c>
      <c r="F8" s="53" t="s">
        <v>25</v>
      </c>
      <c r="G8" s="72" t="s">
        <v>24</v>
      </c>
      <c r="H8" s="76" t="s">
        <v>23</v>
      </c>
      <c r="I8" s="51"/>
      <c r="J8" s="53">
        <f>ROUNDUP(E8*0.75,2)</f>
        <v>0.04</v>
      </c>
      <c r="K8" s="53" t="s">
        <v>25</v>
      </c>
      <c r="L8" s="53" t="s">
        <v>24</v>
      </c>
      <c r="M8" s="80" t="e">
        <f>#REF!</f>
        <v>#REF!</v>
      </c>
      <c r="N8" s="68" t="s">
        <v>17</v>
      </c>
      <c r="O8" s="54" t="s">
        <v>30</v>
      </c>
      <c r="P8" s="51"/>
      <c r="Q8" s="55">
        <v>1</v>
      </c>
      <c r="R8" s="89">
        <f t="shared" si="0"/>
        <v>0.75</v>
      </c>
    </row>
    <row r="9" spans="1:19" ht="24.95" customHeight="1" x14ac:dyDescent="0.15">
      <c r="A9" s="288"/>
      <c r="B9" s="68"/>
      <c r="C9" s="50" t="s">
        <v>26</v>
      </c>
      <c r="D9" s="51" t="s">
        <v>27</v>
      </c>
      <c r="E9" s="52">
        <v>1</v>
      </c>
      <c r="F9" s="53" t="s">
        <v>28</v>
      </c>
      <c r="G9" s="72"/>
      <c r="H9" s="76" t="s">
        <v>26</v>
      </c>
      <c r="I9" s="51" t="s">
        <v>27</v>
      </c>
      <c r="J9" s="53">
        <f>ROUNDUP(E9*0.75,2)</f>
        <v>0.75</v>
      </c>
      <c r="K9" s="53" t="s">
        <v>28</v>
      </c>
      <c r="L9" s="53"/>
      <c r="M9" s="80" t="e">
        <f>#REF!</f>
        <v>#REF!</v>
      </c>
      <c r="N9" s="68" t="s">
        <v>18</v>
      </c>
      <c r="O9" s="54" t="s">
        <v>31</v>
      </c>
      <c r="P9" s="51"/>
      <c r="Q9" s="55">
        <v>0.1</v>
      </c>
      <c r="R9" s="89">
        <f t="shared" si="0"/>
        <v>0.08</v>
      </c>
    </row>
    <row r="10" spans="1:19" ht="24.95" customHeight="1" x14ac:dyDescent="0.15">
      <c r="A10" s="288"/>
      <c r="B10" s="68"/>
      <c r="C10" s="50"/>
      <c r="D10" s="51"/>
      <c r="E10" s="52"/>
      <c r="F10" s="53"/>
      <c r="G10" s="72"/>
      <c r="H10" s="76"/>
      <c r="I10" s="51"/>
      <c r="J10" s="53"/>
      <c r="K10" s="53"/>
      <c r="L10" s="53"/>
      <c r="M10" s="80"/>
      <c r="N10" s="68" t="s">
        <v>19</v>
      </c>
      <c r="O10" s="54" t="s">
        <v>32</v>
      </c>
      <c r="P10" s="51"/>
      <c r="Q10" s="55">
        <v>0.3</v>
      </c>
      <c r="R10" s="89">
        <f t="shared" si="0"/>
        <v>0.23</v>
      </c>
    </row>
    <row r="11" spans="1:19" ht="24.95" customHeight="1" x14ac:dyDescent="0.15">
      <c r="A11" s="288"/>
      <c r="B11" s="68"/>
      <c r="C11" s="50"/>
      <c r="D11" s="51"/>
      <c r="E11" s="52"/>
      <c r="F11" s="53"/>
      <c r="G11" s="72"/>
      <c r="H11" s="76"/>
      <c r="I11" s="51"/>
      <c r="J11" s="53"/>
      <c r="K11" s="53"/>
      <c r="L11" s="53"/>
      <c r="M11" s="80"/>
      <c r="N11" s="68" t="s">
        <v>20</v>
      </c>
      <c r="O11" s="54" t="s">
        <v>33</v>
      </c>
      <c r="P11" s="51" t="s">
        <v>34</v>
      </c>
      <c r="Q11" s="55">
        <v>0.5</v>
      </c>
      <c r="R11" s="89">
        <f t="shared" si="0"/>
        <v>0.38</v>
      </c>
    </row>
    <row r="12" spans="1:19" ht="24.95" customHeight="1" x14ac:dyDescent="0.15">
      <c r="A12" s="288"/>
      <c r="B12" s="68"/>
      <c r="C12" s="50"/>
      <c r="D12" s="51"/>
      <c r="E12" s="52"/>
      <c r="F12" s="53"/>
      <c r="G12" s="72"/>
      <c r="H12" s="76"/>
      <c r="I12" s="51"/>
      <c r="J12" s="53"/>
      <c r="K12" s="53"/>
      <c r="L12" s="53"/>
      <c r="M12" s="80"/>
      <c r="N12" s="68"/>
      <c r="O12" s="54" t="s">
        <v>35</v>
      </c>
      <c r="P12" s="51"/>
      <c r="Q12" s="55">
        <v>5</v>
      </c>
      <c r="R12" s="89">
        <f t="shared" si="0"/>
        <v>3.75</v>
      </c>
    </row>
    <row r="13" spans="1:19" ht="24.95" customHeight="1" x14ac:dyDescent="0.15">
      <c r="A13" s="288"/>
      <c r="B13" s="68"/>
      <c r="C13" s="50"/>
      <c r="D13" s="51"/>
      <c r="E13" s="52"/>
      <c r="F13" s="53"/>
      <c r="G13" s="72"/>
      <c r="H13" s="76"/>
      <c r="I13" s="51"/>
      <c r="J13" s="53"/>
      <c r="K13" s="53"/>
      <c r="L13" s="53"/>
      <c r="M13" s="80"/>
      <c r="N13" s="68"/>
      <c r="O13" s="54" t="s">
        <v>29</v>
      </c>
      <c r="P13" s="51"/>
      <c r="Q13" s="55">
        <v>1</v>
      </c>
      <c r="R13" s="89">
        <f t="shared" si="0"/>
        <v>0.75</v>
      </c>
    </row>
    <row r="14" spans="1:19" ht="24.95" customHeight="1" x14ac:dyDescent="0.15">
      <c r="A14" s="288"/>
      <c r="B14" s="67"/>
      <c r="C14" s="44"/>
      <c r="D14" s="45"/>
      <c r="E14" s="46"/>
      <c r="F14" s="47"/>
      <c r="G14" s="71"/>
      <c r="H14" s="75"/>
      <c r="I14" s="45"/>
      <c r="J14" s="47"/>
      <c r="K14" s="47"/>
      <c r="L14" s="47"/>
      <c r="M14" s="79"/>
      <c r="N14" s="67"/>
      <c r="O14" s="48"/>
      <c r="P14" s="45"/>
      <c r="Q14" s="49"/>
      <c r="R14" s="90"/>
    </row>
    <row r="15" spans="1:19" ht="24.95" customHeight="1" x14ac:dyDescent="0.15">
      <c r="A15" s="288"/>
      <c r="B15" s="68" t="s">
        <v>36</v>
      </c>
      <c r="C15" s="50" t="s">
        <v>39</v>
      </c>
      <c r="D15" s="51"/>
      <c r="E15" s="52">
        <v>20</v>
      </c>
      <c r="F15" s="53" t="s">
        <v>22</v>
      </c>
      <c r="G15" s="72"/>
      <c r="H15" s="76" t="s">
        <v>39</v>
      </c>
      <c r="I15" s="51"/>
      <c r="J15" s="53">
        <f>ROUNDUP(E15*0.75,2)</f>
        <v>15</v>
      </c>
      <c r="K15" s="53" t="s">
        <v>22</v>
      </c>
      <c r="L15" s="53"/>
      <c r="M15" s="80" t="e">
        <f>#REF!</f>
        <v>#REF!</v>
      </c>
      <c r="N15" s="68" t="s">
        <v>37</v>
      </c>
      <c r="O15" s="54" t="s">
        <v>32</v>
      </c>
      <c r="P15" s="51"/>
      <c r="Q15" s="55">
        <v>0.5</v>
      </c>
      <c r="R15" s="89">
        <f t="shared" ref="R15:R20" si="1">ROUNDUP(Q15*0.75,2)</f>
        <v>0.38</v>
      </c>
    </row>
    <row r="16" spans="1:19" ht="24.95" customHeight="1" x14ac:dyDescent="0.15">
      <c r="A16" s="288"/>
      <c r="B16" s="68"/>
      <c r="C16" s="50" t="s">
        <v>40</v>
      </c>
      <c r="D16" s="51"/>
      <c r="E16" s="52">
        <v>20</v>
      </c>
      <c r="F16" s="53" t="s">
        <v>22</v>
      </c>
      <c r="G16" s="72"/>
      <c r="H16" s="76" t="s">
        <v>40</v>
      </c>
      <c r="I16" s="51"/>
      <c r="J16" s="53">
        <f>ROUNDUP(E16*0.75,2)</f>
        <v>15</v>
      </c>
      <c r="K16" s="53" t="s">
        <v>22</v>
      </c>
      <c r="L16" s="53"/>
      <c r="M16" s="80" t="e">
        <f>ROUND(#REF!+(#REF!*10/100),2)</f>
        <v>#REF!</v>
      </c>
      <c r="N16" s="68" t="s">
        <v>38</v>
      </c>
      <c r="O16" s="54" t="s">
        <v>29</v>
      </c>
      <c r="P16" s="51"/>
      <c r="Q16" s="55">
        <v>1</v>
      </c>
      <c r="R16" s="89">
        <f t="shared" si="1"/>
        <v>0.75</v>
      </c>
    </row>
    <row r="17" spans="1:18" ht="24.95" customHeight="1" x14ac:dyDescent="0.15">
      <c r="A17" s="288"/>
      <c r="B17" s="68"/>
      <c r="C17" s="50" t="s">
        <v>41</v>
      </c>
      <c r="D17" s="51"/>
      <c r="E17" s="52">
        <v>10</v>
      </c>
      <c r="F17" s="53" t="s">
        <v>22</v>
      </c>
      <c r="G17" s="72"/>
      <c r="H17" s="76" t="s">
        <v>41</v>
      </c>
      <c r="I17" s="51"/>
      <c r="J17" s="53">
        <f>ROUNDUP(E17*0.75,2)</f>
        <v>7.5</v>
      </c>
      <c r="K17" s="53" t="s">
        <v>22</v>
      </c>
      <c r="L17" s="53"/>
      <c r="M17" s="80" t="e">
        <f>ROUND(#REF!+(#REF!*10/100),2)</f>
        <v>#REF!</v>
      </c>
      <c r="N17" s="68" t="s">
        <v>20</v>
      </c>
      <c r="O17" s="54" t="s">
        <v>35</v>
      </c>
      <c r="P17" s="51"/>
      <c r="Q17" s="55">
        <v>30</v>
      </c>
      <c r="R17" s="89">
        <f t="shared" si="1"/>
        <v>22.5</v>
      </c>
    </row>
    <row r="18" spans="1:18" ht="24.95" customHeight="1" x14ac:dyDescent="0.15">
      <c r="A18" s="288"/>
      <c r="B18" s="68"/>
      <c r="C18" s="50"/>
      <c r="D18" s="51"/>
      <c r="E18" s="52"/>
      <c r="F18" s="53"/>
      <c r="G18" s="72"/>
      <c r="H18" s="76"/>
      <c r="I18" s="51"/>
      <c r="J18" s="53"/>
      <c r="K18" s="53"/>
      <c r="L18" s="53"/>
      <c r="M18" s="80"/>
      <c r="N18" s="68"/>
      <c r="O18" s="54" t="s">
        <v>30</v>
      </c>
      <c r="P18" s="51"/>
      <c r="Q18" s="55">
        <v>2</v>
      </c>
      <c r="R18" s="89">
        <f t="shared" si="1"/>
        <v>1.5</v>
      </c>
    </row>
    <row r="19" spans="1:18" ht="24.95" customHeight="1" x14ac:dyDescent="0.15">
      <c r="A19" s="288"/>
      <c r="B19" s="68"/>
      <c r="C19" s="50"/>
      <c r="D19" s="51"/>
      <c r="E19" s="52"/>
      <c r="F19" s="53"/>
      <c r="G19" s="72"/>
      <c r="H19" s="76"/>
      <c r="I19" s="51"/>
      <c r="J19" s="53"/>
      <c r="K19" s="53"/>
      <c r="L19" s="53"/>
      <c r="M19" s="80"/>
      <c r="N19" s="68"/>
      <c r="O19" s="54" t="s">
        <v>42</v>
      </c>
      <c r="P19" s="51"/>
      <c r="Q19" s="55">
        <v>1.5</v>
      </c>
      <c r="R19" s="89">
        <f t="shared" si="1"/>
        <v>1.1300000000000001</v>
      </c>
    </row>
    <row r="20" spans="1:18" ht="24.95" customHeight="1" x14ac:dyDescent="0.15">
      <c r="A20" s="288"/>
      <c r="B20" s="68"/>
      <c r="C20" s="50"/>
      <c r="D20" s="51"/>
      <c r="E20" s="52"/>
      <c r="F20" s="53"/>
      <c r="G20" s="72"/>
      <c r="H20" s="76"/>
      <c r="I20" s="51"/>
      <c r="J20" s="53"/>
      <c r="K20" s="53"/>
      <c r="L20" s="53"/>
      <c r="M20" s="80"/>
      <c r="N20" s="68"/>
      <c r="O20" s="54" t="s">
        <v>33</v>
      </c>
      <c r="P20" s="51" t="s">
        <v>34</v>
      </c>
      <c r="Q20" s="55">
        <v>1.5</v>
      </c>
      <c r="R20" s="89">
        <f t="shared" si="1"/>
        <v>1.1300000000000001</v>
      </c>
    </row>
    <row r="21" spans="1:18" ht="24.95" customHeight="1" x14ac:dyDescent="0.15">
      <c r="A21" s="288"/>
      <c r="B21" s="67"/>
      <c r="C21" s="44"/>
      <c r="D21" s="45"/>
      <c r="E21" s="46"/>
      <c r="F21" s="47"/>
      <c r="G21" s="71"/>
      <c r="H21" s="75"/>
      <c r="I21" s="45"/>
      <c r="J21" s="47"/>
      <c r="K21" s="47"/>
      <c r="L21" s="47"/>
      <c r="M21" s="79"/>
      <c r="N21" s="67"/>
      <c r="O21" s="48"/>
      <c r="P21" s="45"/>
      <c r="Q21" s="49"/>
      <c r="R21" s="90"/>
    </row>
    <row r="22" spans="1:18" ht="24.95" customHeight="1" x14ac:dyDescent="0.15">
      <c r="A22" s="288"/>
      <c r="B22" s="68" t="s">
        <v>43</v>
      </c>
      <c r="C22" s="50" t="s">
        <v>44</v>
      </c>
      <c r="D22" s="51"/>
      <c r="E22" s="52">
        <v>20</v>
      </c>
      <c r="F22" s="53" t="s">
        <v>22</v>
      </c>
      <c r="G22" s="72"/>
      <c r="H22" s="76" t="s">
        <v>44</v>
      </c>
      <c r="I22" s="51"/>
      <c r="J22" s="53">
        <f>ROUNDUP(E22*0.75,2)</f>
        <v>15</v>
      </c>
      <c r="K22" s="53" t="s">
        <v>22</v>
      </c>
      <c r="L22" s="53"/>
      <c r="M22" s="80" t="e">
        <f>ROUND(#REF!+(#REF!*15/100),2)</f>
        <v>#REF!</v>
      </c>
      <c r="N22" s="68" t="s">
        <v>20</v>
      </c>
      <c r="O22" s="54" t="s">
        <v>35</v>
      </c>
      <c r="P22" s="51"/>
      <c r="Q22" s="55">
        <v>100</v>
      </c>
      <c r="R22" s="89">
        <f>ROUNDUP(Q22*0.75,2)</f>
        <v>75</v>
      </c>
    </row>
    <row r="23" spans="1:18" ht="24.95" customHeight="1" x14ac:dyDescent="0.15">
      <c r="A23" s="288"/>
      <c r="B23" s="68"/>
      <c r="C23" s="50" t="s">
        <v>45</v>
      </c>
      <c r="D23" s="51"/>
      <c r="E23" s="52">
        <v>5</v>
      </c>
      <c r="F23" s="53" t="s">
        <v>22</v>
      </c>
      <c r="G23" s="72"/>
      <c r="H23" s="76" t="s">
        <v>45</v>
      </c>
      <c r="I23" s="51"/>
      <c r="J23" s="53">
        <f>ROUNDUP(E23*0.75,2)</f>
        <v>3.75</v>
      </c>
      <c r="K23" s="53" t="s">
        <v>22</v>
      </c>
      <c r="L23" s="53"/>
      <c r="M23" s="80" t="e">
        <f>#REF!</f>
        <v>#REF!</v>
      </c>
      <c r="N23" s="68"/>
      <c r="O23" s="54" t="s">
        <v>46</v>
      </c>
      <c r="P23" s="51"/>
      <c r="Q23" s="55">
        <v>3</v>
      </c>
      <c r="R23" s="89">
        <f>ROUNDUP(Q23*0.75,2)</f>
        <v>2.25</v>
      </c>
    </row>
    <row r="24" spans="1:18" ht="24.95" customHeight="1" x14ac:dyDescent="0.15">
      <c r="A24" s="288"/>
      <c r="B24" s="67"/>
      <c r="C24" s="44"/>
      <c r="D24" s="45"/>
      <c r="E24" s="46"/>
      <c r="F24" s="47"/>
      <c r="G24" s="71"/>
      <c r="H24" s="75"/>
      <c r="I24" s="45"/>
      <c r="J24" s="47"/>
      <c r="K24" s="47"/>
      <c r="L24" s="47"/>
      <c r="M24" s="79"/>
      <c r="N24" s="67"/>
      <c r="O24" s="48"/>
      <c r="P24" s="45"/>
      <c r="Q24" s="49"/>
      <c r="R24" s="90"/>
    </row>
    <row r="25" spans="1:18" ht="24.95" customHeight="1" x14ac:dyDescent="0.15">
      <c r="A25" s="288"/>
      <c r="B25" s="68" t="s">
        <v>47</v>
      </c>
      <c r="C25" s="50" t="s">
        <v>49</v>
      </c>
      <c r="D25" s="51"/>
      <c r="E25" s="57">
        <v>0.25</v>
      </c>
      <c r="F25" s="53" t="s">
        <v>50</v>
      </c>
      <c r="G25" s="72"/>
      <c r="H25" s="76" t="s">
        <v>49</v>
      </c>
      <c r="I25" s="51"/>
      <c r="J25" s="53">
        <f>ROUNDUP(E25*0.75,2)</f>
        <v>0.19</v>
      </c>
      <c r="K25" s="53" t="s">
        <v>50</v>
      </c>
      <c r="L25" s="53"/>
      <c r="M25" s="80" t="e">
        <f>#REF!</f>
        <v>#REF!</v>
      </c>
      <c r="N25" s="68" t="s">
        <v>48</v>
      </c>
      <c r="O25" s="54"/>
      <c r="P25" s="51"/>
      <c r="Q25" s="55"/>
      <c r="R25" s="89"/>
    </row>
    <row r="26" spans="1:18" ht="24.95" customHeight="1" thickBot="1" x14ac:dyDescent="0.2">
      <c r="A26" s="289"/>
      <c r="B26" s="69"/>
      <c r="C26" s="58"/>
      <c r="D26" s="59"/>
      <c r="E26" s="60"/>
      <c r="F26" s="61"/>
      <c r="G26" s="73"/>
      <c r="H26" s="77"/>
      <c r="I26" s="59"/>
      <c r="J26" s="61"/>
      <c r="K26" s="61"/>
      <c r="L26" s="61"/>
      <c r="M26" s="81"/>
      <c r="N26" s="69"/>
      <c r="O26" s="62"/>
      <c r="P26" s="59"/>
      <c r="Q26" s="63"/>
      <c r="R26" s="91"/>
    </row>
  </sheetData>
  <mergeCells count="4">
    <mergeCell ref="H1:N1"/>
    <mergeCell ref="A2:R2"/>
    <mergeCell ref="A3:F3"/>
    <mergeCell ref="A5:A26"/>
  </mergeCells>
  <phoneticPr fontId="17"/>
  <printOptions horizontalCentered="1" verticalCentered="1"/>
  <pageMargins left="0.39370078740157483" right="0.39370078740157483" top="0.39370078740157483" bottom="0.39370078740157483" header="0.39370078740157483" footer="0.39370078740157483"/>
  <pageSetup paperSize="12" scale="54"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4"/>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8"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260</v>
      </c>
      <c r="B1" s="5"/>
      <c r="C1" s="1"/>
      <c r="D1" s="1"/>
      <c r="E1" s="302"/>
      <c r="F1" s="303"/>
      <c r="G1" s="303"/>
      <c r="H1" s="303"/>
      <c r="I1" s="303"/>
      <c r="J1" s="303"/>
      <c r="K1" s="303"/>
      <c r="L1" s="303"/>
      <c r="M1" s="303"/>
      <c r="N1" s="303"/>
      <c r="O1"/>
      <c r="P1"/>
      <c r="Q1"/>
      <c r="R1"/>
      <c r="S1"/>
      <c r="T1"/>
      <c r="U1"/>
    </row>
    <row r="2" spans="1:21" s="3" customFormat="1" ht="36" customHeight="1" x14ac:dyDescent="0.15">
      <c r="A2" s="283" t="s">
        <v>0</v>
      </c>
      <c r="B2" s="284"/>
      <c r="C2" s="284"/>
      <c r="D2" s="284"/>
      <c r="E2" s="284"/>
      <c r="F2" s="284"/>
      <c r="G2" s="284"/>
      <c r="H2" s="284"/>
      <c r="I2" s="284"/>
      <c r="J2" s="284"/>
      <c r="K2" s="284"/>
      <c r="L2" s="284"/>
      <c r="M2" s="284"/>
      <c r="N2" s="284"/>
      <c r="O2" s="303"/>
      <c r="P2"/>
      <c r="Q2"/>
      <c r="R2"/>
      <c r="S2"/>
      <c r="T2"/>
      <c r="U2"/>
    </row>
    <row r="3" spans="1:21" ht="33.75" customHeight="1" thickBot="1" x14ac:dyDescent="0.3">
      <c r="A3" s="304" t="s">
        <v>213</v>
      </c>
      <c r="B3" s="305"/>
      <c r="C3" s="305"/>
      <c r="D3" s="94"/>
      <c r="E3" s="306" t="s">
        <v>349</v>
      </c>
      <c r="F3" s="307"/>
      <c r="G3" s="87"/>
      <c r="H3" s="87"/>
      <c r="I3" s="87"/>
      <c r="J3" s="87"/>
      <c r="K3" s="95"/>
      <c r="L3" s="87"/>
      <c r="M3" s="87"/>
    </row>
    <row r="4" spans="1:21" ht="18.75" customHeight="1" x14ac:dyDescent="0.15">
      <c r="A4" s="308"/>
      <c r="B4" s="309"/>
      <c r="C4" s="310"/>
      <c r="D4" s="314" t="s">
        <v>5</v>
      </c>
      <c r="E4" s="317" t="s">
        <v>262</v>
      </c>
      <c r="F4" s="320" t="s">
        <v>263</v>
      </c>
      <c r="G4" s="96" t="s">
        <v>264</v>
      </c>
      <c r="H4" s="145" t="s">
        <v>265</v>
      </c>
      <c r="I4" s="323" t="s">
        <v>266</v>
      </c>
      <c r="J4" s="324"/>
      <c r="K4" s="325"/>
      <c r="L4" s="330" t="s">
        <v>267</v>
      </c>
      <c r="M4" s="327"/>
      <c r="N4" s="328"/>
      <c r="O4" s="290" t="s">
        <v>5</v>
      </c>
    </row>
    <row r="5" spans="1:21" ht="18.75" customHeight="1" x14ac:dyDescent="0.15">
      <c r="A5" s="311"/>
      <c r="B5" s="312"/>
      <c r="C5" s="313"/>
      <c r="D5" s="315"/>
      <c r="E5" s="318"/>
      <c r="F5" s="321"/>
      <c r="G5" s="9" t="s">
        <v>268</v>
      </c>
      <c r="H5" s="146" t="s">
        <v>331</v>
      </c>
      <c r="I5" s="293" t="s">
        <v>271</v>
      </c>
      <c r="J5" s="294"/>
      <c r="K5" s="295"/>
      <c r="L5" s="329" t="s">
        <v>348</v>
      </c>
      <c r="M5" s="297"/>
      <c r="N5" s="298"/>
      <c r="O5" s="291"/>
    </row>
    <row r="6" spans="1:21" ht="18.75" customHeight="1" thickBot="1" x14ac:dyDescent="0.2">
      <c r="A6" s="99"/>
      <c r="B6" s="100" t="s">
        <v>1</v>
      </c>
      <c r="C6" s="101" t="s">
        <v>274</v>
      </c>
      <c r="D6" s="316"/>
      <c r="E6" s="319"/>
      <c r="F6" s="322"/>
      <c r="G6" s="102" t="s">
        <v>263</v>
      </c>
      <c r="H6" s="106" t="s">
        <v>275</v>
      </c>
      <c r="I6" s="104" t="s">
        <v>1</v>
      </c>
      <c r="J6" s="101" t="s">
        <v>274</v>
      </c>
      <c r="K6" s="103" t="s">
        <v>275</v>
      </c>
      <c r="L6" s="104" t="s">
        <v>1</v>
      </c>
      <c r="M6" s="106" t="s">
        <v>274</v>
      </c>
      <c r="N6" s="103" t="s">
        <v>275</v>
      </c>
      <c r="O6" s="292"/>
    </row>
    <row r="7" spans="1:21" ht="30" customHeight="1" x14ac:dyDescent="0.15">
      <c r="A7" s="299" t="s">
        <v>51</v>
      </c>
      <c r="B7" s="107" t="s">
        <v>276</v>
      </c>
      <c r="C7" s="107" t="s">
        <v>277</v>
      </c>
      <c r="D7" s="107"/>
      <c r="E7" s="39"/>
      <c r="F7" s="39"/>
      <c r="G7" s="107"/>
      <c r="H7" s="147" t="s">
        <v>278</v>
      </c>
      <c r="I7" s="110" t="s">
        <v>276</v>
      </c>
      <c r="J7" s="107" t="s">
        <v>277</v>
      </c>
      <c r="K7" s="147" t="s">
        <v>279</v>
      </c>
      <c r="L7" s="110" t="s">
        <v>280</v>
      </c>
      <c r="M7" s="107" t="s">
        <v>277</v>
      </c>
      <c r="N7" s="109">
        <v>30</v>
      </c>
      <c r="O7" s="112"/>
    </row>
    <row r="8" spans="1:21" ht="30" customHeight="1" x14ac:dyDescent="0.15">
      <c r="A8" s="300"/>
      <c r="B8" s="113"/>
      <c r="C8" s="113"/>
      <c r="D8" s="113"/>
      <c r="E8" s="45"/>
      <c r="F8" s="45"/>
      <c r="G8" s="113"/>
      <c r="H8" s="148"/>
      <c r="I8" s="116"/>
      <c r="J8" s="113"/>
      <c r="K8" s="148"/>
      <c r="L8" s="116"/>
      <c r="M8" s="113"/>
      <c r="N8" s="115"/>
      <c r="O8" s="118"/>
    </row>
    <row r="9" spans="1:21" ht="30" customHeight="1" x14ac:dyDescent="0.15">
      <c r="A9" s="300"/>
      <c r="B9" s="119" t="s">
        <v>305</v>
      </c>
      <c r="C9" s="119" t="s">
        <v>115</v>
      </c>
      <c r="D9" s="119" t="s">
        <v>24</v>
      </c>
      <c r="E9" s="51"/>
      <c r="F9" s="51"/>
      <c r="G9" s="119"/>
      <c r="H9" s="158">
        <v>0.7</v>
      </c>
      <c r="I9" s="122" t="s">
        <v>305</v>
      </c>
      <c r="J9" s="119" t="s">
        <v>115</v>
      </c>
      <c r="K9" s="158">
        <v>0.3</v>
      </c>
      <c r="L9" s="122" t="s">
        <v>306</v>
      </c>
      <c r="M9" s="119" t="s">
        <v>115</v>
      </c>
      <c r="N9" s="128">
        <v>0.2</v>
      </c>
      <c r="O9" s="125" t="s">
        <v>24</v>
      </c>
    </row>
    <row r="10" spans="1:21" ht="30" customHeight="1" x14ac:dyDescent="0.15">
      <c r="A10" s="300"/>
      <c r="B10" s="119"/>
      <c r="C10" s="119" t="s">
        <v>137</v>
      </c>
      <c r="D10" s="119"/>
      <c r="E10" s="51"/>
      <c r="F10" s="51"/>
      <c r="G10" s="119"/>
      <c r="H10" s="149">
        <v>20</v>
      </c>
      <c r="I10" s="122"/>
      <c r="J10" s="119" t="s">
        <v>137</v>
      </c>
      <c r="K10" s="149">
        <v>15</v>
      </c>
      <c r="L10" s="122"/>
      <c r="M10" s="119" t="s">
        <v>137</v>
      </c>
      <c r="N10" s="121">
        <v>10</v>
      </c>
      <c r="O10" s="125"/>
    </row>
    <row r="11" spans="1:21" ht="30" customHeight="1" x14ac:dyDescent="0.15">
      <c r="A11" s="300"/>
      <c r="B11" s="119"/>
      <c r="C11" s="119"/>
      <c r="D11" s="119"/>
      <c r="E11" s="51"/>
      <c r="F11" s="51"/>
      <c r="G11" s="119" t="s">
        <v>35</v>
      </c>
      <c r="H11" s="149" t="s">
        <v>286</v>
      </c>
      <c r="I11" s="122"/>
      <c r="J11" s="119"/>
      <c r="K11" s="149"/>
      <c r="L11" s="116"/>
      <c r="M11" s="113"/>
      <c r="N11" s="115"/>
      <c r="O11" s="118"/>
    </row>
    <row r="12" spans="1:21" ht="30" customHeight="1" x14ac:dyDescent="0.15">
      <c r="A12" s="300"/>
      <c r="B12" s="113"/>
      <c r="C12" s="113"/>
      <c r="D12" s="113"/>
      <c r="E12" s="45"/>
      <c r="F12" s="45"/>
      <c r="G12" s="113"/>
      <c r="H12" s="148"/>
      <c r="I12" s="116"/>
      <c r="J12" s="113"/>
      <c r="K12" s="148"/>
      <c r="L12" s="122" t="s">
        <v>307</v>
      </c>
      <c r="M12" s="119" t="s">
        <v>140</v>
      </c>
      <c r="N12" s="121">
        <v>20</v>
      </c>
      <c r="O12" s="125"/>
    </row>
    <row r="13" spans="1:21" ht="30" customHeight="1" x14ac:dyDescent="0.15">
      <c r="A13" s="300"/>
      <c r="B13" s="119" t="s">
        <v>308</v>
      </c>
      <c r="C13" s="119" t="s">
        <v>140</v>
      </c>
      <c r="D13" s="119"/>
      <c r="E13" s="51"/>
      <c r="F13" s="51"/>
      <c r="G13" s="119"/>
      <c r="H13" s="149">
        <v>20</v>
      </c>
      <c r="I13" s="122" t="s">
        <v>308</v>
      </c>
      <c r="J13" s="119" t="s">
        <v>140</v>
      </c>
      <c r="K13" s="149">
        <v>20</v>
      </c>
      <c r="L13" s="122"/>
      <c r="M13" s="119" t="s">
        <v>41</v>
      </c>
      <c r="N13" s="121">
        <v>5</v>
      </c>
      <c r="O13" s="125"/>
    </row>
    <row r="14" spans="1:21" ht="30" customHeight="1" x14ac:dyDescent="0.15">
      <c r="A14" s="300"/>
      <c r="B14" s="119"/>
      <c r="C14" s="119" t="s">
        <v>41</v>
      </c>
      <c r="D14" s="119"/>
      <c r="E14" s="51"/>
      <c r="F14" s="51"/>
      <c r="G14" s="119"/>
      <c r="H14" s="149">
        <v>5</v>
      </c>
      <c r="I14" s="122"/>
      <c r="J14" s="119" t="s">
        <v>41</v>
      </c>
      <c r="K14" s="149">
        <v>5</v>
      </c>
      <c r="L14" s="116"/>
      <c r="M14" s="113"/>
      <c r="N14" s="115"/>
      <c r="O14" s="118"/>
    </row>
    <row r="15" spans="1:21" ht="30" customHeight="1" x14ac:dyDescent="0.15">
      <c r="A15" s="300"/>
      <c r="B15" s="119"/>
      <c r="C15" s="119" t="s">
        <v>26</v>
      </c>
      <c r="D15" s="119"/>
      <c r="E15" s="51" t="s">
        <v>27</v>
      </c>
      <c r="F15" s="51"/>
      <c r="G15" s="119"/>
      <c r="H15" s="157">
        <v>0.13</v>
      </c>
      <c r="I15" s="122"/>
      <c r="J15" s="119" t="s">
        <v>285</v>
      </c>
      <c r="K15" s="157">
        <v>0.13</v>
      </c>
      <c r="L15" s="122" t="s">
        <v>127</v>
      </c>
      <c r="M15" s="119" t="s">
        <v>128</v>
      </c>
      <c r="N15" s="139">
        <v>0.1</v>
      </c>
      <c r="O15" s="125"/>
    </row>
    <row r="16" spans="1:21" ht="30" customHeight="1" x14ac:dyDescent="0.15">
      <c r="A16" s="300"/>
      <c r="B16" s="119"/>
      <c r="C16" s="119"/>
      <c r="D16" s="119"/>
      <c r="E16" s="51"/>
      <c r="F16" s="51"/>
      <c r="G16" s="119" t="s">
        <v>35</v>
      </c>
      <c r="H16" s="149" t="s">
        <v>286</v>
      </c>
      <c r="I16" s="122"/>
      <c r="J16" s="119"/>
      <c r="K16" s="149"/>
      <c r="L16" s="122"/>
      <c r="M16" s="119"/>
      <c r="N16" s="121"/>
      <c r="O16" s="125"/>
    </row>
    <row r="17" spans="1:15" ht="30" customHeight="1" x14ac:dyDescent="0.15">
      <c r="A17" s="300"/>
      <c r="B17" s="113"/>
      <c r="C17" s="113"/>
      <c r="D17" s="113"/>
      <c r="E17" s="45"/>
      <c r="F17" s="45"/>
      <c r="G17" s="113"/>
      <c r="H17" s="148"/>
      <c r="I17" s="116"/>
      <c r="J17" s="113"/>
      <c r="K17" s="148"/>
      <c r="L17" s="122"/>
      <c r="M17" s="119"/>
      <c r="N17" s="121"/>
      <c r="O17" s="125"/>
    </row>
    <row r="18" spans="1:15" ht="30" customHeight="1" x14ac:dyDescent="0.15">
      <c r="A18" s="300"/>
      <c r="B18" s="119" t="s">
        <v>43</v>
      </c>
      <c r="C18" s="119" t="s">
        <v>141</v>
      </c>
      <c r="D18" s="119"/>
      <c r="E18" s="51" t="s">
        <v>34</v>
      </c>
      <c r="F18" s="51"/>
      <c r="G18" s="119"/>
      <c r="H18" s="153">
        <v>0.05</v>
      </c>
      <c r="I18" s="122" t="s">
        <v>43</v>
      </c>
      <c r="J18" s="119" t="s">
        <v>141</v>
      </c>
      <c r="K18" s="153">
        <v>0.05</v>
      </c>
      <c r="L18" s="122"/>
      <c r="M18" s="119"/>
      <c r="N18" s="121"/>
      <c r="O18" s="125"/>
    </row>
    <row r="19" spans="1:15" ht="30" customHeight="1" x14ac:dyDescent="0.15">
      <c r="A19" s="300"/>
      <c r="B19" s="119"/>
      <c r="C19" s="119"/>
      <c r="D19" s="119"/>
      <c r="E19" s="51"/>
      <c r="F19" s="151"/>
      <c r="G19" s="119" t="s">
        <v>35</v>
      </c>
      <c r="H19" s="149" t="s">
        <v>286</v>
      </c>
      <c r="I19" s="122"/>
      <c r="J19" s="119"/>
      <c r="K19" s="149"/>
      <c r="L19" s="122"/>
      <c r="M19" s="119"/>
      <c r="N19" s="121"/>
      <c r="O19" s="125"/>
    </row>
    <row r="20" spans="1:15" ht="30" customHeight="1" x14ac:dyDescent="0.15">
      <c r="A20" s="300"/>
      <c r="B20" s="119"/>
      <c r="C20" s="119"/>
      <c r="D20" s="119"/>
      <c r="E20" s="51"/>
      <c r="F20" s="51"/>
      <c r="G20" s="119" t="s">
        <v>46</v>
      </c>
      <c r="H20" s="149" t="s">
        <v>287</v>
      </c>
      <c r="I20" s="122"/>
      <c r="J20" s="119"/>
      <c r="K20" s="149"/>
      <c r="L20" s="122"/>
      <c r="M20" s="119"/>
      <c r="N20" s="121"/>
      <c r="O20" s="125"/>
    </row>
    <row r="21" spans="1:15" ht="30" customHeight="1" x14ac:dyDescent="0.15">
      <c r="A21" s="300"/>
      <c r="B21" s="113"/>
      <c r="C21" s="113"/>
      <c r="D21" s="113"/>
      <c r="E21" s="45"/>
      <c r="F21" s="45"/>
      <c r="G21" s="113"/>
      <c r="H21" s="148"/>
      <c r="I21" s="116"/>
      <c r="J21" s="113"/>
      <c r="K21" s="148"/>
      <c r="L21" s="122"/>
      <c r="M21" s="119"/>
      <c r="N21" s="121"/>
      <c r="O21" s="125"/>
    </row>
    <row r="22" spans="1:15" ht="30" customHeight="1" x14ac:dyDescent="0.15">
      <c r="A22" s="300"/>
      <c r="B22" s="119" t="s">
        <v>127</v>
      </c>
      <c r="C22" s="119" t="s">
        <v>128</v>
      </c>
      <c r="D22" s="119"/>
      <c r="E22" s="51"/>
      <c r="F22" s="51"/>
      <c r="G22" s="119"/>
      <c r="H22" s="157">
        <v>0.13</v>
      </c>
      <c r="I22" s="122" t="s">
        <v>127</v>
      </c>
      <c r="J22" s="119" t="s">
        <v>128</v>
      </c>
      <c r="K22" s="157">
        <v>0.13</v>
      </c>
      <c r="L22" s="122"/>
      <c r="M22" s="119"/>
      <c r="N22" s="121"/>
      <c r="O22" s="125"/>
    </row>
    <row r="23" spans="1:15" ht="30" customHeight="1" thickBot="1" x14ac:dyDescent="0.2">
      <c r="A23" s="301"/>
      <c r="B23" s="129"/>
      <c r="C23" s="129"/>
      <c r="D23" s="129"/>
      <c r="E23" s="59"/>
      <c r="F23" s="59"/>
      <c r="G23" s="129"/>
      <c r="H23" s="152"/>
      <c r="I23" s="132"/>
      <c r="J23" s="129"/>
      <c r="K23" s="152"/>
      <c r="L23" s="132"/>
      <c r="M23" s="129"/>
      <c r="N23" s="131"/>
      <c r="O23" s="135"/>
    </row>
    <row r="24" spans="1:15" ht="14.25" x14ac:dyDescent="0.15">
      <c r="B24" s="92"/>
      <c r="C24" s="92"/>
      <c r="D24" s="92"/>
      <c r="G24" s="92"/>
      <c r="H24" s="136"/>
      <c r="I24" s="92"/>
      <c r="J24" s="92"/>
      <c r="K24" s="136"/>
      <c r="L24" s="92"/>
      <c r="M24" s="92"/>
      <c r="N24" s="136"/>
    </row>
    <row r="25" spans="1:15" ht="14.25" x14ac:dyDescent="0.15">
      <c r="B25" s="92"/>
      <c r="C25" s="92"/>
      <c r="D25" s="92"/>
      <c r="G25" s="92"/>
      <c r="H25" s="136"/>
      <c r="I25" s="92"/>
      <c r="J25" s="92"/>
      <c r="K25" s="136"/>
      <c r="L25" s="92"/>
      <c r="M25" s="92"/>
      <c r="N25" s="136"/>
    </row>
    <row r="26" spans="1:15" ht="14.25" x14ac:dyDescent="0.15">
      <c r="B26" s="92"/>
      <c r="C26" s="92"/>
      <c r="D26" s="92"/>
      <c r="G26" s="92"/>
      <c r="H26" s="136"/>
      <c r="I26" s="92"/>
      <c r="J26" s="92"/>
      <c r="K26" s="136"/>
      <c r="L26" s="92"/>
      <c r="M26" s="92"/>
      <c r="N26" s="136"/>
    </row>
    <row r="27" spans="1:15" ht="14.25" x14ac:dyDescent="0.15">
      <c r="B27" s="92"/>
      <c r="C27" s="92"/>
      <c r="D27" s="92"/>
      <c r="G27" s="92"/>
      <c r="H27" s="136"/>
      <c r="I27" s="92"/>
      <c r="J27" s="92"/>
      <c r="K27" s="136"/>
      <c r="L27" s="92"/>
      <c r="M27" s="92"/>
      <c r="N27" s="136"/>
    </row>
    <row r="28" spans="1:15" ht="14.25" x14ac:dyDescent="0.15">
      <c r="B28" s="92"/>
      <c r="C28" s="92"/>
      <c r="D28" s="92"/>
      <c r="G28" s="92"/>
      <c r="H28" s="136"/>
      <c r="I28" s="92"/>
      <c r="J28" s="92"/>
      <c r="K28" s="136"/>
      <c r="L28" s="92"/>
      <c r="M28" s="92"/>
      <c r="N28" s="136"/>
    </row>
    <row r="29" spans="1:15" ht="14.25" x14ac:dyDescent="0.15">
      <c r="B29" s="92"/>
      <c r="C29" s="92"/>
      <c r="D29" s="92"/>
      <c r="G29" s="92"/>
      <c r="H29" s="136"/>
      <c r="I29" s="92"/>
      <c r="J29" s="92"/>
      <c r="K29" s="136"/>
      <c r="L29" s="92"/>
      <c r="M29" s="92"/>
      <c r="N29" s="136"/>
    </row>
    <row r="30" spans="1:15" ht="14.25" x14ac:dyDescent="0.15">
      <c r="B30" s="92"/>
      <c r="C30" s="92"/>
      <c r="D30" s="92"/>
      <c r="G30" s="92"/>
      <c r="H30" s="136"/>
      <c r="I30" s="92"/>
      <c r="J30" s="92"/>
      <c r="K30" s="136"/>
      <c r="L30" s="92"/>
      <c r="M30" s="92"/>
      <c r="N30" s="136"/>
    </row>
    <row r="31" spans="1:15" ht="14.25" x14ac:dyDescent="0.15">
      <c r="B31" s="92"/>
      <c r="C31" s="92"/>
      <c r="D31" s="92"/>
      <c r="G31" s="92"/>
      <c r="H31" s="136"/>
      <c r="I31" s="92"/>
      <c r="J31" s="92"/>
      <c r="K31" s="136"/>
      <c r="L31" s="92"/>
      <c r="M31" s="92"/>
      <c r="N31" s="136"/>
    </row>
    <row r="32" spans="1:15" ht="14.25" x14ac:dyDescent="0.15">
      <c r="B32" s="92"/>
      <c r="C32" s="92"/>
      <c r="D32" s="92"/>
      <c r="G32" s="92"/>
      <c r="H32" s="136"/>
      <c r="I32" s="92"/>
      <c r="J32" s="92"/>
      <c r="K32" s="136"/>
      <c r="L32" s="92"/>
      <c r="M32" s="92"/>
      <c r="N32" s="136"/>
    </row>
    <row r="33" spans="2:14" ht="14.25" x14ac:dyDescent="0.15">
      <c r="B33" s="92"/>
      <c r="C33" s="92"/>
      <c r="D33" s="92"/>
      <c r="G33" s="92"/>
      <c r="H33" s="136"/>
      <c r="I33" s="92"/>
      <c r="J33" s="92"/>
      <c r="K33" s="136"/>
      <c r="L33" s="92"/>
      <c r="M33" s="92"/>
      <c r="N33" s="136"/>
    </row>
    <row r="34" spans="2:14" ht="14.25" x14ac:dyDescent="0.15">
      <c r="B34" s="92"/>
      <c r="C34" s="92"/>
      <c r="D34" s="92"/>
      <c r="G34" s="92"/>
      <c r="H34" s="136"/>
      <c r="I34" s="92"/>
      <c r="J34" s="92"/>
      <c r="K34" s="136"/>
      <c r="L34" s="92"/>
      <c r="M34" s="92"/>
      <c r="N34" s="136"/>
    </row>
    <row r="35" spans="2:14" ht="14.25" x14ac:dyDescent="0.15">
      <c r="B35" s="92"/>
      <c r="C35" s="92"/>
      <c r="D35" s="92"/>
      <c r="G35" s="92"/>
      <c r="H35" s="136"/>
      <c r="I35" s="92"/>
      <c r="J35" s="92"/>
      <c r="K35" s="136"/>
      <c r="L35" s="92"/>
      <c r="M35" s="92"/>
      <c r="N35" s="136"/>
    </row>
    <row r="36" spans="2:14" ht="14.25" x14ac:dyDescent="0.15">
      <c r="B36" s="92"/>
      <c r="C36" s="92"/>
      <c r="D36" s="92"/>
      <c r="G36" s="92"/>
      <c r="H36" s="136"/>
      <c r="I36" s="92"/>
      <c r="J36" s="92"/>
      <c r="K36" s="136"/>
      <c r="L36" s="92"/>
      <c r="M36" s="92"/>
      <c r="N36" s="136"/>
    </row>
    <row r="37" spans="2:14" ht="14.25" x14ac:dyDescent="0.15">
      <c r="B37" s="92"/>
      <c r="C37" s="92"/>
      <c r="D37" s="92"/>
      <c r="G37" s="92"/>
      <c r="H37" s="136"/>
      <c r="I37" s="92"/>
      <c r="J37" s="92"/>
      <c r="K37" s="136"/>
      <c r="L37" s="92"/>
      <c r="M37" s="92"/>
      <c r="N37" s="136"/>
    </row>
    <row r="38" spans="2:14" ht="14.25" x14ac:dyDescent="0.15">
      <c r="B38" s="92"/>
      <c r="C38" s="92"/>
      <c r="D38" s="92"/>
      <c r="G38" s="92"/>
      <c r="H38" s="136"/>
      <c r="I38" s="92"/>
      <c r="J38" s="92"/>
      <c r="K38" s="136"/>
      <c r="L38" s="92"/>
      <c r="M38" s="92"/>
      <c r="N38" s="136"/>
    </row>
    <row r="39" spans="2:14" ht="14.25" x14ac:dyDescent="0.15">
      <c r="B39" s="92"/>
      <c r="C39" s="92"/>
      <c r="D39" s="92"/>
      <c r="G39" s="92"/>
      <c r="H39" s="136"/>
      <c r="I39" s="92"/>
      <c r="J39" s="92"/>
      <c r="K39" s="136"/>
      <c r="L39" s="92"/>
      <c r="M39" s="92"/>
      <c r="N39" s="136"/>
    </row>
    <row r="40" spans="2:14" ht="14.25" x14ac:dyDescent="0.15">
      <c r="B40" s="92"/>
      <c r="C40" s="92"/>
      <c r="D40" s="92"/>
      <c r="G40" s="92"/>
      <c r="H40" s="136"/>
      <c r="I40" s="92"/>
      <c r="J40" s="92"/>
      <c r="K40" s="136"/>
      <c r="L40" s="92"/>
      <c r="M40" s="92"/>
      <c r="N40" s="136"/>
    </row>
    <row r="41" spans="2:14" ht="14.25" x14ac:dyDescent="0.15">
      <c r="B41" s="92"/>
      <c r="C41" s="92"/>
      <c r="D41" s="92"/>
      <c r="G41" s="92"/>
      <c r="H41" s="136"/>
      <c r="I41" s="92"/>
      <c r="J41" s="92"/>
      <c r="K41" s="136"/>
      <c r="L41" s="92"/>
      <c r="M41" s="92"/>
      <c r="N41" s="136"/>
    </row>
    <row r="42" spans="2:14" ht="14.25" x14ac:dyDescent="0.15">
      <c r="B42" s="92"/>
      <c r="C42" s="92"/>
      <c r="D42" s="92"/>
      <c r="G42" s="92"/>
      <c r="H42" s="136"/>
      <c r="I42" s="92"/>
      <c r="J42" s="92"/>
      <c r="K42" s="136"/>
      <c r="L42" s="92"/>
      <c r="M42" s="92"/>
      <c r="N42" s="136"/>
    </row>
    <row r="43" spans="2:14" ht="14.25" x14ac:dyDescent="0.15">
      <c r="B43" s="92"/>
      <c r="C43" s="92"/>
      <c r="D43" s="92"/>
      <c r="G43" s="92"/>
      <c r="H43" s="136"/>
      <c r="I43" s="92"/>
      <c r="J43" s="92"/>
      <c r="K43" s="136"/>
      <c r="L43" s="92"/>
      <c r="M43" s="92"/>
      <c r="N43" s="136"/>
    </row>
    <row r="44" spans="2:14" ht="14.25" x14ac:dyDescent="0.15">
      <c r="B44" s="92"/>
      <c r="C44" s="92"/>
      <c r="D44" s="92"/>
      <c r="G44" s="92"/>
      <c r="H44" s="136"/>
      <c r="I44" s="92"/>
      <c r="J44" s="92"/>
      <c r="K44" s="136"/>
      <c r="L44" s="92"/>
      <c r="M44" s="92"/>
      <c r="N44" s="136"/>
    </row>
    <row r="45" spans="2:14" ht="14.25" x14ac:dyDescent="0.15">
      <c r="B45" s="92"/>
      <c r="C45" s="92"/>
      <c r="D45" s="92"/>
      <c r="G45" s="92"/>
      <c r="H45" s="136"/>
      <c r="I45" s="92"/>
      <c r="J45" s="92"/>
      <c r="K45" s="136"/>
      <c r="L45" s="92"/>
      <c r="M45" s="92"/>
      <c r="N45" s="136"/>
    </row>
    <row r="46" spans="2:14" ht="14.25" x14ac:dyDescent="0.15">
      <c r="B46" s="92"/>
      <c r="C46" s="92"/>
      <c r="D46" s="92"/>
      <c r="G46" s="92"/>
      <c r="H46" s="136"/>
      <c r="I46" s="92"/>
      <c r="J46" s="92"/>
      <c r="K46" s="136"/>
      <c r="L46" s="92"/>
      <c r="M46" s="92"/>
      <c r="N46" s="136"/>
    </row>
    <row r="47" spans="2:14" ht="14.25" x14ac:dyDescent="0.15">
      <c r="B47" s="92"/>
      <c r="C47" s="92"/>
      <c r="D47" s="92"/>
      <c r="G47" s="92"/>
      <c r="H47" s="136"/>
      <c r="I47" s="92"/>
      <c r="J47" s="92"/>
      <c r="K47" s="136"/>
      <c r="L47" s="92"/>
      <c r="M47" s="92"/>
      <c r="N47" s="136"/>
    </row>
    <row r="48" spans="2:14" ht="14.25" x14ac:dyDescent="0.15">
      <c r="B48" s="92"/>
      <c r="C48" s="92"/>
      <c r="D48" s="92"/>
      <c r="G48" s="92"/>
      <c r="H48" s="136"/>
      <c r="I48" s="92"/>
      <c r="J48" s="92"/>
      <c r="K48" s="136"/>
      <c r="L48" s="92"/>
      <c r="M48" s="92"/>
      <c r="N48" s="136"/>
    </row>
    <row r="49" spans="2:14" ht="14.25" x14ac:dyDescent="0.15">
      <c r="B49" s="92"/>
      <c r="C49" s="92"/>
      <c r="D49" s="92"/>
      <c r="G49" s="92"/>
      <c r="H49" s="136"/>
      <c r="I49" s="92"/>
      <c r="J49" s="92"/>
      <c r="K49" s="136"/>
      <c r="L49" s="92"/>
      <c r="M49" s="92"/>
      <c r="N49" s="136"/>
    </row>
    <row r="50" spans="2:14" ht="14.25" x14ac:dyDescent="0.15">
      <c r="B50" s="92"/>
      <c r="C50" s="92"/>
      <c r="D50" s="92"/>
      <c r="G50" s="92"/>
      <c r="H50" s="136"/>
      <c r="I50" s="92"/>
      <c r="J50" s="92"/>
      <c r="K50" s="136"/>
      <c r="L50" s="92"/>
      <c r="M50" s="92"/>
      <c r="N50" s="136"/>
    </row>
    <row r="51" spans="2:14" ht="14.25" x14ac:dyDescent="0.15">
      <c r="B51" s="92"/>
      <c r="C51" s="92"/>
      <c r="D51" s="92"/>
      <c r="G51" s="92"/>
      <c r="H51" s="136"/>
      <c r="I51" s="92"/>
      <c r="J51" s="92"/>
      <c r="K51" s="136"/>
      <c r="L51" s="92"/>
      <c r="M51" s="92"/>
      <c r="N51" s="136"/>
    </row>
    <row r="52" spans="2:14" ht="14.25" x14ac:dyDescent="0.15">
      <c r="B52" s="92"/>
      <c r="C52" s="92"/>
      <c r="D52" s="92"/>
      <c r="G52" s="92"/>
      <c r="H52" s="136"/>
      <c r="I52" s="92"/>
      <c r="J52" s="92"/>
      <c r="K52" s="136"/>
      <c r="L52" s="92"/>
      <c r="M52" s="92"/>
      <c r="N52" s="136"/>
    </row>
    <row r="53" spans="2:14" ht="14.25" x14ac:dyDescent="0.15">
      <c r="B53" s="92"/>
      <c r="C53" s="92"/>
      <c r="D53" s="92"/>
      <c r="G53" s="92"/>
      <c r="H53" s="136"/>
      <c r="I53" s="92"/>
      <c r="J53" s="92"/>
      <c r="K53" s="136"/>
      <c r="L53" s="92"/>
      <c r="M53" s="92"/>
      <c r="N53" s="136"/>
    </row>
    <row r="54" spans="2:14" ht="14.25" x14ac:dyDescent="0.15">
      <c r="B54" s="92"/>
      <c r="C54" s="92"/>
      <c r="D54" s="92"/>
      <c r="G54" s="92"/>
      <c r="H54" s="136"/>
      <c r="I54" s="92"/>
      <c r="J54" s="92"/>
      <c r="K54" s="136"/>
      <c r="L54" s="92"/>
      <c r="M54" s="92"/>
      <c r="N54" s="136"/>
    </row>
    <row r="55" spans="2:14" ht="14.25" x14ac:dyDescent="0.15">
      <c r="B55" s="92"/>
      <c r="C55" s="92"/>
      <c r="D55" s="92"/>
      <c r="G55" s="92"/>
      <c r="H55" s="136"/>
      <c r="I55" s="92"/>
      <c r="J55" s="92"/>
      <c r="K55" s="136"/>
      <c r="L55" s="92"/>
      <c r="M55" s="92"/>
      <c r="N55" s="136"/>
    </row>
    <row r="56" spans="2:14" ht="14.25" x14ac:dyDescent="0.15">
      <c r="B56" s="92"/>
      <c r="C56" s="92"/>
      <c r="D56" s="92"/>
      <c r="G56" s="92"/>
      <c r="H56" s="136"/>
      <c r="I56" s="92"/>
      <c r="J56" s="92"/>
      <c r="K56" s="136"/>
      <c r="L56" s="92"/>
      <c r="M56" s="92"/>
      <c r="N56" s="136"/>
    </row>
    <row r="57" spans="2:14" ht="14.25" x14ac:dyDescent="0.15">
      <c r="B57" s="92"/>
      <c r="C57" s="92"/>
      <c r="D57" s="92"/>
      <c r="G57" s="92"/>
      <c r="H57" s="136"/>
      <c r="I57" s="92"/>
      <c r="J57" s="92"/>
      <c r="K57" s="136"/>
      <c r="L57" s="92"/>
      <c r="M57" s="92"/>
      <c r="N57" s="136"/>
    </row>
    <row r="58" spans="2:14" ht="14.25" x14ac:dyDescent="0.15">
      <c r="B58" s="92"/>
      <c r="C58" s="92"/>
      <c r="D58" s="92"/>
      <c r="G58" s="92"/>
      <c r="H58" s="136"/>
      <c r="I58" s="92"/>
      <c r="J58" s="92"/>
      <c r="K58" s="136"/>
      <c r="L58" s="92"/>
      <c r="M58" s="92"/>
      <c r="N58" s="136"/>
    </row>
    <row r="59" spans="2:14" ht="14.25" x14ac:dyDescent="0.15">
      <c r="B59" s="92"/>
      <c r="C59" s="92"/>
      <c r="D59" s="92"/>
      <c r="G59" s="92"/>
      <c r="H59" s="136"/>
      <c r="I59" s="92"/>
      <c r="J59" s="92"/>
      <c r="K59" s="136"/>
      <c r="L59" s="92"/>
      <c r="M59" s="92"/>
      <c r="N59" s="136"/>
    </row>
    <row r="60" spans="2:14" ht="14.25" x14ac:dyDescent="0.15">
      <c r="B60" s="92"/>
      <c r="C60" s="92"/>
      <c r="D60" s="92"/>
      <c r="G60" s="92"/>
      <c r="H60" s="136"/>
      <c r="I60" s="92"/>
      <c r="J60" s="92"/>
      <c r="K60" s="136"/>
      <c r="L60" s="92"/>
      <c r="M60" s="92"/>
      <c r="N60" s="136"/>
    </row>
    <row r="61" spans="2:14" ht="14.25" x14ac:dyDescent="0.15">
      <c r="B61" s="92"/>
      <c r="C61" s="92"/>
      <c r="D61" s="92"/>
      <c r="G61" s="92"/>
      <c r="H61" s="136"/>
      <c r="I61" s="92"/>
      <c r="J61" s="92"/>
      <c r="K61" s="136"/>
      <c r="L61" s="92"/>
      <c r="M61" s="92"/>
      <c r="N61" s="136"/>
    </row>
    <row r="62" spans="2:14" ht="14.25" x14ac:dyDescent="0.15">
      <c r="B62" s="92"/>
      <c r="C62" s="92"/>
      <c r="D62" s="92"/>
      <c r="G62" s="92"/>
      <c r="H62" s="136"/>
      <c r="I62" s="92"/>
      <c r="J62" s="92"/>
      <c r="K62" s="136"/>
      <c r="L62" s="92"/>
      <c r="M62" s="92"/>
      <c r="N62" s="136"/>
    </row>
    <row r="63" spans="2:14" ht="14.25" x14ac:dyDescent="0.15">
      <c r="B63" s="92"/>
      <c r="C63" s="92"/>
      <c r="D63" s="92"/>
      <c r="G63" s="92"/>
      <c r="H63" s="136"/>
      <c r="I63" s="92"/>
      <c r="J63" s="92"/>
      <c r="K63" s="136"/>
      <c r="L63" s="92"/>
      <c r="M63" s="92"/>
      <c r="N63" s="136"/>
    </row>
    <row r="64" spans="2:14" ht="14.25" x14ac:dyDescent="0.15">
      <c r="B64" s="92"/>
      <c r="C64" s="92"/>
      <c r="D64" s="92"/>
      <c r="G64" s="92"/>
      <c r="H64" s="136"/>
      <c r="I64" s="92"/>
      <c r="J64" s="92"/>
      <c r="K64" s="136"/>
      <c r="L64" s="92"/>
      <c r="M64" s="92"/>
      <c r="N64" s="136"/>
    </row>
  </sheetData>
  <mergeCells count="14">
    <mergeCell ref="O4:O6"/>
    <mergeCell ref="I5:K5"/>
    <mergeCell ref="L5:N5"/>
    <mergeCell ref="A7:A23"/>
    <mergeCell ref="E1:N1"/>
    <mergeCell ref="A2:O2"/>
    <mergeCell ref="A3:C3"/>
    <mergeCell ref="E3:F3"/>
    <mergeCell ref="A4:C5"/>
    <mergeCell ref="D4:D6"/>
    <mergeCell ref="E4:E6"/>
    <mergeCell ref="F4:F6"/>
    <mergeCell ref="I4:K4"/>
    <mergeCell ref="L4:N4"/>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1"/>
  <sheetViews>
    <sheetView showZeros="0" zoomScale="60" zoomScaleNormal="60" zoomScaleSheetLayoutView="80" workbookViewId="0"/>
  </sheetViews>
  <sheetFormatPr defaultRowHeight="18.75" customHeight="1" x14ac:dyDescent="0.15"/>
  <cols>
    <col min="1" max="1" width="4.125" style="30" customWidth="1"/>
    <col min="2" max="2" width="22.5" style="29" customWidth="1"/>
    <col min="3" max="3" width="26.625" style="29" customWidth="1"/>
    <col min="4" max="4" width="17.125" style="28" customWidth="1"/>
    <col min="5" max="5" width="8.125" style="31" customWidth="1"/>
    <col min="6" max="6" width="4" style="32" customWidth="1"/>
    <col min="7" max="7" width="10.25" style="32" hidden="1" customWidth="1"/>
    <col min="8" max="8" width="23.25" style="33" customWidth="1"/>
    <col min="9" max="9" width="17.125" style="28" customWidth="1"/>
    <col min="10" max="10" width="8.125" style="32" customWidth="1"/>
    <col min="11" max="11" width="4" style="32" customWidth="1"/>
    <col min="12" max="12" width="10.25" style="32" hidden="1" customWidth="1"/>
    <col min="13" max="13" width="8.625" style="34" hidden="1" customWidth="1"/>
    <col min="14" max="14" width="97.75" style="29" customWidth="1"/>
    <col min="15" max="15" width="14.125" style="33" customWidth="1"/>
    <col min="16" max="16" width="16" style="28" customWidth="1"/>
    <col min="17" max="17" width="10.125" style="35" customWidth="1"/>
    <col min="18" max="18" width="10.125" style="31" customWidth="1"/>
    <col min="19" max="19" width="5.125" style="28" customWidth="1"/>
    <col min="27" max="16384" width="9" style="3"/>
  </cols>
  <sheetData>
    <row r="1" spans="1:19" ht="36.75" customHeight="1" x14ac:dyDescent="0.15">
      <c r="A1" s="1" t="s">
        <v>12</v>
      </c>
      <c r="B1" s="1"/>
      <c r="C1" s="2"/>
      <c r="D1" s="3"/>
      <c r="E1" s="2"/>
      <c r="F1" s="2"/>
      <c r="G1" s="2"/>
      <c r="H1" s="283"/>
      <c r="I1" s="283"/>
      <c r="J1" s="284"/>
      <c r="K1" s="284"/>
      <c r="L1" s="284"/>
      <c r="M1" s="284"/>
      <c r="N1" s="284"/>
      <c r="O1" s="2"/>
      <c r="P1" s="2"/>
      <c r="Q1" s="4"/>
      <c r="R1" s="4"/>
      <c r="S1" s="3"/>
    </row>
    <row r="2" spans="1:19" ht="36.75" customHeight="1" x14ac:dyDescent="0.15">
      <c r="A2" s="283" t="s">
        <v>0</v>
      </c>
      <c r="B2" s="283"/>
      <c r="C2" s="284"/>
      <c r="D2" s="284"/>
      <c r="E2" s="284"/>
      <c r="F2" s="284"/>
      <c r="G2" s="284"/>
      <c r="H2" s="284"/>
      <c r="I2" s="284"/>
      <c r="J2" s="284"/>
      <c r="K2" s="284"/>
      <c r="L2" s="284"/>
      <c r="M2" s="284"/>
      <c r="N2" s="284"/>
      <c r="O2" s="284"/>
      <c r="P2" s="284"/>
      <c r="Q2" s="284"/>
      <c r="R2" s="284"/>
      <c r="S2" s="3"/>
    </row>
    <row r="3" spans="1:19" ht="27.75" customHeight="1" thickBot="1" x14ac:dyDescent="0.3">
      <c r="A3" s="285" t="s">
        <v>214</v>
      </c>
      <c r="B3" s="286"/>
      <c r="C3" s="286"/>
      <c r="D3" s="286"/>
      <c r="E3" s="286"/>
      <c r="F3" s="286"/>
      <c r="G3" s="2"/>
      <c r="H3" s="2"/>
      <c r="I3" s="13"/>
      <c r="J3" s="2"/>
      <c r="K3" s="7"/>
      <c r="L3" s="7"/>
      <c r="M3" s="11"/>
      <c r="N3" s="2"/>
      <c r="O3" s="14"/>
      <c r="P3" s="13"/>
      <c r="Q3" s="15"/>
      <c r="R3" s="15"/>
      <c r="S3" s="12"/>
    </row>
    <row r="4" spans="1:19" customFormat="1" ht="42" customHeight="1" thickBot="1" x14ac:dyDescent="0.2">
      <c r="A4" s="16"/>
      <c r="B4" s="17" t="s">
        <v>1</v>
      </c>
      <c r="C4" s="18" t="s">
        <v>2</v>
      </c>
      <c r="D4" s="19" t="s">
        <v>259</v>
      </c>
      <c r="E4" s="36" t="s">
        <v>6</v>
      </c>
      <c r="F4" s="20" t="s">
        <v>4</v>
      </c>
      <c r="G4" s="18" t="s">
        <v>5</v>
      </c>
      <c r="H4" s="17" t="s">
        <v>2</v>
      </c>
      <c r="I4" s="19" t="s">
        <v>259</v>
      </c>
      <c r="J4" s="37" t="s">
        <v>3</v>
      </c>
      <c r="K4" s="20" t="s">
        <v>4</v>
      </c>
      <c r="L4" s="20" t="s">
        <v>5</v>
      </c>
      <c r="M4" s="22" t="s">
        <v>7</v>
      </c>
      <c r="N4" s="23" t="s">
        <v>8</v>
      </c>
      <c r="O4" s="20" t="s">
        <v>9</v>
      </c>
      <c r="P4" s="24" t="s">
        <v>259</v>
      </c>
      <c r="Q4" s="21" t="s">
        <v>11</v>
      </c>
      <c r="R4" s="26" t="s">
        <v>10</v>
      </c>
      <c r="S4" s="27"/>
    </row>
    <row r="5" spans="1:19" ht="30" customHeight="1" x14ac:dyDescent="0.15">
      <c r="A5" s="287" t="s">
        <v>51</v>
      </c>
      <c r="B5" s="66" t="s">
        <v>144</v>
      </c>
      <c r="C5" s="38" t="s">
        <v>95</v>
      </c>
      <c r="D5" s="39" t="s">
        <v>34</v>
      </c>
      <c r="E5" s="40">
        <v>40</v>
      </c>
      <c r="F5" s="41" t="s">
        <v>22</v>
      </c>
      <c r="G5" s="70"/>
      <c r="H5" s="74" t="s">
        <v>95</v>
      </c>
      <c r="I5" s="39" t="s">
        <v>34</v>
      </c>
      <c r="J5" s="41">
        <f>ROUNDUP(E5*0.75,2)</f>
        <v>30</v>
      </c>
      <c r="K5" s="41" t="s">
        <v>22</v>
      </c>
      <c r="L5" s="41"/>
      <c r="M5" s="78" t="e">
        <f>#REF!</f>
        <v>#REF!</v>
      </c>
      <c r="N5" s="66" t="s">
        <v>145</v>
      </c>
      <c r="O5" s="42" t="s">
        <v>56</v>
      </c>
      <c r="P5" s="39" t="s">
        <v>53</v>
      </c>
      <c r="Q5" s="43">
        <v>2</v>
      </c>
      <c r="R5" s="88">
        <f>ROUNDUP(Q5*0.75,2)</f>
        <v>1.5</v>
      </c>
    </row>
    <row r="6" spans="1:19" ht="30" customHeight="1" x14ac:dyDescent="0.15">
      <c r="A6" s="288"/>
      <c r="B6" s="68"/>
      <c r="C6" s="50" t="s">
        <v>61</v>
      </c>
      <c r="D6" s="51"/>
      <c r="E6" s="52">
        <v>20</v>
      </c>
      <c r="F6" s="53" t="s">
        <v>22</v>
      </c>
      <c r="G6" s="72"/>
      <c r="H6" s="76" t="s">
        <v>61</v>
      </c>
      <c r="I6" s="51"/>
      <c r="J6" s="53">
        <f>ROUNDUP(E6*0.75,2)</f>
        <v>15</v>
      </c>
      <c r="K6" s="53" t="s">
        <v>22</v>
      </c>
      <c r="L6" s="53"/>
      <c r="M6" s="80" t="e">
        <f>#REF!</f>
        <v>#REF!</v>
      </c>
      <c r="N6" s="68" t="s">
        <v>241</v>
      </c>
      <c r="O6" s="54" t="s">
        <v>29</v>
      </c>
      <c r="P6" s="51"/>
      <c r="Q6" s="55">
        <v>2</v>
      </c>
      <c r="R6" s="89">
        <f>ROUNDUP(Q6*0.75,2)</f>
        <v>1.5</v>
      </c>
    </row>
    <row r="7" spans="1:19" ht="30" customHeight="1" x14ac:dyDescent="0.15">
      <c r="A7" s="288"/>
      <c r="B7" s="68"/>
      <c r="C7" s="50" t="s">
        <v>21</v>
      </c>
      <c r="D7" s="51"/>
      <c r="E7" s="52">
        <v>30</v>
      </c>
      <c r="F7" s="53" t="s">
        <v>22</v>
      </c>
      <c r="G7" s="72"/>
      <c r="H7" s="76" t="s">
        <v>21</v>
      </c>
      <c r="I7" s="51"/>
      <c r="J7" s="53">
        <f>ROUNDUP(E7*0.75,2)</f>
        <v>22.5</v>
      </c>
      <c r="K7" s="53" t="s">
        <v>22</v>
      </c>
      <c r="L7" s="53"/>
      <c r="M7" s="80" t="e">
        <f>ROUND(#REF!+(#REF!*6/100),2)</f>
        <v>#REF!</v>
      </c>
      <c r="N7" s="68" t="s">
        <v>242</v>
      </c>
      <c r="O7" s="54" t="s">
        <v>79</v>
      </c>
      <c r="P7" s="51"/>
      <c r="Q7" s="55">
        <v>10</v>
      </c>
      <c r="R7" s="89">
        <f>ROUNDUP(Q7*0.75,2)</f>
        <v>7.5</v>
      </c>
    </row>
    <row r="8" spans="1:19" ht="30" customHeight="1" x14ac:dyDescent="0.15">
      <c r="A8" s="288"/>
      <c r="B8" s="68"/>
      <c r="C8" s="50" t="s">
        <v>131</v>
      </c>
      <c r="D8" s="51"/>
      <c r="E8" s="52">
        <v>0.5</v>
      </c>
      <c r="F8" s="53" t="s">
        <v>22</v>
      </c>
      <c r="G8" s="72"/>
      <c r="H8" s="76" t="s">
        <v>131</v>
      </c>
      <c r="I8" s="51"/>
      <c r="J8" s="53">
        <f>ROUNDUP(E8*0.75,2)</f>
        <v>0.38</v>
      </c>
      <c r="K8" s="53" t="s">
        <v>22</v>
      </c>
      <c r="L8" s="53"/>
      <c r="M8" s="80" t="e">
        <f>ROUND(#REF!+(#REF!*10/100),2)</f>
        <v>#REF!</v>
      </c>
      <c r="N8" s="68" t="s">
        <v>146</v>
      </c>
      <c r="O8" s="54" t="s">
        <v>88</v>
      </c>
      <c r="P8" s="51"/>
      <c r="Q8" s="55">
        <v>2</v>
      </c>
      <c r="R8" s="89">
        <f>ROUNDUP(Q8*0.75,2)</f>
        <v>1.5</v>
      </c>
    </row>
    <row r="9" spans="1:19" ht="30" customHeight="1" x14ac:dyDescent="0.15">
      <c r="A9" s="288"/>
      <c r="B9" s="68"/>
      <c r="C9" s="50"/>
      <c r="D9" s="51"/>
      <c r="E9" s="52"/>
      <c r="F9" s="53"/>
      <c r="G9" s="72"/>
      <c r="H9" s="76"/>
      <c r="I9" s="51"/>
      <c r="J9" s="53"/>
      <c r="K9" s="53"/>
      <c r="L9" s="53"/>
      <c r="M9" s="80"/>
      <c r="N9" s="68" t="s">
        <v>20</v>
      </c>
      <c r="O9" s="54" t="s">
        <v>30</v>
      </c>
      <c r="P9" s="51"/>
      <c r="Q9" s="55">
        <v>0.5</v>
      </c>
      <c r="R9" s="89">
        <f>ROUNDUP(Q9*0.75,2)</f>
        <v>0.38</v>
      </c>
    </row>
    <row r="10" spans="1:19" ht="30" customHeight="1" x14ac:dyDescent="0.15">
      <c r="A10" s="288"/>
      <c r="B10" s="67"/>
      <c r="C10" s="44"/>
      <c r="D10" s="45"/>
      <c r="E10" s="46"/>
      <c r="F10" s="47"/>
      <c r="G10" s="71"/>
      <c r="H10" s="75"/>
      <c r="I10" s="45"/>
      <c r="J10" s="47"/>
      <c r="K10" s="47"/>
      <c r="L10" s="47"/>
      <c r="M10" s="79"/>
      <c r="N10" s="67"/>
      <c r="O10" s="48"/>
      <c r="P10" s="45"/>
      <c r="Q10" s="49"/>
      <c r="R10" s="90"/>
    </row>
    <row r="11" spans="1:19" ht="30" customHeight="1" x14ac:dyDescent="0.15">
      <c r="A11" s="288"/>
      <c r="B11" s="68" t="s">
        <v>147</v>
      </c>
      <c r="C11" s="50" t="s">
        <v>96</v>
      </c>
      <c r="D11" s="51"/>
      <c r="E11" s="52">
        <v>40</v>
      </c>
      <c r="F11" s="53" t="s">
        <v>22</v>
      </c>
      <c r="G11" s="72"/>
      <c r="H11" s="76" t="s">
        <v>96</v>
      </c>
      <c r="I11" s="51"/>
      <c r="J11" s="53">
        <f>ROUNDUP(E11*0.75,2)</f>
        <v>30</v>
      </c>
      <c r="K11" s="53" t="s">
        <v>22</v>
      </c>
      <c r="L11" s="53"/>
      <c r="M11" s="80" t="e">
        <f>ROUND(#REF!+(#REF!*15/100),2)</f>
        <v>#REF!</v>
      </c>
      <c r="N11" s="68" t="s">
        <v>148</v>
      </c>
      <c r="O11" s="54" t="s">
        <v>30</v>
      </c>
      <c r="P11" s="51"/>
      <c r="Q11" s="55">
        <v>1</v>
      </c>
      <c r="R11" s="89">
        <f>ROUNDUP(Q11*0.75,2)</f>
        <v>0.75</v>
      </c>
    </row>
    <row r="12" spans="1:19" ht="30" customHeight="1" x14ac:dyDescent="0.15">
      <c r="A12" s="288"/>
      <c r="B12" s="68"/>
      <c r="C12" s="50" t="s">
        <v>84</v>
      </c>
      <c r="D12" s="51"/>
      <c r="E12" s="52">
        <v>10</v>
      </c>
      <c r="F12" s="53" t="s">
        <v>22</v>
      </c>
      <c r="G12" s="72"/>
      <c r="H12" s="76" t="s">
        <v>84</v>
      </c>
      <c r="I12" s="51"/>
      <c r="J12" s="53">
        <f>ROUNDUP(E12*0.75,2)</f>
        <v>7.5</v>
      </c>
      <c r="K12" s="53" t="s">
        <v>22</v>
      </c>
      <c r="L12" s="53"/>
      <c r="M12" s="80" t="e">
        <f>#REF!</f>
        <v>#REF!</v>
      </c>
      <c r="N12" s="68" t="s">
        <v>98</v>
      </c>
      <c r="O12" s="54" t="s">
        <v>33</v>
      </c>
      <c r="P12" s="51" t="s">
        <v>34</v>
      </c>
      <c r="Q12" s="55">
        <v>1</v>
      </c>
      <c r="R12" s="89">
        <f>ROUNDUP(Q12*0.75,2)</f>
        <v>0.75</v>
      </c>
    </row>
    <row r="13" spans="1:19" ht="30" customHeight="1" x14ac:dyDescent="0.15">
      <c r="A13" s="288"/>
      <c r="B13" s="68"/>
      <c r="C13" s="50"/>
      <c r="D13" s="51"/>
      <c r="E13" s="52"/>
      <c r="F13" s="53"/>
      <c r="G13" s="72"/>
      <c r="H13" s="76"/>
      <c r="I13" s="51"/>
      <c r="J13" s="53"/>
      <c r="K13" s="53"/>
      <c r="L13" s="53"/>
      <c r="M13" s="80"/>
      <c r="N13" s="68" t="s">
        <v>20</v>
      </c>
      <c r="O13" s="54" t="s">
        <v>124</v>
      </c>
      <c r="P13" s="51"/>
      <c r="Q13" s="55">
        <v>2</v>
      </c>
      <c r="R13" s="89">
        <f>ROUNDUP(Q13*0.75,2)</f>
        <v>1.5</v>
      </c>
    </row>
    <row r="14" spans="1:19" ht="30" customHeight="1" x14ac:dyDescent="0.15">
      <c r="A14" s="288"/>
      <c r="B14" s="68"/>
      <c r="C14" s="50"/>
      <c r="D14" s="51"/>
      <c r="E14" s="52"/>
      <c r="F14" s="53"/>
      <c r="G14" s="72"/>
      <c r="H14" s="76"/>
      <c r="I14" s="51"/>
      <c r="J14" s="53"/>
      <c r="K14" s="53"/>
      <c r="L14" s="53"/>
      <c r="M14" s="80"/>
      <c r="N14" s="68"/>
      <c r="O14" s="54" t="s">
        <v>29</v>
      </c>
      <c r="P14" s="51"/>
      <c r="Q14" s="55">
        <v>2</v>
      </c>
      <c r="R14" s="89">
        <f>ROUNDUP(Q14*0.75,2)</f>
        <v>1.5</v>
      </c>
    </row>
    <row r="15" spans="1:19" ht="30" customHeight="1" x14ac:dyDescent="0.15">
      <c r="A15" s="288"/>
      <c r="B15" s="67"/>
      <c r="C15" s="44"/>
      <c r="D15" s="45"/>
      <c r="E15" s="46"/>
      <c r="F15" s="47"/>
      <c r="G15" s="71"/>
      <c r="H15" s="75"/>
      <c r="I15" s="45"/>
      <c r="J15" s="47"/>
      <c r="K15" s="47"/>
      <c r="L15" s="47"/>
      <c r="M15" s="79"/>
      <c r="N15" s="67"/>
      <c r="O15" s="48"/>
      <c r="P15" s="45"/>
      <c r="Q15" s="49"/>
      <c r="R15" s="90"/>
    </row>
    <row r="16" spans="1:19" ht="30" customHeight="1" x14ac:dyDescent="0.15">
      <c r="A16" s="288"/>
      <c r="B16" s="68" t="s">
        <v>149</v>
      </c>
      <c r="C16" s="50" t="s">
        <v>41</v>
      </c>
      <c r="D16" s="51"/>
      <c r="E16" s="52">
        <v>10</v>
      </c>
      <c r="F16" s="53" t="s">
        <v>22</v>
      </c>
      <c r="G16" s="72"/>
      <c r="H16" s="76" t="s">
        <v>41</v>
      </c>
      <c r="I16" s="51"/>
      <c r="J16" s="53">
        <f>ROUNDUP(E16*0.75,2)</f>
        <v>7.5</v>
      </c>
      <c r="K16" s="53" t="s">
        <v>22</v>
      </c>
      <c r="L16" s="53"/>
      <c r="M16" s="80" t="e">
        <f>ROUND(#REF!+(#REF!*10/100),2)</f>
        <v>#REF!</v>
      </c>
      <c r="N16" s="68" t="s">
        <v>150</v>
      </c>
      <c r="O16" s="54" t="s">
        <v>56</v>
      </c>
      <c r="P16" s="51" t="s">
        <v>53</v>
      </c>
      <c r="Q16" s="55">
        <v>1.5</v>
      </c>
      <c r="R16" s="89">
        <f>ROUNDUP(Q16*0.75,2)</f>
        <v>1.1300000000000001</v>
      </c>
    </row>
    <row r="17" spans="1:18" ht="30" customHeight="1" x14ac:dyDescent="0.15">
      <c r="A17" s="288"/>
      <c r="B17" s="68"/>
      <c r="C17" s="50" t="s">
        <v>125</v>
      </c>
      <c r="D17" s="51"/>
      <c r="E17" s="52">
        <v>10</v>
      </c>
      <c r="F17" s="53" t="s">
        <v>22</v>
      </c>
      <c r="G17" s="72"/>
      <c r="H17" s="76" t="s">
        <v>125</v>
      </c>
      <c r="I17" s="51"/>
      <c r="J17" s="53">
        <f>ROUNDUP(E17*0.75,2)</f>
        <v>7.5</v>
      </c>
      <c r="K17" s="53" t="s">
        <v>22</v>
      </c>
      <c r="L17" s="53"/>
      <c r="M17" s="80" t="e">
        <f>#REF!</f>
        <v>#REF!</v>
      </c>
      <c r="N17" s="68" t="s">
        <v>243</v>
      </c>
      <c r="O17" s="54" t="s">
        <v>73</v>
      </c>
      <c r="P17" s="51"/>
      <c r="Q17" s="55">
        <v>60</v>
      </c>
      <c r="R17" s="89">
        <f>ROUNDUP(Q17*0.75,2)</f>
        <v>45</v>
      </c>
    </row>
    <row r="18" spans="1:18" ht="30" customHeight="1" x14ac:dyDescent="0.15">
      <c r="A18" s="288"/>
      <c r="B18" s="68"/>
      <c r="C18" s="50" t="s">
        <v>52</v>
      </c>
      <c r="D18" s="51" t="s">
        <v>53</v>
      </c>
      <c r="E18" s="52">
        <v>40</v>
      </c>
      <c r="F18" s="53" t="s">
        <v>54</v>
      </c>
      <c r="G18" s="72"/>
      <c r="H18" s="76" t="s">
        <v>52</v>
      </c>
      <c r="I18" s="51" t="s">
        <v>53</v>
      </c>
      <c r="J18" s="53">
        <f>ROUNDUP(E18*0.75,2)</f>
        <v>30</v>
      </c>
      <c r="K18" s="53" t="s">
        <v>54</v>
      </c>
      <c r="L18" s="53"/>
      <c r="M18" s="80" t="e">
        <f>#REF!</f>
        <v>#REF!</v>
      </c>
      <c r="N18" s="68" t="s">
        <v>244</v>
      </c>
      <c r="O18" s="54" t="s">
        <v>31</v>
      </c>
      <c r="P18" s="51"/>
      <c r="Q18" s="55">
        <v>0.1</v>
      </c>
      <c r="R18" s="89">
        <f>ROUNDUP(Q18*0.75,2)</f>
        <v>0.08</v>
      </c>
    </row>
    <row r="19" spans="1:18" ht="30" customHeight="1" x14ac:dyDescent="0.15">
      <c r="A19" s="288"/>
      <c r="B19" s="68"/>
      <c r="C19" s="50"/>
      <c r="D19" s="51"/>
      <c r="E19" s="52"/>
      <c r="F19" s="53"/>
      <c r="G19" s="72"/>
      <c r="H19" s="76"/>
      <c r="I19" s="51"/>
      <c r="J19" s="53"/>
      <c r="K19" s="53"/>
      <c r="L19" s="53"/>
      <c r="M19" s="80"/>
      <c r="N19" s="68" t="s">
        <v>151</v>
      </c>
      <c r="O19" s="54" t="s">
        <v>91</v>
      </c>
      <c r="P19" s="51" t="s">
        <v>92</v>
      </c>
      <c r="Q19" s="55">
        <v>0.5</v>
      </c>
      <c r="R19" s="89">
        <f>ROUNDUP(Q19*0.75,2)</f>
        <v>0.38</v>
      </c>
    </row>
    <row r="20" spans="1:18" ht="30" customHeight="1" x14ac:dyDescent="0.15">
      <c r="A20" s="288"/>
      <c r="B20" s="68"/>
      <c r="C20" s="50"/>
      <c r="D20" s="51"/>
      <c r="E20" s="52"/>
      <c r="F20" s="53"/>
      <c r="G20" s="72"/>
      <c r="H20" s="76"/>
      <c r="I20" s="51"/>
      <c r="J20" s="53"/>
      <c r="K20" s="53"/>
      <c r="L20" s="53"/>
      <c r="M20" s="80"/>
      <c r="N20" s="68" t="s">
        <v>20</v>
      </c>
      <c r="O20" s="54" t="s">
        <v>116</v>
      </c>
      <c r="P20" s="51"/>
      <c r="Q20" s="55">
        <v>1</v>
      </c>
      <c r="R20" s="89">
        <f>ROUNDUP(Q20*0.75,2)</f>
        <v>0.75</v>
      </c>
    </row>
    <row r="21" spans="1:18" ht="30" customHeight="1" thickBot="1" x14ac:dyDescent="0.2">
      <c r="A21" s="289"/>
      <c r="B21" s="69"/>
      <c r="C21" s="58"/>
      <c r="D21" s="59"/>
      <c r="E21" s="60"/>
      <c r="F21" s="61"/>
      <c r="G21" s="73"/>
      <c r="H21" s="77"/>
      <c r="I21" s="59"/>
      <c r="J21" s="61"/>
      <c r="K21" s="61"/>
      <c r="L21" s="61"/>
      <c r="M21" s="81"/>
      <c r="N21" s="69" t="s">
        <v>191</v>
      </c>
      <c r="O21" s="62"/>
      <c r="P21" s="59"/>
      <c r="Q21" s="63"/>
      <c r="R21" s="91"/>
    </row>
  </sheetData>
  <mergeCells count="4">
    <mergeCell ref="H1:N1"/>
    <mergeCell ref="A2:R2"/>
    <mergeCell ref="A3:F3"/>
    <mergeCell ref="A5:A21"/>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3"/>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8"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260</v>
      </c>
      <c r="B1" s="5"/>
      <c r="C1" s="1"/>
      <c r="D1" s="1"/>
      <c r="E1" s="302"/>
      <c r="F1" s="303"/>
      <c r="G1" s="303"/>
      <c r="H1" s="303"/>
      <c r="I1" s="303"/>
      <c r="J1" s="303"/>
      <c r="K1" s="303"/>
      <c r="L1" s="303"/>
      <c r="M1" s="303"/>
      <c r="N1" s="303"/>
      <c r="O1"/>
      <c r="P1"/>
      <c r="Q1"/>
      <c r="R1"/>
      <c r="S1"/>
      <c r="T1"/>
      <c r="U1"/>
    </row>
    <row r="2" spans="1:21" s="3" customFormat="1" ht="36" customHeight="1" x14ac:dyDescent="0.15">
      <c r="A2" s="283" t="s">
        <v>0</v>
      </c>
      <c r="B2" s="284"/>
      <c r="C2" s="284"/>
      <c r="D2" s="284"/>
      <c r="E2" s="284"/>
      <c r="F2" s="284"/>
      <c r="G2" s="284"/>
      <c r="H2" s="284"/>
      <c r="I2" s="284"/>
      <c r="J2" s="284"/>
      <c r="K2" s="284"/>
      <c r="L2" s="284"/>
      <c r="M2" s="284"/>
      <c r="N2" s="284"/>
      <c r="O2" s="303"/>
      <c r="P2"/>
      <c r="Q2"/>
      <c r="R2"/>
      <c r="S2"/>
      <c r="T2"/>
      <c r="U2"/>
    </row>
    <row r="3" spans="1:21" ht="33.75" customHeight="1" thickBot="1" x14ac:dyDescent="0.3">
      <c r="A3" s="304" t="s">
        <v>350</v>
      </c>
      <c r="B3" s="305"/>
      <c r="C3" s="305"/>
      <c r="D3" s="94"/>
      <c r="E3" s="306" t="s">
        <v>332</v>
      </c>
      <c r="F3" s="307"/>
      <c r="G3" s="87"/>
      <c r="H3" s="87"/>
      <c r="I3" s="87"/>
      <c r="J3" s="87"/>
      <c r="K3" s="95"/>
      <c r="L3" s="87"/>
      <c r="M3" s="87"/>
    </row>
    <row r="4" spans="1:21" ht="18.75" customHeight="1" x14ac:dyDescent="0.15">
      <c r="A4" s="308"/>
      <c r="B4" s="309"/>
      <c r="C4" s="310"/>
      <c r="D4" s="314" t="s">
        <v>5</v>
      </c>
      <c r="E4" s="317" t="s">
        <v>262</v>
      </c>
      <c r="F4" s="320" t="s">
        <v>263</v>
      </c>
      <c r="G4" s="96" t="s">
        <v>264</v>
      </c>
      <c r="H4" s="145" t="s">
        <v>265</v>
      </c>
      <c r="I4" s="323" t="s">
        <v>266</v>
      </c>
      <c r="J4" s="324"/>
      <c r="K4" s="325"/>
      <c r="L4" s="330" t="s">
        <v>267</v>
      </c>
      <c r="M4" s="327"/>
      <c r="N4" s="328"/>
      <c r="O4" s="290" t="s">
        <v>5</v>
      </c>
    </row>
    <row r="5" spans="1:21" ht="18.75" customHeight="1" x14ac:dyDescent="0.15">
      <c r="A5" s="311"/>
      <c r="B5" s="312"/>
      <c r="C5" s="313"/>
      <c r="D5" s="315"/>
      <c r="E5" s="318"/>
      <c r="F5" s="321"/>
      <c r="G5" s="9" t="s">
        <v>268</v>
      </c>
      <c r="H5" s="146" t="s">
        <v>331</v>
      </c>
      <c r="I5" s="293" t="s">
        <v>271</v>
      </c>
      <c r="J5" s="294"/>
      <c r="K5" s="295"/>
      <c r="L5" s="329" t="s">
        <v>272</v>
      </c>
      <c r="M5" s="297"/>
      <c r="N5" s="298"/>
      <c r="O5" s="291"/>
    </row>
    <row r="6" spans="1:21" ht="18.75" customHeight="1" thickBot="1" x14ac:dyDescent="0.2">
      <c r="A6" s="99"/>
      <c r="B6" s="100" t="s">
        <v>1</v>
      </c>
      <c r="C6" s="101" t="s">
        <v>274</v>
      </c>
      <c r="D6" s="316"/>
      <c r="E6" s="319"/>
      <c r="F6" s="322"/>
      <c r="G6" s="102" t="s">
        <v>263</v>
      </c>
      <c r="H6" s="106" t="s">
        <v>275</v>
      </c>
      <c r="I6" s="104" t="s">
        <v>1</v>
      </c>
      <c r="J6" s="101" t="s">
        <v>274</v>
      </c>
      <c r="K6" s="103" t="s">
        <v>275</v>
      </c>
      <c r="L6" s="104" t="s">
        <v>1</v>
      </c>
      <c r="M6" s="106" t="s">
        <v>274</v>
      </c>
      <c r="N6" s="103" t="s">
        <v>275</v>
      </c>
      <c r="O6" s="292"/>
    </row>
    <row r="7" spans="1:21" ht="30" customHeight="1" x14ac:dyDescent="0.15">
      <c r="A7" s="299" t="s">
        <v>51</v>
      </c>
      <c r="B7" s="107" t="s">
        <v>276</v>
      </c>
      <c r="C7" s="107" t="s">
        <v>277</v>
      </c>
      <c r="D7" s="107"/>
      <c r="E7" s="39"/>
      <c r="F7" s="39"/>
      <c r="G7" s="107"/>
      <c r="H7" s="147" t="s">
        <v>278</v>
      </c>
      <c r="I7" s="110" t="s">
        <v>276</v>
      </c>
      <c r="J7" s="107" t="s">
        <v>277</v>
      </c>
      <c r="K7" s="147" t="s">
        <v>279</v>
      </c>
      <c r="L7" s="110" t="s">
        <v>280</v>
      </c>
      <c r="M7" s="107" t="s">
        <v>277</v>
      </c>
      <c r="N7" s="109">
        <v>30</v>
      </c>
      <c r="O7" s="112"/>
    </row>
    <row r="8" spans="1:21" ht="30" customHeight="1" x14ac:dyDescent="0.15">
      <c r="A8" s="300"/>
      <c r="B8" s="113"/>
      <c r="C8" s="113"/>
      <c r="D8" s="113"/>
      <c r="E8" s="45"/>
      <c r="F8" s="45"/>
      <c r="G8" s="113"/>
      <c r="H8" s="148"/>
      <c r="I8" s="116"/>
      <c r="J8" s="113"/>
      <c r="K8" s="148"/>
      <c r="L8" s="116"/>
      <c r="M8" s="113"/>
      <c r="N8" s="115"/>
      <c r="O8" s="118"/>
    </row>
    <row r="9" spans="1:21" ht="30" customHeight="1" x14ac:dyDescent="0.15">
      <c r="A9" s="300"/>
      <c r="B9" s="119" t="s">
        <v>311</v>
      </c>
      <c r="C9" s="119" t="s">
        <v>61</v>
      </c>
      <c r="D9" s="119"/>
      <c r="E9" s="51"/>
      <c r="F9" s="51"/>
      <c r="G9" s="119"/>
      <c r="H9" s="149">
        <v>10</v>
      </c>
      <c r="I9" s="122" t="s">
        <v>311</v>
      </c>
      <c r="J9" s="123" t="s">
        <v>122</v>
      </c>
      <c r="K9" s="149">
        <v>5</v>
      </c>
      <c r="L9" s="122" t="s">
        <v>312</v>
      </c>
      <c r="M9" s="119" t="s">
        <v>21</v>
      </c>
      <c r="N9" s="121">
        <v>10</v>
      </c>
      <c r="O9" s="125"/>
    </row>
    <row r="10" spans="1:21" ht="30" customHeight="1" x14ac:dyDescent="0.15">
      <c r="A10" s="300"/>
      <c r="B10" s="119"/>
      <c r="C10" s="119" t="s">
        <v>21</v>
      </c>
      <c r="D10" s="119"/>
      <c r="E10" s="51"/>
      <c r="F10" s="51"/>
      <c r="G10" s="119"/>
      <c r="H10" s="149">
        <v>20</v>
      </c>
      <c r="I10" s="122"/>
      <c r="J10" s="119" t="s">
        <v>21</v>
      </c>
      <c r="K10" s="149">
        <v>20</v>
      </c>
      <c r="L10" s="122"/>
      <c r="M10" s="119" t="s">
        <v>96</v>
      </c>
      <c r="N10" s="121">
        <v>10</v>
      </c>
      <c r="O10" s="125"/>
    </row>
    <row r="11" spans="1:21" ht="30" customHeight="1" x14ac:dyDescent="0.15">
      <c r="A11" s="300"/>
      <c r="B11" s="119"/>
      <c r="C11" s="119"/>
      <c r="D11" s="119"/>
      <c r="E11" s="51"/>
      <c r="F11" s="51"/>
      <c r="G11" s="119" t="s">
        <v>35</v>
      </c>
      <c r="H11" s="149" t="s">
        <v>286</v>
      </c>
      <c r="I11" s="122"/>
      <c r="J11" s="119"/>
      <c r="K11" s="149"/>
      <c r="L11" s="116"/>
      <c r="M11" s="113"/>
      <c r="N11" s="115"/>
      <c r="O11" s="118"/>
    </row>
    <row r="12" spans="1:21" ht="30" customHeight="1" x14ac:dyDescent="0.15">
      <c r="A12" s="300"/>
      <c r="B12" s="119"/>
      <c r="C12" s="119"/>
      <c r="D12" s="119"/>
      <c r="E12" s="51"/>
      <c r="F12" s="51"/>
      <c r="G12" s="119" t="s">
        <v>30</v>
      </c>
      <c r="H12" s="149" t="s">
        <v>287</v>
      </c>
      <c r="I12" s="122"/>
      <c r="J12" s="119"/>
      <c r="K12" s="149"/>
      <c r="L12" s="122" t="s">
        <v>313</v>
      </c>
      <c r="M12" s="119" t="s">
        <v>41</v>
      </c>
      <c r="N12" s="121">
        <v>10</v>
      </c>
      <c r="O12" s="125"/>
    </row>
    <row r="13" spans="1:21" ht="30" customHeight="1" x14ac:dyDescent="0.15">
      <c r="A13" s="300"/>
      <c r="B13" s="119"/>
      <c r="C13" s="119"/>
      <c r="D13" s="119"/>
      <c r="E13" s="51"/>
      <c r="F13" s="51" t="s">
        <v>34</v>
      </c>
      <c r="G13" s="119" t="s">
        <v>33</v>
      </c>
      <c r="H13" s="149" t="s">
        <v>287</v>
      </c>
      <c r="I13" s="122"/>
      <c r="J13" s="119"/>
      <c r="K13" s="149"/>
      <c r="L13" s="122"/>
      <c r="M13" s="119"/>
      <c r="N13" s="121"/>
      <c r="O13" s="125"/>
    </row>
    <row r="14" spans="1:21" ht="30" customHeight="1" x14ac:dyDescent="0.15">
      <c r="A14" s="300"/>
      <c r="B14" s="113"/>
      <c r="C14" s="113"/>
      <c r="D14" s="113"/>
      <c r="E14" s="45"/>
      <c r="F14" s="45"/>
      <c r="G14" s="113"/>
      <c r="H14" s="148"/>
      <c r="I14" s="116"/>
      <c r="J14" s="113"/>
      <c r="K14" s="148"/>
      <c r="L14" s="122"/>
      <c r="M14" s="119"/>
      <c r="N14" s="121"/>
      <c r="O14" s="125"/>
    </row>
    <row r="15" spans="1:21" ht="30" customHeight="1" x14ac:dyDescent="0.15">
      <c r="A15" s="300"/>
      <c r="B15" s="119" t="s">
        <v>314</v>
      </c>
      <c r="C15" s="119" t="s">
        <v>96</v>
      </c>
      <c r="D15" s="119"/>
      <c r="E15" s="51"/>
      <c r="F15" s="51"/>
      <c r="G15" s="119"/>
      <c r="H15" s="149">
        <v>20</v>
      </c>
      <c r="I15" s="122" t="s">
        <v>314</v>
      </c>
      <c r="J15" s="119" t="s">
        <v>96</v>
      </c>
      <c r="K15" s="149">
        <v>15</v>
      </c>
      <c r="L15" s="122"/>
      <c r="M15" s="119"/>
      <c r="N15" s="121"/>
      <c r="O15" s="125"/>
    </row>
    <row r="16" spans="1:21" ht="30" customHeight="1" x14ac:dyDescent="0.15">
      <c r="A16" s="300"/>
      <c r="B16" s="113"/>
      <c r="C16" s="113"/>
      <c r="D16" s="113"/>
      <c r="E16" s="45"/>
      <c r="F16" s="45"/>
      <c r="G16" s="113"/>
      <c r="H16" s="148"/>
      <c r="I16" s="116"/>
      <c r="J16" s="113"/>
      <c r="K16" s="148"/>
      <c r="L16" s="122"/>
      <c r="M16" s="119"/>
      <c r="N16" s="121"/>
      <c r="O16" s="125"/>
    </row>
    <row r="17" spans="1:15" ht="30" customHeight="1" x14ac:dyDescent="0.15">
      <c r="A17" s="300"/>
      <c r="B17" s="119" t="s">
        <v>149</v>
      </c>
      <c r="C17" s="119" t="s">
        <v>41</v>
      </c>
      <c r="D17" s="119"/>
      <c r="E17" s="51"/>
      <c r="F17" s="51"/>
      <c r="G17" s="119"/>
      <c r="H17" s="149">
        <v>10</v>
      </c>
      <c r="I17" s="122" t="s">
        <v>149</v>
      </c>
      <c r="J17" s="119" t="s">
        <v>41</v>
      </c>
      <c r="K17" s="149">
        <v>10</v>
      </c>
      <c r="L17" s="122"/>
      <c r="M17" s="119"/>
      <c r="N17" s="121"/>
      <c r="O17" s="125"/>
    </row>
    <row r="18" spans="1:15" ht="30" customHeight="1" x14ac:dyDescent="0.15">
      <c r="A18" s="300"/>
      <c r="B18" s="119"/>
      <c r="C18" s="119" t="s">
        <v>52</v>
      </c>
      <c r="D18" s="119"/>
      <c r="E18" s="51" t="s">
        <v>53</v>
      </c>
      <c r="F18" s="51"/>
      <c r="G18" s="119"/>
      <c r="H18" s="149">
        <v>20</v>
      </c>
      <c r="I18" s="122"/>
      <c r="J18" s="119" t="s">
        <v>52</v>
      </c>
      <c r="K18" s="149">
        <v>15</v>
      </c>
      <c r="L18" s="122"/>
      <c r="M18" s="119"/>
      <c r="N18" s="121"/>
      <c r="O18" s="125"/>
    </row>
    <row r="19" spans="1:15" ht="30" customHeight="1" x14ac:dyDescent="0.15">
      <c r="A19" s="300"/>
      <c r="B19" s="119"/>
      <c r="C19" s="119"/>
      <c r="D19" s="119"/>
      <c r="E19" s="51"/>
      <c r="F19" s="151"/>
      <c r="G19" s="119" t="s">
        <v>73</v>
      </c>
      <c r="H19" s="149" t="s">
        <v>286</v>
      </c>
      <c r="I19" s="122"/>
      <c r="J19" s="119"/>
      <c r="K19" s="149"/>
      <c r="L19" s="122"/>
      <c r="M19" s="119"/>
      <c r="N19" s="121"/>
      <c r="O19" s="125"/>
    </row>
    <row r="20" spans="1:15" ht="30" customHeight="1" thickBot="1" x14ac:dyDescent="0.2">
      <c r="A20" s="301"/>
      <c r="B20" s="129"/>
      <c r="C20" s="129"/>
      <c r="D20" s="129"/>
      <c r="E20" s="59"/>
      <c r="F20" s="59"/>
      <c r="G20" s="129"/>
      <c r="H20" s="152"/>
      <c r="I20" s="132"/>
      <c r="J20" s="129"/>
      <c r="K20" s="152"/>
      <c r="L20" s="132"/>
      <c r="M20" s="129"/>
      <c r="N20" s="131"/>
      <c r="O20" s="135"/>
    </row>
    <row r="21" spans="1:15" ht="14.25" x14ac:dyDescent="0.15">
      <c r="B21" s="92"/>
      <c r="C21" s="92"/>
      <c r="D21" s="92"/>
      <c r="G21" s="92"/>
      <c r="H21" s="136"/>
      <c r="I21" s="92"/>
      <c r="J21" s="92"/>
      <c r="K21" s="136"/>
      <c r="L21" s="92"/>
      <c r="M21" s="92"/>
      <c r="N21" s="136"/>
    </row>
    <row r="22" spans="1:15" ht="14.25" x14ac:dyDescent="0.15">
      <c r="B22" s="92"/>
      <c r="C22" s="92"/>
      <c r="D22" s="92"/>
      <c r="G22" s="92"/>
      <c r="H22" s="136"/>
      <c r="I22" s="92"/>
      <c r="J22" s="92"/>
      <c r="K22" s="136"/>
      <c r="L22" s="92"/>
      <c r="M22" s="92"/>
      <c r="N22" s="136"/>
    </row>
    <row r="23" spans="1:15" ht="14.25" x14ac:dyDescent="0.15">
      <c r="B23" s="92"/>
      <c r="C23" s="92"/>
      <c r="D23" s="92"/>
      <c r="G23" s="92"/>
      <c r="H23" s="136"/>
      <c r="I23" s="92"/>
      <c r="J23" s="92"/>
      <c r="K23" s="136"/>
      <c r="L23" s="92"/>
      <c r="M23" s="92"/>
      <c r="N23" s="136"/>
    </row>
    <row r="24" spans="1:15" ht="14.25" x14ac:dyDescent="0.15">
      <c r="B24" s="92"/>
      <c r="C24" s="92"/>
      <c r="D24" s="92"/>
      <c r="G24" s="92"/>
      <c r="H24" s="136"/>
      <c r="I24" s="92"/>
      <c r="J24" s="92"/>
      <c r="K24" s="136"/>
      <c r="L24" s="92"/>
      <c r="M24" s="92"/>
      <c r="N24" s="136"/>
    </row>
    <row r="25" spans="1:15" ht="14.25" x14ac:dyDescent="0.15">
      <c r="B25" s="92"/>
      <c r="C25" s="92"/>
      <c r="D25" s="92"/>
      <c r="G25" s="92"/>
      <c r="H25" s="136"/>
      <c r="I25" s="92"/>
      <c r="J25" s="92"/>
      <c r="K25" s="136"/>
      <c r="L25" s="92"/>
      <c r="M25" s="92"/>
      <c r="N25" s="136"/>
    </row>
    <row r="26" spans="1:15" ht="14.25" x14ac:dyDescent="0.15">
      <c r="B26" s="92"/>
      <c r="C26" s="92"/>
      <c r="D26" s="92"/>
      <c r="G26" s="92"/>
      <c r="H26" s="136"/>
      <c r="I26" s="92"/>
      <c r="J26" s="92"/>
      <c r="K26" s="136"/>
      <c r="L26" s="92"/>
      <c r="M26" s="92"/>
      <c r="N26" s="136"/>
    </row>
    <row r="27" spans="1:15" ht="14.25" x14ac:dyDescent="0.15">
      <c r="B27" s="92"/>
      <c r="C27" s="92"/>
      <c r="D27" s="92"/>
      <c r="G27" s="92"/>
      <c r="H27" s="136"/>
      <c r="I27" s="92"/>
      <c r="J27" s="92"/>
      <c r="K27" s="136"/>
      <c r="L27" s="92"/>
      <c r="M27" s="92"/>
      <c r="N27" s="136"/>
    </row>
    <row r="28" spans="1:15" ht="14.25" x14ac:dyDescent="0.15">
      <c r="B28" s="92"/>
      <c r="C28" s="92"/>
      <c r="D28" s="92"/>
      <c r="G28" s="92"/>
      <c r="H28" s="136"/>
      <c r="I28" s="92"/>
      <c r="J28" s="92"/>
      <c r="K28" s="136"/>
      <c r="L28" s="92"/>
      <c r="M28" s="92"/>
      <c r="N28" s="136"/>
    </row>
    <row r="29" spans="1:15" ht="14.25" x14ac:dyDescent="0.15">
      <c r="B29" s="92"/>
      <c r="C29" s="92"/>
      <c r="D29" s="92"/>
      <c r="G29" s="92"/>
      <c r="H29" s="136"/>
      <c r="I29" s="92"/>
      <c r="J29" s="92"/>
      <c r="K29" s="136"/>
      <c r="L29" s="92"/>
      <c r="M29" s="92"/>
      <c r="N29" s="136"/>
    </row>
    <row r="30" spans="1:15" ht="14.25" x14ac:dyDescent="0.15">
      <c r="B30" s="92"/>
      <c r="C30" s="92"/>
      <c r="D30" s="92"/>
      <c r="G30" s="92"/>
      <c r="H30" s="136"/>
      <c r="I30" s="92"/>
      <c r="J30" s="92"/>
      <c r="K30" s="136"/>
      <c r="L30" s="92"/>
      <c r="M30" s="92"/>
      <c r="N30" s="136"/>
    </row>
    <row r="31" spans="1:15" ht="14.25" x14ac:dyDescent="0.15">
      <c r="B31" s="92"/>
      <c r="C31" s="92"/>
      <c r="D31" s="92"/>
      <c r="G31" s="92"/>
      <c r="H31" s="136"/>
      <c r="I31" s="92"/>
      <c r="J31" s="92"/>
      <c r="K31" s="136"/>
      <c r="L31" s="92"/>
      <c r="M31" s="92"/>
      <c r="N31" s="136"/>
    </row>
    <row r="32" spans="1:15" ht="14.25" x14ac:dyDescent="0.15">
      <c r="B32" s="92"/>
      <c r="C32" s="92"/>
      <c r="D32" s="92"/>
      <c r="G32" s="92"/>
      <c r="H32" s="136"/>
      <c r="I32" s="92"/>
      <c r="J32" s="92"/>
      <c r="K32" s="136"/>
      <c r="L32" s="92"/>
      <c r="M32" s="92"/>
      <c r="N32" s="136"/>
    </row>
    <row r="33" spans="2:14" ht="14.25" x14ac:dyDescent="0.15">
      <c r="B33" s="92"/>
      <c r="C33" s="92"/>
      <c r="D33" s="92"/>
      <c r="G33" s="92"/>
      <c r="H33" s="136"/>
      <c r="I33" s="92"/>
      <c r="J33" s="92"/>
      <c r="K33" s="136"/>
      <c r="L33" s="92"/>
      <c r="M33" s="92"/>
      <c r="N33" s="136"/>
    </row>
    <row r="34" spans="2:14" ht="14.25" x14ac:dyDescent="0.15">
      <c r="B34" s="92"/>
      <c r="C34" s="92"/>
      <c r="D34" s="92"/>
      <c r="G34" s="92"/>
      <c r="H34" s="136"/>
      <c r="I34" s="92"/>
      <c r="J34" s="92"/>
      <c r="K34" s="136"/>
      <c r="L34" s="92"/>
      <c r="M34" s="92"/>
      <c r="N34" s="136"/>
    </row>
    <row r="35" spans="2:14" ht="14.25" x14ac:dyDescent="0.15">
      <c r="B35" s="92"/>
      <c r="C35" s="92"/>
      <c r="D35" s="92"/>
      <c r="G35" s="92"/>
      <c r="H35" s="136"/>
      <c r="I35" s="92"/>
      <c r="J35" s="92"/>
      <c r="K35" s="136"/>
      <c r="L35" s="92"/>
      <c r="M35" s="92"/>
      <c r="N35" s="136"/>
    </row>
    <row r="36" spans="2:14" ht="14.25" x14ac:dyDescent="0.15">
      <c r="B36" s="92"/>
      <c r="C36" s="92"/>
      <c r="D36" s="92"/>
      <c r="G36" s="92"/>
      <c r="H36" s="136"/>
      <c r="I36" s="92"/>
      <c r="J36" s="92"/>
      <c r="K36" s="136"/>
      <c r="L36" s="92"/>
      <c r="M36" s="92"/>
      <c r="N36" s="136"/>
    </row>
    <row r="37" spans="2:14" ht="14.25" x14ac:dyDescent="0.15">
      <c r="B37" s="92"/>
      <c r="C37" s="92"/>
      <c r="D37" s="92"/>
      <c r="G37" s="92"/>
      <c r="H37" s="136"/>
      <c r="I37" s="92"/>
      <c r="J37" s="92"/>
      <c r="K37" s="136"/>
      <c r="L37" s="92"/>
      <c r="M37" s="92"/>
      <c r="N37" s="136"/>
    </row>
    <row r="38" spans="2:14" ht="14.25" x14ac:dyDescent="0.15">
      <c r="B38" s="92"/>
      <c r="C38" s="92"/>
      <c r="D38" s="92"/>
      <c r="G38" s="92"/>
      <c r="H38" s="136"/>
      <c r="I38" s="92"/>
      <c r="J38" s="92"/>
      <c r="K38" s="136"/>
      <c r="L38" s="92"/>
      <c r="M38" s="92"/>
      <c r="N38" s="136"/>
    </row>
    <row r="39" spans="2:14" ht="14.25" x14ac:dyDescent="0.15">
      <c r="B39" s="92"/>
      <c r="C39" s="92"/>
      <c r="D39" s="92"/>
      <c r="G39" s="92"/>
      <c r="H39" s="136"/>
      <c r="I39" s="92"/>
      <c r="J39" s="92"/>
      <c r="K39" s="136"/>
      <c r="L39" s="92"/>
      <c r="M39" s="92"/>
      <c r="N39" s="136"/>
    </row>
    <row r="40" spans="2:14" ht="14.25" x14ac:dyDescent="0.15">
      <c r="B40" s="92"/>
      <c r="C40" s="92"/>
      <c r="D40" s="92"/>
      <c r="G40" s="92"/>
      <c r="H40" s="136"/>
      <c r="I40" s="92"/>
      <c r="J40" s="92"/>
      <c r="K40" s="136"/>
      <c r="L40" s="92"/>
      <c r="M40" s="92"/>
      <c r="N40" s="136"/>
    </row>
    <row r="41" spans="2:14" ht="14.25" x14ac:dyDescent="0.15">
      <c r="B41" s="92"/>
      <c r="C41" s="92"/>
      <c r="D41" s="92"/>
      <c r="G41" s="92"/>
      <c r="H41" s="136"/>
      <c r="I41" s="92"/>
      <c r="J41" s="92"/>
      <c r="K41" s="136"/>
      <c r="L41" s="92"/>
      <c r="M41" s="92"/>
      <c r="N41" s="136"/>
    </row>
    <row r="42" spans="2:14" ht="14.25" x14ac:dyDescent="0.15">
      <c r="B42" s="92"/>
      <c r="C42" s="92"/>
      <c r="D42" s="92"/>
      <c r="G42" s="92"/>
      <c r="H42" s="136"/>
      <c r="I42" s="92"/>
      <c r="J42" s="92"/>
      <c r="K42" s="136"/>
      <c r="L42" s="92"/>
      <c r="M42" s="92"/>
      <c r="N42" s="136"/>
    </row>
    <row r="43" spans="2:14" ht="14.25" x14ac:dyDescent="0.15">
      <c r="B43" s="92"/>
      <c r="C43" s="92"/>
      <c r="D43" s="92"/>
      <c r="G43" s="92"/>
      <c r="H43" s="136"/>
      <c r="I43" s="92"/>
      <c r="J43" s="92"/>
      <c r="K43" s="136"/>
      <c r="L43" s="92"/>
      <c r="M43" s="92"/>
      <c r="N43" s="136"/>
    </row>
    <row r="44" spans="2:14" ht="14.25" x14ac:dyDescent="0.15">
      <c r="B44" s="92"/>
      <c r="C44" s="92"/>
      <c r="D44" s="92"/>
      <c r="G44" s="92"/>
      <c r="H44" s="136"/>
      <c r="I44" s="92"/>
      <c r="J44" s="92"/>
      <c r="K44" s="136"/>
      <c r="L44" s="92"/>
      <c r="M44" s="92"/>
      <c r="N44" s="136"/>
    </row>
    <row r="45" spans="2:14" ht="14.25" x14ac:dyDescent="0.15">
      <c r="B45" s="92"/>
      <c r="C45" s="92"/>
      <c r="D45" s="92"/>
      <c r="G45" s="92"/>
      <c r="H45" s="136"/>
      <c r="I45" s="92"/>
      <c r="J45" s="92"/>
      <c r="K45" s="136"/>
      <c r="L45" s="92"/>
      <c r="M45" s="92"/>
      <c r="N45" s="136"/>
    </row>
    <row r="46" spans="2:14" ht="14.25" x14ac:dyDescent="0.15">
      <c r="B46" s="92"/>
      <c r="C46" s="92"/>
      <c r="D46" s="92"/>
      <c r="G46" s="92"/>
      <c r="H46" s="136"/>
      <c r="I46" s="92"/>
      <c r="J46" s="92"/>
      <c r="K46" s="136"/>
      <c r="L46" s="92"/>
      <c r="M46" s="92"/>
      <c r="N46" s="136"/>
    </row>
    <row r="47" spans="2:14" ht="14.25" x14ac:dyDescent="0.15">
      <c r="B47" s="92"/>
      <c r="C47" s="92"/>
      <c r="D47" s="92"/>
      <c r="G47" s="92"/>
      <c r="H47" s="136"/>
      <c r="I47" s="92"/>
      <c r="J47" s="92"/>
      <c r="K47" s="136"/>
      <c r="L47" s="92"/>
      <c r="M47" s="92"/>
      <c r="N47" s="136"/>
    </row>
    <row r="48" spans="2:14" ht="14.25" x14ac:dyDescent="0.15">
      <c r="B48" s="92"/>
      <c r="C48" s="92"/>
      <c r="D48" s="92"/>
      <c r="G48" s="92"/>
      <c r="H48" s="136"/>
      <c r="I48" s="92"/>
      <c r="J48" s="92"/>
      <c r="K48" s="136"/>
      <c r="L48" s="92"/>
      <c r="M48" s="92"/>
      <c r="N48" s="136"/>
    </row>
    <row r="49" spans="2:14" ht="14.25" x14ac:dyDescent="0.15">
      <c r="B49" s="92"/>
      <c r="C49" s="92"/>
      <c r="D49" s="92"/>
      <c r="G49" s="92"/>
      <c r="H49" s="136"/>
      <c r="I49" s="92"/>
      <c r="J49" s="92"/>
      <c r="K49" s="136"/>
      <c r="L49" s="92"/>
      <c r="M49" s="92"/>
      <c r="N49" s="136"/>
    </row>
    <row r="50" spans="2:14" ht="14.25" x14ac:dyDescent="0.15">
      <c r="B50" s="92"/>
      <c r="C50" s="92"/>
      <c r="D50" s="92"/>
      <c r="G50" s="92"/>
      <c r="H50" s="136"/>
      <c r="I50" s="92"/>
      <c r="J50" s="92"/>
      <c r="K50" s="136"/>
      <c r="L50" s="92"/>
      <c r="M50" s="92"/>
      <c r="N50" s="136"/>
    </row>
    <row r="51" spans="2:14" ht="14.25" x14ac:dyDescent="0.15">
      <c r="B51" s="92"/>
      <c r="C51" s="92"/>
      <c r="D51" s="92"/>
      <c r="G51" s="92"/>
      <c r="H51" s="136"/>
      <c r="I51" s="92"/>
      <c r="J51" s="92"/>
      <c r="K51" s="136"/>
      <c r="L51" s="92"/>
      <c r="M51" s="92"/>
      <c r="N51" s="136"/>
    </row>
    <row r="52" spans="2:14" ht="14.25" x14ac:dyDescent="0.15">
      <c r="B52" s="92"/>
      <c r="C52" s="92"/>
      <c r="D52" s="92"/>
      <c r="G52" s="92"/>
      <c r="H52" s="136"/>
      <c r="I52" s="92"/>
      <c r="J52" s="92"/>
      <c r="K52" s="136"/>
      <c r="L52" s="92"/>
      <c r="M52" s="92"/>
      <c r="N52" s="136"/>
    </row>
    <row r="53" spans="2:14" ht="14.25" x14ac:dyDescent="0.15">
      <c r="B53" s="92"/>
      <c r="C53" s="92"/>
      <c r="D53" s="92"/>
      <c r="G53" s="92"/>
      <c r="H53" s="136"/>
      <c r="I53" s="92"/>
      <c r="J53" s="92"/>
      <c r="K53" s="136"/>
      <c r="L53" s="92"/>
      <c r="M53" s="92"/>
      <c r="N53" s="136"/>
    </row>
    <row r="54" spans="2:14" ht="14.25" x14ac:dyDescent="0.15">
      <c r="B54" s="92"/>
      <c r="C54" s="92"/>
      <c r="D54" s="92"/>
      <c r="G54" s="92"/>
      <c r="H54" s="136"/>
      <c r="I54" s="92"/>
      <c r="J54" s="92"/>
      <c r="K54" s="136"/>
      <c r="L54" s="92"/>
      <c r="M54" s="92"/>
      <c r="N54" s="136"/>
    </row>
    <row r="55" spans="2:14" ht="14.25" x14ac:dyDescent="0.15">
      <c r="B55" s="92"/>
      <c r="C55" s="92"/>
      <c r="D55" s="92"/>
      <c r="G55" s="92"/>
      <c r="H55" s="136"/>
      <c r="I55" s="92"/>
      <c r="J55" s="92"/>
      <c r="K55" s="136"/>
      <c r="L55" s="92"/>
      <c r="M55" s="92"/>
      <c r="N55" s="136"/>
    </row>
    <row r="56" spans="2:14" ht="14.25" x14ac:dyDescent="0.15">
      <c r="B56" s="92"/>
      <c r="C56" s="92"/>
      <c r="D56" s="92"/>
      <c r="G56" s="92"/>
      <c r="H56" s="136"/>
      <c r="I56" s="92"/>
      <c r="J56" s="92"/>
      <c r="K56" s="136"/>
      <c r="L56" s="92"/>
      <c r="M56" s="92"/>
      <c r="N56" s="136"/>
    </row>
    <row r="57" spans="2:14" ht="14.25" x14ac:dyDescent="0.15">
      <c r="B57" s="92"/>
      <c r="C57" s="92"/>
      <c r="D57" s="92"/>
      <c r="G57" s="92"/>
      <c r="H57" s="136"/>
      <c r="I57" s="92"/>
      <c r="J57" s="92"/>
      <c r="K57" s="136"/>
      <c r="L57" s="92"/>
      <c r="M57" s="92"/>
      <c r="N57" s="136"/>
    </row>
    <row r="58" spans="2:14" ht="14.25" x14ac:dyDescent="0.15">
      <c r="B58" s="92"/>
      <c r="C58" s="92"/>
      <c r="D58" s="92"/>
      <c r="G58" s="92"/>
      <c r="H58" s="136"/>
      <c r="I58" s="92"/>
      <c r="J58" s="92"/>
      <c r="K58" s="136"/>
      <c r="L58" s="92"/>
      <c r="M58" s="92"/>
      <c r="N58" s="136"/>
    </row>
    <row r="59" spans="2:14" ht="14.25" x14ac:dyDescent="0.15">
      <c r="B59" s="92"/>
      <c r="C59" s="92"/>
      <c r="D59" s="92"/>
      <c r="G59" s="92"/>
      <c r="H59" s="136"/>
      <c r="I59" s="92"/>
      <c r="J59" s="92"/>
      <c r="K59" s="136"/>
      <c r="L59" s="92"/>
      <c r="M59" s="92"/>
      <c r="N59" s="136"/>
    </row>
    <row r="60" spans="2:14" ht="14.25" x14ac:dyDescent="0.15">
      <c r="B60" s="92"/>
      <c r="C60" s="92"/>
      <c r="D60" s="92"/>
      <c r="G60" s="92"/>
      <c r="H60" s="136"/>
      <c r="I60" s="92"/>
      <c r="J60" s="92"/>
      <c r="K60" s="136"/>
      <c r="L60" s="92"/>
      <c r="M60" s="92"/>
      <c r="N60" s="136"/>
    </row>
    <row r="61" spans="2:14" ht="14.25" x14ac:dyDescent="0.15">
      <c r="B61" s="92"/>
      <c r="C61" s="92"/>
      <c r="D61" s="92"/>
      <c r="G61" s="92"/>
      <c r="H61" s="136"/>
      <c r="I61" s="92"/>
      <c r="J61" s="92"/>
      <c r="K61" s="136"/>
      <c r="L61" s="92"/>
      <c r="M61" s="92"/>
      <c r="N61" s="136"/>
    </row>
    <row r="62" spans="2:14" ht="14.25" x14ac:dyDescent="0.15">
      <c r="B62" s="92"/>
      <c r="C62" s="92"/>
      <c r="D62" s="92"/>
      <c r="G62" s="92"/>
      <c r="H62" s="136"/>
      <c r="I62" s="92"/>
      <c r="J62" s="92"/>
      <c r="K62" s="136"/>
      <c r="L62" s="92"/>
      <c r="M62" s="92"/>
      <c r="N62" s="136"/>
    </row>
    <row r="63" spans="2:14" ht="14.25" x14ac:dyDescent="0.15">
      <c r="B63" s="92"/>
      <c r="C63" s="92"/>
      <c r="D63" s="92"/>
      <c r="G63" s="92"/>
      <c r="H63" s="136"/>
      <c r="I63" s="92"/>
      <c r="J63" s="92"/>
      <c r="K63" s="136"/>
      <c r="L63" s="92"/>
      <c r="M63" s="92"/>
      <c r="N63" s="136"/>
    </row>
  </sheetData>
  <mergeCells count="14">
    <mergeCell ref="O4:O6"/>
    <mergeCell ref="I5:K5"/>
    <mergeCell ref="L5:N5"/>
    <mergeCell ref="A7:A20"/>
    <mergeCell ref="E1:N1"/>
    <mergeCell ref="A2:O2"/>
    <mergeCell ref="A3:C3"/>
    <mergeCell ref="E3:F3"/>
    <mergeCell ref="A4:C5"/>
    <mergeCell ref="D4:D6"/>
    <mergeCell ref="E4:E6"/>
    <mergeCell ref="F4:F6"/>
    <mergeCell ref="I4:K4"/>
    <mergeCell ref="L4:N4"/>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1"/>
  <sheetViews>
    <sheetView showZeros="0" zoomScale="60" zoomScaleNormal="60" zoomScaleSheetLayoutView="80" workbookViewId="0"/>
  </sheetViews>
  <sheetFormatPr defaultRowHeight="18.75" customHeight="1" x14ac:dyDescent="0.15"/>
  <cols>
    <col min="1" max="1" width="4.125" style="30" customWidth="1"/>
    <col min="2" max="2" width="22.5" style="29" customWidth="1"/>
    <col min="3" max="3" width="26.625" style="29" customWidth="1"/>
    <col min="4" max="4" width="17.125" style="28" customWidth="1"/>
    <col min="5" max="5" width="8.125" style="31" customWidth="1"/>
    <col min="6" max="6" width="4" style="32" customWidth="1"/>
    <col min="7" max="7" width="10.25" style="32" hidden="1" customWidth="1"/>
    <col min="8" max="8" width="23.25" style="33" customWidth="1"/>
    <col min="9" max="9" width="17.125" style="28" customWidth="1"/>
    <col min="10" max="10" width="8.125" style="32" customWidth="1"/>
    <col min="11" max="11" width="4" style="32" customWidth="1"/>
    <col min="12" max="12" width="10.25" style="32" hidden="1" customWidth="1"/>
    <col min="13" max="13" width="8.625" style="34" hidden="1" customWidth="1"/>
    <col min="14" max="14" width="97.75" style="29" customWidth="1"/>
    <col min="15" max="15" width="14.125" style="33" customWidth="1"/>
    <col min="16" max="16" width="16" style="28" customWidth="1"/>
    <col min="17" max="17" width="10.125" style="35" customWidth="1"/>
    <col min="18" max="18" width="10.125" style="31" customWidth="1"/>
    <col min="19" max="19" width="5.125" style="28" customWidth="1"/>
    <col min="27" max="16384" width="9" style="3"/>
  </cols>
  <sheetData>
    <row r="1" spans="1:19" ht="36.75" customHeight="1" x14ac:dyDescent="0.15">
      <c r="A1" s="1" t="s">
        <v>12</v>
      </c>
      <c r="B1" s="1"/>
      <c r="C1" s="2"/>
      <c r="D1" s="3"/>
      <c r="E1" s="2"/>
      <c r="F1" s="2"/>
      <c r="G1" s="2"/>
      <c r="H1" s="283"/>
      <c r="I1" s="283"/>
      <c r="J1" s="284"/>
      <c r="K1" s="284"/>
      <c r="L1" s="284"/>
      <c r="M1" s="284"/>
      <c r="N1" s="284"/>
      <c r="O1" s="2"/>
      <c r="P1" s="2"/>
      <c r="Q1" s="4"/>
      <c r="R1" s="4"/>
      <c r="S1" s="3"/>
    </row>
    <row r="2" spans="1:19" ht="36.75" customHeight="1" x14ac:dyDescent="0.15">
      <c r="A2" s="283" t="s">
        <v>0</v>
      </c>
      <c r="B2" s="283"/>
      <c r="C2" s="284"/>
      <c r="D2" s="284"/>
      <c r="E2" s="284"/>
      <c r="F2" s="284"/>
      <c r="G2" s="284"/>
      <c r="H2" s="284"/>
      <c r="I2" s="284"/>
      <c r="J2" s="284"/>
      <c r="K2" s="284"/>
      <c r="L2" s="284"/>
      <c r="M2" s="284"/>
      <c r="N2" s="284"/>
      <c r="O2" s="284"/>
      <c r="P2" s="284"/>
      <c r="Q2" s="284"/>
      <c r="R2" s="284"/>
      <c r="S2" s="3"/>
    </row>
    <row r="3" spans="1:19" ht="27.75" customHeight="1" thickBot="1" x14ac:dyDescent="0.3">
      <c r="A3" s="285" t="s">
        <v>215</v>
      </c>
      <c r="B3" s="286"/>
      <c r="C3" s="286"/>
      <c r="D3" s="286"/>
      <c r="E3" s="286"/>
      <c r="F3" s="286"/>
      <c r="G3" s="2"/>
      <c r="H3" s="2"/>
      <c r="I3" s="13"/>
      <c r="J3" s="2"/>
      <c r="K3" s="7"/>
      <c r="L3" s="7"/>
      <c r="M3" s="11"/>
      <c r="N3" s="2"/>
      <c r="O3" s="14"/>
      <c r="P3" s="13"/>
      <c r="Q3" s="15"/>
      <c r="R3" s="15"/>
      <c r="S3" s="12"/>
    </row>
    <row r="4" spans="1:19" customFormat="1" ht="42" customHeight="1" thickBot="1" x14ac:dyDescent="0.2">
      <c r="A4" s="16"/>
      <c r="B4" s="17" t="s">
        <v>1</v>
      </c>
      <c r="C4" s="18" t="s">
        <v>2</v>
      </c>
      <c r="D4" s="19" t="s">
        <v>259</v>
      </c>
      <c r="E4" s="36" t="s">
        <v>6</v>
      </c>
      <c r="F4" s="20" t="s">
        <v>4</v>
      </c>
      <c r="G4" s="18" t="s">
        <v>5</v>
      </c>
      <c r="H4" s="17" t="s">
        <v>2</v>
      </c>
      <c r="I4" s="19" t="s">
        <v>259</v>
      </c>
      <c r="J4" s="37" t="s">
        <v>3</v>
      </c>
      <c r="K4" s="20" t="s">
        <v>4</v>
      </c>
      <c r="L4" s="20" t="s">
        <v>5</v>
      </c>
      <c r="M4" s="22" t="s">
        <v>7</v>
      </c>
      <c r="N4" s="23" t="s">
        <v>8</v>
      </c>
      <c r="O4" s="20" t="s">
        <v>9</v>
      </c>
      <c r="P4" s="24" t="s">
        <v>259</v>
      </c>
      <c r="Q4" s="21" t="s">
        <v>11</v>
      </c>
      <c r="R4" s="26" t="s">
        <v>10</v>
      </c>
      <c r="S4" s="27"/>
    </row>
    <row r="5" spans="1:19" ht="30" customHeight="1" x14ac:dyDescent="0.15">
      <c r="A5" s="287" t="s">
        <v>51</v>
      </c>
      <c r="B5" s="66" t="s">
        <v>153</v>
      </c>
      <c r="C5" s="38" t="s">
        <v>39</v>
      </c>
      <c r="D5" s="39"/>
      <c r="E5" s="40">
        <v>30</v>
      </c>
      <c r="F5" s="41" t="s">
        <v>22</v>
      </c>
      <c r="G5" s="70"/>
      <c r="H5" s="74" t="s">
        <v>39</v>
      </c>
      <c r="I5" s="39"/>
      <c r="J5" s="41">
        <f>ROUNDUP(E5*0.75,2)</f>
        <v>22.5</v>
      </c>
      <c r="K5" s="41" t="s">
        <v>22</v>
      </c>
      <c r="L5" s="41"/>
      <c r="M5" s="78" t="e">
        <f>#REF!</f>
        <v>#REF!</v>
      </c>
      <c r="N5" s="66" t="s">
        <v>154</v>
      </c>
      <c r="O5" s="42" t="s">
        <v>14</v>
      </c>
      <c r="P5" s="39"/>
      <c r="Q5" s="43">
        <v>110</v>
      </c>
      <c r="R5" s="88">
        <f>ROUNDUP(Q5*0.75,2)</f>
        <v>82.5</v>
      </c>
    </row>
    <row r="6" spans="1:19" ht="30" customHeight="1" x14ac:dyDescent="0.15">
      <c r="A6" s="288"/>
      <c r="B6" s="68"/>
      <c r="C6" s="50" t="s">
        <v>21</v>
      </c>
      <c r="D6" s="51"/>
      <c r="E6" s="52">
        <v>50</v>
      </c>
      <c r="F6" s="53" t="s">
        <v>22</v>
      </c>
      <c r="G6" s="72"/>
      <c r="H6" s="76" t="s">
        <v>21</v>
      </c>
      <c r="I6" s="51"/>
      <c r="J6" s="53">
        <f>ROUNDUP(E6*0.75,2)</f>
        <v>37.5</v>
      </c>
      <c r="K6" s="53" t="s">
        <v>22</v>
      </c>
      <c r="L6" s="53"/>
      <c r="M6" s="80" t="e">
        <f>ROUND(#REF!+(#REF!*6/100),2)</f>
        <v>#REF!</v>
      </c>
      <c r="N6" s="68" t="s">
        <v>155</v>
      </c>
      <c r="O6" s="54" t="s">
        <v>32</v>
      </c>
      <c r="P6" s="51"/>
      <c r="Q6" s="55">
        <v>0.5</v>
      </c>
      <c r="R6" s="89">
        <f>ROUNDUP(Q6*0.75,2)</f>
        <v>0.38</v>
      </c>
    </row>
    <row r="7" spans="1:19" ht="30" customHeight="1" x14ac:dyDescent="0.15">
      <c r="A7" s="288"/>
      <c r="B7" s="68"/>
      <c r="C7" s="50" t="s">
        <v>120</v>
      </c>
      <c r="D7" s="51"/>
      <c r="E7" s="52">
        <v>50</v>
      </c>
      <c r="F7" s="53" t="s">
        <v>22</v>
      </c>
      <c r="G7" s="72"/>
      <c r="H7" s="76" t="s">
        <v>120</v>
      </c>
      <c r="I7" s="51"/>
      <c r="J7" s="53">
        <f>ROUNDUP(E7*0.75,2)</f>
        <v>37.5</v>
      </c>
      <c r="K7" s="53" t="s">
        <v>22</v>
      </c>
      <c r="L7" s="53"/>
      <c r="M7" s="80" t="e">
        <f>#REF!</f>
        <v>#REF!</v>
      </c>
      <c r="N7" s="68" t="s">
        <v>156</v>
      </c>
      <c r="O7" s="54" t="s">
        <v>29</v>
      </c>
      <c r="P7" s="51"/>
      <c r="Q7" s="55">
        <v>1</v>
      </c>
      <c r="R7" s="89">
        <f>ROUNDUP(Q7*0.75,2)</f>
        <v>0.75</v>
      </c>
    </row>
    <row r="8" spans="1:19" ht="30" customHeight="1" x14ac:dyDescent="0.15">
      <c r="A8" s="288"/>
      <c r="B8" s="68"/>
      <c r="C8" s="50" t="s">
        <v>158</v>
      </c>
      <c r="D8" s="51" t="s">
        <v>34</v>
      </c>
      <c r="E8" s="52">
        <v>10</v>
      </c>
      <c r="F8" s="53" t="s">
        <v>22</v>
      </c>
      <c r="G8" s="72"/>
      <c r="H8" s="76" t="s">
        <v>158</v>
      </c>
      <c r="I8" s="51" t="s">
        <v>34</v>
      </c>
      <c r="J8" s="53">
        <f>ROUNDUP(E8*0.75,2)</f>
        <v>7.5</v>
      </c>
      <c r="K8" s="53" t="s">
        <v>22</v>
      </c>
      <c r="L8" s="53"/>
      <c r="M8" s="80" t="e">
        <f>#REF!</f>
        <v>#REF!</v>
      </c>
      <c r="N8" s="68" t="s">
        <v>157</v>
      </c>
      <c r="O8" s="54" t="s">
        <v>73</v>
      </c>
      <c r="P8" s="51"/>
      <c r="Q8" s="55">
        <v>30</v>
      </c>
      <c r="R8" s="89">
        <f>ROUNDUP(Q8*0.75,2)</f>
        <v>22.5</v>
      </c>
    </row>
    <row r="9" spans="1:19" ht="30" customHeight="1" x14ac:dyDescent="0.15">
      <c r="A9" s="288"/>
      <c r="B9" s="68"/>
      <c r="C9" s="50" t="s">
        <v>78</v>
      </c>
      <c r="D9" s="51"/>
      <c r="E9" s="52">
        <v>5</v>
      </c>
      <c r="F9" s="53" t="s">
        <v>22</v>
      </c>
      <c r="G9" s="72"/>
      <c r="H9" s="76" t="s">
        <v>78</v>
      </c>
      <c r="I9" s="51"/>
      <c r="J9" s="53">
        <f>ROUNDUP(E9*0.75,2)</f>
        <v>3.75</v>
      </c>
      <c r="K9" s="53" t="s">
        <v>22</v>
      </c>
      <c r="L9" s="53"/>
      <c r="M9" s="80" t="e">
        <f>#REF!</f>
        <v>#REF!</v>
      </c>
      <c r="N9" s="68" t="s">
        <v>20</v>
      </c>
      <c r="O9" s="54" t="s">
        <v>30</v>
      </c>
      <c r="P9" s="51"/>
      <c r="Q9" s="55">
        <v>0.5</v>
      </c>
      <c r="R9" s="89">
        <f>ROUNDUP(Q9*0.75,2)</f>
        <v>0.38</v>
      </c>
    </row>
    <row r="10" spans="1:19" ht="30" customHeight="1" x14ac:dyDescent="0.15">
      <c r="A10" s="288"/>
      <c r="B10" s="67"/>
      <c r="C10" s="44"/>
      <c r="D10" s="45"/>
      <c r="E10" s="46"/>
      <c r="F10" s="47"/>
      <c r="G10" s="71"/>
      <c r="H10" s="75"/>
      <c r="I10" s="45"/>
      <c r="J10" s="47"/>
      <c r="K10" s="47"/>
      <c r="L10" s="47"/>
      <c r="M10" s="79"/>
      <c r="N10" s="67"/>
      <c r="O10" s="48"/>
      <c r="P10" s="45"/>
      <c r="Q10" s="49"/>
      <c r="R10" s="90"/>
    </row>
    <row r="11" spans="1:19" ht="30" customHeight="1" x14ac:dyDescent="0.15">
      <c r="A11" s="288"/>
      <c r="B11" s="68" t="s">
        <v>159</v>
      </c>
      <c r="C11" s="50" t="s">
        <v>162</v>
      </c>
      <c r="D11" s="51"/>
      <c r="E11" s="84">
        <v>0.16666666666666666</v>
      </c>
      <c r="F11" s="53" t="s">
        <v>66</v>
      </c>
      <c r="G11" s="72"/>
      <c r="H11" s="76" t="s">
        <v>162</v>
      </c>
      <c r="I11" s="51"/>
      <c r="J11" s="53">
        <f>ROUNDUP(E11*0.75,2)</f>
        <v>0.13</v>
      </c>
      <c r="K11" s="53" t="s">
        <v>66</v>
      </c>
      <c r="L11" s="53"/>
      <c r="M11" s="80" t="e">
        <f>#REF!</f>
        <v>#REF!</v>
      </c>
      <c r="N11" s="68" t="s">
        <v>160</v>
      </c>
      <c r="O11" s="54" t="s">
        <v>30</v>
      </c>
      <c r="P11" s="51"/>
      <c r="Q11" s="55">
        <v>1</v>
      </c>
      <c r="R11" s="89">
        <f>ROUNDUP(Q11*0.75,2)</f>
        <v>0.75</v>
      </c>
    </row>
    <row r="12" spans="1:19" ht="30" customHeight="1" x14ac:dyDescent="0.15">
      <c r="A12" s="288"/>
      <c r="B12" s="68"/>
      <c r="C12" s="50" t="s">
        <v>41</v>
      </c>
      <c r="D12" s="51"/>
      <c r="E12" s="52">
        <v>10</v>
      </c>
      <c r="F12" s="53" t="s">
        <v>22</v>
      </c>
      <c r="G12" s="72"/>
      <c r="H12" s="76" t="s">
        <v>41</v>
      </c>
      <c r="I12" s="51"/>
      <c r="J12" s="53">
        <f>ROUNDUP(E12*0.75,2)</f>
        <v>7.5</v>
      </c>
      <c r="K12" s="53" t="s">
        <v>22</v>
      </c>
      <c r="L12" s="53"/>
      <c r="M12" s="80" t="e">
        <f>ROUND(#REF!+(#REF!*10/100),2)</f>
        <v>#REF!</v>
      </c>
      <c r="N12" s="68" t="s">
        <v>111</v>
      </c>
      <c r="O12" s="54" t="s">
        <v>33</v>
      </c>
      <c r="P12" s="51" t="s">
        <v>34</v>
      </c>
      <c r="Q12" s="55">
        <v>0.5</v>
      </c>
      <c r="R12" s="89">
        <f>ROUNDUP(Q12*0.75,2)</f>
        <v>0.38</v>
      </c>
    </row>
    <row r="13" spans="1:19" ht="30" customHeight="1" x14ac:dyDescent="0.15">
      <c r="A13" s="288"/>
      <c r="B13" s="68"/>
      <c r="C13" s="50" t="s">
        <v>99</v>
      </c>
      <c r="D13" s="51"/>
      <c r="E13" s="52">
        <v>10</v>
      </c>
      <c r="F13" s="53" t="s">
        <v>22</v>
      </c>
      <c r="G13" s="72"/>
      <c r="H13" s="76" t="s">
        <v>99</v>
      </c>
      <c r="I13" s="51"/>
      <c r="J13" s="53">
        <f>ROUNDUP(E13*0.75,2)</f>
        <v>7.5</v>
      </c>
      <c r="K13" s="53" t="s">
        <v>22</v>
      </c>
      <c r="L13" s="53"/>
      <c r="M13" s="80" t="e">
        <f>ROUND(#REF!+(#REF!*2/100),2)</f>
        <v>#REF!</v>
      </c>
      <c r="N13" s="68" t="s">
        <v>161</v>
      </c>
      <c r="O13" s="54" t="s">
        <v>31</v>
      </c>
      <c r="P13" s="51"/>
      <c r="Q13" s="55">
        <v>0.1</v>
      </c>
      <c r="R13" s="89">
        <f>ROUNDUP(Q13*0.75,2)</f>
        <v>0.08</v>
      </c>
    </row>
    <row r="14" spans="1:19" ht="30" customHeight="1" x14ac:dyDescent="0.15">
      <c r="A14" s="288"/>
      <c r="B14" s="68"/>
      <c r="C14" s="50"/>
      <c r="D14" s="51"/>
      <c r="E14" s="52"/>
      <c r="F14" s="53"/>
      <c r="G14" s="72"/>
      <c r="H14" s="76"/>
      <c r="I14" s="51"/>
      <c r="J14" s="53"/>
      <c r="K14" s="53"/>
      <c r="L14" s="53"/>
      <c r="M14" s="80"/>
      <c r="N14" s="68" t="s">
        <v>20</v>
      </c>
      <c r="O14" s="54" t="s">
        <v>124</v>
      </c>
      <c r="P14" s="51"/>
      <c r="Q14" s="55">
        <v>2</v>
      </c>
      <c r="R14" s="89">
        <f>ROUNDUP(Q14*0.75,2)</f>
        <v>1.5</v>
      </c>
    </row>
    <row r="15" spans="1:19" ht="30" customHeight="1" x14ac:dyDescent="0.15">
      <c r="A15" s="288"/>
      <c r="B15" s="68"/>
      <c r="C15" s="50"/>
      <c r="D15" s="51"/>
      <c r="E15" s="52"/>
      <c r="F15" s="53"/>
      <c r="G15" s="72"/>
      <c r="H15" s="76"/>
      <c r="I15" s="51"/>
      <c r="J15" s="53"/>
      <c r="K15" s="53"/>
      <c r="L15" s="53"/>
      <c r="M15" s="80"/>
      <c r="N15" s="68"/>
      <c r="O15" s="54" t="s">
        <v>63</v>
      </c>
      <c r="P15" s="51"/>
      <c r="Q15" s="55">
        <v>2</v>
      </c>
      <c r="R15" s="89">
        <f>ROUNDUP(Q15*0.75,2)</f>
        <v>1.5</v>
      </c>
    </row>
    <row r="16" spans="1:19" ht="30" customHeight="1" x14ac:dyDescent="0.15">
      <c r="A16" s="288"/>
      <c r="B16" s="67"/>
      <c r="C16" s="44"/>
      <c r="D16" s="45"/>
      <c r="E16" s="46"/>
      <c r="F16" s="47"/>
      <c r="G16" s="71"/>
      <c r="H16" s="75"/>
      <c r="I16" s="45"/>
      <c r="J16" s="47"/>
      <c r="K16" s="47"/>
      <c r="L16" s="47"/>
      <c r="M16" s="79"/>
      <c r="N16" s="67"/>
      <c r="O16" s="48"/>
      <c r="P16" s="45"/>
      <c r="Q16" s="49"/>
      <c r="R16" s="90"/>
    </row>
    <row r="17" spans="1:18" ht="30" customHeight="1" x14ac:dyDescent="0.15">
      <c r="A17" s="288"/>
      <c r="B17" s="68" t="s">
        <v>68</v>
      </c>
      <c r="C17" s="50" t="s">
        <v>72</v>
      </c>
      <c r="D17" s="51" t="s">
        <v>53</v>
      </c>
      <c r="E17" s="52">
        <v>40</v>
      </c>
      <c r="F17" s="53" t="s">
        <v>22</v>
      </c>
      <c r="G17" s="72"/>
      <c r="H17" s="76" t="s">
        <v>72</v>
      </c>
      <c r="I17" s="51" t="s">
        <v>53</v>
      </c>
      <c r="J17" s="53">
        <f>ROUNDUP(E17*0.75,2)</f>
        <v>30</v>
      </c>
      <c r="K17" s="53" t="s">
        <v>22</v>
      </c>
      <c r="L17" s="53"/>
      <c r="M17" s="80" t="e">
        <f>#REF!</f>
        <v>#REF!</v>
      </c>
      <c r="N17" s="68" t="s">
        <v>69</v>
      </c>
      <c r="O17" s="54" t="s">
        <v>30</v>
      </c>
      <c r="P17" s="51"/>
      <c r="Q17" s="55">
        <v>1</v>
      </c>
      <c r="R17" s="89">
        <f>ROUNDUP(Q17*0.75,2)</f>
        <v>0.75</v>
      </c>
    </row>
    <row r="18" spans="1:18" ht="30" customHeight="1" x14ac:dyDescent="0.15">
      <c r="A18" s="288"/>
      <c r="B18" s="68"/>
      <c r="C18" s="50"/>
      <c r="D18" s="51"/>
      <c r="E18" s="52"/>
      <c r="F18" s="53"/>
      <c r="G18" s="72"/>
      <c r="H18" s="76"/>
      <c r="I18" s="51"/>
      <c r="J18" s="53"/>
      <c r="K18" s="53"/>
      <c r="L18" s="53"/>
      <c r="M18" s="80"/>
      <c r="N18" s="68" t="s">
        <v>70</v>
      </c>
      <c r="O18" s="54" t="s">
        <v>73</v>
      </c>
      <c r="P18" s="51"/>
      <c r="Q18" s="55">
        <v>3</v>
      </c>
      <c r="R18" s="89">
        <f>ROUNDUP(Q18*0.75,2)</f>
        <v>2.25</v>
      </c>
    </row>
    <row r="19" spans="1:18" ht="30" customHeight="1" x14ac:dyDescent="0.15">
      <c r="A19" s="288"/>
      <c r="B19" s="68"/>
      <c r="C19" s="50"/>
      <c r="D19" s="51"/>
      <c r="E19" s="52"/>
      <c r="F19" s="53"/>
      <c r="G19" s="72"/>
      <c r="H19" s="76"/>
      <c r="I19" s="51"/>
      <c r="J19" s="53"/>
      <c r="K19" s="53"/>
      <c r="L19" s="53"/>
      <c r="M19" s="80"/>
      <c r="N19" s="68" t="s">
        <v>71</v>
      </c>
      <c r="O19" s="54"/>
      <c r="P19" s="51"/>
      <c r="Q19" s="55"/>
      <c r="R19" s="89"/>
    </row>
    <row r="20" spans="1:18" ht="30" customHeight="1" x14ac:dyDescent="0.15">
      <c r="A20" s="288"/>
      <c r="B20" s="68"/>
      <c r="C20" s="50"/>
      <c r="D20" s="51"/>
      <c r="E20" s="52"/>
      <c r="F20" s="53"/>
      <c r="G20" s="72"/>
      <c r="H20" s="76"/>
      <c r="I20" s="51"/>
      <c r="J20" s="53"/>
      <c r="K20" s="53"/>
      <c r="L20" s="53"/>
      <c r="M20" s="80"/>
      <c r="N20" s="68" t="s">
        <v>20</v>
      </c>
      <c r="O20" s="54"/>
      <c r="P20" s="51"/>
      <c r="Q20" s="55"/>
      <c r="R20" s="89"/>
    </row>
    <row r="21" spans="1:18" ht="30" customHeight="1" thickBot="1" x14ac:dyDescent="0.2">
      <c r="A21" s="289"/>
      <c r="B21" s="69"/>
      <c r="C21" s="58"/>
      <c r="D21" s="59"/>
      <c r="E21" s="60"/>
      <c r="F21" s="61"/>
      <c r="G21" s="73"/>
      <c r="H21" s="77"/>
      <c r="I21" s="59"/>
      <c r="J21" s="61"/>
      <c r="K21" s="61"/>
      <c r="L21" s="61"/>
      <c r="M21" s="81"/>
      <c r="N21" s="69"/>
      <c r="O21" s="62"/>
      <c r="P21" s="59"/>
      <c r="Q21" s="63"/>
      <c r="R21" s="91"/>
    </row>
  </sheetData>
  <mergeCells count="4">
    <mergeCell ref="H1:N1"/>
    <mergeCell ref="A2:R2"/>
    <mergeCell ref="A3:F3"/>
    <mergeCell ref="A5:A21"/>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3"/>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8"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260</v>
      </c>
      <c r="B1" s="5"/>
      <c r="C1" s="1"/>
      <c r="D1" s="1"/>
      <c r="E1" s="302"/>
      <c r="F1" s="303"/>
      <c r="G1" s="303"/>
      <c r="H1" s="303"/>
      <c r="I1" s="303"/>
      <c r="J1" s="303"/>
      <c r="K1" s="303"/>
      <c r="L1" s="303"/>
      <c r="M1" s="303"/>
      <c r="N1" s="303"/>
      <c r="O1"/>
      <c r="P1"/>
      <c r="Q1"/>
      <c r="R1"/>
      <c r="S1"/>
      <c r="T1"/>
      <c r="U1"/>
    </row>
    <row r="2" spans="1:21" s="3" customFormat="1" ht="36" customHeight="1" x14ac:dyDescent="0.15">
      <c r="A2" s="283" t="s">
        <v>0</v>
      </c>
      <c r="B2" s="284"/>
      <c r="C2" s="284"/>
      <c r="D2" s="284"/>
      <c r="E2" s="284"/>
      <c r="F2" s="284"/>
      <c r="G2" s="284"/>
      <c r="H2" s="284"/>
      <c r="I2" s="284"/>
      <c r="J2" s="284"/>
      <c r="K2" s="284"/>
      <c r="L2" s="284"/>
      <c r="M2" s="284"/>
      <c r="N2" s="284"/>
      <c r="O2" s="303"/>
      <c r="P2"/>
      <c r="Q2"/>
      <c r="R2"/>
      <c r="S2"/>
      <c r="T2"/>
      <c r="U2"/>
    </row>
    <row r="3" spans="1:21" ht="33.75" customHeight="1" thickBot="1" x14ac:dyDescent="0.3">
      <c r="A3" s="304" t="s">
        <v>215</v>
      </c>
      <c r="B3" s="305"/>
      <c r="C3" s="305"/>
      <c r="D3" s="94"/>
      <c r="E3" s="306" t="s">
        <v>324</v>
      </c>
      <c r="F3" s="307"/>
      <c r="G3" s="87"/>
      <c r="H3" s="87"/>
      <c r="I3" s="87"/>
      <c r="J3" s="87"/>
      <c r="K3" s="95"/>
      <c r="L3" s="87"/>
      <c r="M3" s="87"/>
    </row>
    <row r="4" spans="1:21" ht="18.75" customHeight="1" x14ac:dyDescent="0.15">
      <c r="A4" s="308"/>
      <c r="B4" s="309"/>
      <c r="C4" s="310"/>
      <c r="D4" s="314" t="s">
        <v>5</v>
      </c>
      <c r="E4" s="317" t="s">
        <v>262</v>
      </c>
      <c r="F4" s="320" t="s">
        <v>263</v>
      </c>
      <c r="G4" s="96" t="s">
        <v>264</v>
      </c>
      <c r="H4" s="145" t="s">
        <v>265</v>
      </c>
      <c r="I4" s="323" t="s">
        <v>266</v>
      </c>
      <c r="J4" s="324"/>
      <c r="K4" s="325"/>
      <c r="L4" s="330" t="s">
        <v>267</v>
      </c>
      <c r="M4" s="327"/>
      <c r="N4" s="328"/>
      <c r="O4" s="290" t="s">
        <v>5</v>
      </c>
    </row>
    <row r="5" spans="1:21" ht="18.75" customHeight="1" x14ac:dyDescent="0.15">
      <c r="A5" s="311"/>
      <c r="B5" s="312"/>
      <c r="C5" s="313"/>
      <c r="D5" s="315"/>
      <c r="E5" s="318"/>
      <c r="F5" s="321"/>
      <c r="G5" s="9" t="s">
        <v>268</v>
      </c>
      <c r="H5" s="146" t="s">
        <v>269</v>
      </c>
      <c r="I5" s="293" t="s">
        <v>271</v>
      </c>
      <c r="J5" s="294"/>
      <c r="K5" s="295"/>
      <c r="L5" s="329" t="s">
        <v>272</v>
      </c>
      <c r="M5" s="297"/>
      <c r="N5" s="298"/>
      <c r="O5" s="291"/>
    </row>
    <row r="6" spans="1:21" ht="18.75" customHeight="1" thickBot="1" x14ac:dyDescent="0.2">
      <c r="A6" s="99"/>
      <c r="B6" s="100" t="s">
        <v>1</v>
      </c>
      <c r="C6" s="101" t="s">
        <v>274</v>
      </c>
      <c r="D6" s="316"/>
      <c r="E6" s="319"/>
      <c r="F6" s="322"/>
      <c r="G6" s="102" t="s">
        <v>263</v>
      </c>
      <c r="H6" s="106" t="s">
        <v>275</v>
      </c>
      <c r="I6" s="104" t="s">
        <v>1</v>
      </c>
      <c r="J6" s="101" t="s">
        <v>274</v>
      </c>
      <c r="K6" s="103" t="s">
        <v>275</v>
      </c>
      <c r="L6" s="104" t="s">
        <v>1</v>
      </c>
      <c r="M6" s="106" t="s">
        <v>274</v>
      </c>
      <c r="N6" s="103" t="s">
        <v>275</v>
      </c>
      <c r="O6" s="292"/>
    </row>
    <row r="7" spans="1:21" ht="30" customHeight="1" x14ac:dyDescent="0.15">
      <c r="A7" s="299" t="s">
        <v>51</v>
      </c>
      <c r="B7" s="107" t="s">
        <v>276</v>
      </c>
      <c r="C7" s="107" t="s">
        <v>277</v>
      </c>
      <c r="D7" s="107"/>
      <c r="E7" s="39"/>
      <c r="F7" s="39"/>
      <c r="G7" s="107"/>
      <c r="H7" s="147" t="s">
        <v>278</v>
      </c>
      <c r="I7" s="110" t="s">
        <v>276</v>
      </c>
      <c r="J7" s="107" t="s">
        <v>277</v>
      </c>
      <c r="K7" s="147" t="s">
        <v>279</v>
      </c>
      <c r="L7" s="110" t="s">
        <v>280</v>
      </c>
      <c r="M7" s="107" t="s">
        <v>277</v>
      </c>
      <c r="N7" s="109">
        <v>30</v>
      </c>
      <c r="O7" s="112"/>
    </row>
    <row r="8" spans="1:21" ht="30" customHeight="1" x14ac:dyDescent="0.15">
      <c r="A8" s="300"/>
      <c r="B8" s="113"/>
      <c r="C8" s="113"/>
      <c r="D8" s="113"/>
      <c r="E8" s="45"/>
      <c r="F8" s="45"/>
      <c r="G8" s="113"/>
      <c r="H8" s="148"/>
      <c r="I8" s="116"/>
      <c r="J8" s="113"/>
      <c r="K8" s="148"/>
      <c r="L8" s="116"/>
      <c r="M8" s="113"/>
      <c r="N8" s="115"/>
      <c r="O8" s="118"/>
    </row>
    <row r="9" spans="1:21" ht="30" customHeight="1" x14ac:dyDescent="0.15">
      <c r="A9" s="300"/>
      <c r="B9" s="119" t="s">
        <v>315</v>
      </c>
      <c r="C9" s="119" t="s">
        <v>39</v>
      </c>
      <c r="D9" s="119"/>
      <c r="E9" s="51"/>
      <c r="F9" s="51"/>
      <c r="G9" s="119"/>
      <c r="H9" s="149">
        <v>15</v>
      </c>
      <c r="I9" s="122" t="s">
        <v>316</v>
      </c>
      <c r="J9" s="123" t="s">
        <v>122</v>
      </c>
      <c r="K9" s="149">
        <v>10</v>
      </c>
      <c r="L9" s="122" t="s">
        <v>317</v>
      </c>
      <c r="M9" s="119" t="s">
        <v>21</v>
      </c>
      <c r="N9" s="121">
        <v>20</v>
      </c>
      <c r="O9" s="125"/>
    </row>
    <row r="10" spans="1:21" ht="30" customHeight="1" x14ac:dyDescent="0.15">
      <c r="A10" s="300"/>
      <c r="B10" s="119"/>
      <c r="C10" s="119" t="s">
        <v>21</v>
      </c>
      <c r="D10" s="119"/>
      <c r="E10" s="51"/>
      <c r="F10" s="51"/>
      <c r="G10" s="119"/>
      <c r="H10" s="149">
        <v>30</v>
      </c>
      <c r="I10" s="122"/>
      <c r="J10" s="119" t="s">
        <v>21</v>
      </c>
      <c r="K10" s="149">
        <v>20</v>
      </c>
      <c r="L10" s="122"/>
      <c r="M10" s="119" t="s">
        <v>120</v>
      </c>
      <c r="N10" s="121">
        <v>10</v>
      </c>
      <c r="O10" s="125"/>
    </row>
    <row r="11" spans="1:21" ht="30" customHeight="1" x14ac:dyDescent="0.15">
      <c r="A11" s="300"/>
      <c r="B11" s="119"/>
      <c r="C11" s="119" t="s">
        <v>120</v>
      </c>
      <c r="D11" s="119"/>
      <c r="E11" s="51"/>
      <c r="F11" s="51"/>
      <c r="G11" s="119"/>
      <c r="H11" s="149">
        <v>20</v>
      </c>
      <c r="I11" s="122"/>
      <c r="J11" s="119" t="s">
        <v>120</v>
      </c>
      <c r="K11" s="149">
        <v>15</v>
      </c>
      <c r="L11" s="116"/>
      <c r="M11" s="113"/>
      <c r="N11" s="115"/>
      <c r="O11" s="118"/>
    </row>
    <row r="12" spans="1:21" ht="30" customHeight="1" x14ac:dyDescent="0.15">
      <c r="A12" s="300"/>
      <c r="B12" s="119"/>
      <c r="C12" s="119"/>
      <c r="D12" s="119"/>
      <c r="E12" s="51"/>
      <c r="F12" s="51"/>
      <c r="G12" s="119" t="s">
        <v>73</v>
      </c>
      <c r="H12" s="149" t="s">
        <v>286</v>
      </c>
      <c r="I12" s="122"/>
      <c r="J12" s="119"/>
      <c r="K12" s="149"/>
      <c r="L12" s="122" t="s">
        <v>318</v>
      </c>
      <c r="M12" s="119" t="s">
        <v>162</v>
      </c>
      <c r="N12" s="139">
        <v>0.1</v>
      </c>
      <c r="O12" s="125"/>
    </row>
    <row r="13" spans="1:21" ht="30" customHeight="1" x14ac:dyDescent="0.15">
      <c r="A13" s="300"/>
      <c r="B13" s="113"/>
      <c r="C13" s="113"/>
      <c r="D13" s="113"/>
      <c r="E13" s="45"/>
      <c r="F13" s="45"/>
      <c r="G13" s="113"/>
      <c r="H13" s="148"/>
      <c r="I13" s="116"/>
      <c r="J13" s="113"/>
      <c r="K13" s="148"/>
      <c r="L13" s="122"/>
      <c r="M13" s="119" t="s">
        <v>41</v>
      </c>
      <c r="N13" s="121">
        <v>10</v>
      </c>
      <c r="O13" s="125"/>
    </row>
    <row r="14" spans="1:21" ht="30" customHeight="1" x14ac:dyDescent="0.15">
      <c r="A14" s="300"/>
      <c r="B14" s="119" t="s">
        <v>159</v>
      </c>
      <c r="C14" s="119" t="s">
        <v>162</v>
      </c>
      <c r="D14" s="119"/>
      <c r="E14" s="51"/>
      <c r="F14" s="51"/>
      <c r="G14" s="119"/>
      <c r="H14" s="150">
        <v>0.1</v>
      </c>
      <c r="I14" s="122" t="s">
        <v>159</v>
      </c>
      <c r="J14" s="119" t="s">
        <v>162</v>
      </c>
      <c r="K14" s="150">
        <v>0.1</v>
      </c>
      <c r="L14" s="116"/>
      <c r="M14" s="113"/>
      <c r="N14" s="115"/>
      <c r="O14" s="118"/>
    </row>
    <row r="15" spans="1:21" ht="30" customHeight="1" x14ac:dyDescent="0.15">
      <c r="A15" s="300"/>
      <c r="B15" s="119"/>
      <c r="C15" s="119" t="s">
        <v>41</v>
      </c>
      <c r="D15" s="119"/>
      <c r="E15" s="51"/>
      <c r="F15" s="51"/>
      <c r="G15" s="119"/>
      <c r="H15" s="149">
        <v>10</v>
      </c>
      <c r="I15" s="122"/>
      <c r="J15" s="119" t="s">
        <v>41</v>
      </c>
      <c r="K15" s="149">
        <v>10</v>
      </c>
      <c r="L15" s="122" t="s">
        <v>68</v>
      </c>
      <c r="M15" s="119" t="s">
        <v>72</v>
      </c>
      <c r="N15" s="121">
        <v>10</v>
      </c>
      <c r="O15" s="125"/>
    </row>
    <row r="16" spans="1:21" ht="30" customHeight="1" x14ac:dyDescent="0.15">
      <c r="A16" s="300"/>
      <c r="B16" s="119"/>
      <c r="C16" s="119" t="s">
        <v>99</v>
      </c>
      <c r="D16" s="119"/>
      <c r="E16" s="51"/>
      <c r="F16" s="51"/>
      <c r="G16" s="119"/>
      <c r="H16" s="149">
        <v>10</v>
      </c>
      <c r="I16" s="122"/>
      <c r="J16" s="119" t="s">
        <v>99</v>
      </c>
      <c r="K16" s="149">
        <v>10</v>
      </c>
      <c r="L16" s="122"/>
      <c r="M16" s="119"/>
      <c r="N16" s="121"/>
      <c r="O16" s="125"/>
    </row>
    <row r="17" spans="1:15" ht="30" customHeight="1" x14ac:dyDescent="0.15">
      <c r="A17" s="300"/>
      <c r="B17" s="113"/>
      <c r="C17" s="113"/>
      <c r="D17" s="113"/>
      <c r="E17" s="45"/>
      <c r="F17" s="45"/>
      <c r="G17" s="113"/>
      <c r="H17" s="148"/>
      <c r="I17" s="116"/>
      <c r="J17" s="113"/>
      <c r="K17" s="148"/>
      <c r="L17" s="122"/>
      <c r="M17" s="119"/>
      <c r="N17" s="121"/>
      <c r="O17" s="125"/>
    </row>
    <row r="18" spans="1:15" ht="30" customHeight="1" x14ac:dyDescent="0.15">
      <c r="A18" s="300"/>
      <c r="B18" s="119" t="s">
        <v>68</v>
      </c>
      <c r="C18" s="119" t="s">
        <v>72</v>
      </c>
      <c r="D18" s="119"/>
      <c r="E18" s="51" t="s">
        <v>53</v>
      </c>
      <c r="F18" s="51"/>
      <c r="G18" s="119"/>
      <c r="H18" s="149">
        <v>30</v>
      </c>
      <c r="I18" s="122" t="s">
        <v>68</v>
      </c>
      <c r="J18" s="119" t="s">
        <v>72</v>
      </c>
      <c r="K18" s="149">
        <v>20</v>
      </c>
      <c r="L18" s="122"/>
      <c r="M18" s="119"/>
      <c r="N18" s="121"/>
      <c r="O18" s="125"/>
    </row>
    <row r="19" spans="1:15" ht="30" customHeight="1" x14ac:dyDescent="0.15">
      <c r="A19" s="300"/>
      <c r="B19" s="119"/>
      <c r="C19" s="119"/>
      <c r="D19" s="119"/>
      <c r="E19" s="51"/>
      <c r="F19" s="151"/>
      <c r="G19" s="119" t="s">
        <v>30</v>
      </c>
      <c r="H19" s="149" t="s">
        <v>287</v>
      </c>
      <c r="I19" s="122"/>
      <c r="J19" s="119"/>
      <c r="K19" s="149"/>
      <c r="L19" s="122"/>
      <c r="M19" s="119"/>
      <c r="N19" s="121"/>
      <c r="O19" s="125"/>
    </row>
    <row r="20" spans="1:15" ht="30" customHeight="1" thickBot="1" x14ac:dyDescent="0.2">
      <c r="A20" s="301"/>
      <c r="B20" s="129"/>
      <c r="C20" s="129"/>
      <c r="D20" s="129"/>
      <c r="E20" s="59"/>
      <c r="F20" s="59"/>
      <c r="G20" s="129"/>
      <c r="H20" s="152"/>
      <c r="I20" s="132"/>
      <c r="J20" s="129"/>
      <c r="K20" s="152"/>
      <c r="L20" s="132"/>
      <c r="M20" s="129"/>
      <c r="N20" s="131"/>
      <c r="O20" s="135"/>
    </row>
    <row r="21" spans="1:15" ht="14.25" x14ac:dyDescent="0.15">
      <c r="B21" s="92"/>
      <c r="C21" s="92"/>
      <c r="D21" s="92"/>
      <c r="G21" s="92"/>
      <c r="H21" s="136"/>
      <c r="I21" s="92"/>
      <c r="J21" s="92"/>
      <c r="K21" s="136"/>
      <c r="L21" s="92"/>
      <c r="M21" s="92"/>
      <c r="N21" s="136"/>
    </row>
    <row r="22" spans="1:15" ht="14.25" x14ac:dyDescent="0.15">
      <c r="B22" s="92"/>
      <c r="C22" s="92"/>
      <c r="D22" s="92"/>
      <c r="G22" s="92"/>
      <c r="H22" s="136"/>
      <c r="I22" s="92"/>
      <c r="J22" s="92"/>
      <c r="K22" s="136"/>
      <c r="L22" s="92"/>
      <c r="M22" s="92"/>
      <c r="N22" s="136"/>
    </row>
    <row r="23" spans="1:15" ht="14.25" x14ac:dyDescent="0.15">
      <c r="B23" s="92"/>
      <c r="C23" s="92"/>
      <c r="D23" s="92"/>
      <c r="G23" s="92"/>
      <c r="H23" s="136"/>
      <c r="I23" s="92"/>
      <c r="J23" s="92"/>
      <c r="K23" s="136"/>
      <c r="L23" s="92"/>
      <c r="M23" s="92"/>
      <c r="N23" s="136"/>
    </row>
    <row r="24" spans="1:15" ht="14.25" x14ac:dyDescent="0.15">
      <c r="B24" s="92"/>
      <c r="C24" s="92"/>
      <c r="D24" s="92"/>
      <c r="G24" s="92"/>
      <c r="H24" s="136"/>
      <c r="I24" s="92"/>
      <c r="J24" s="92"/>
      <c r="K24" s="136"/>
      <c r="L24" s="92"/>
      <c r="M24" s="92"/>
      <c r="N24" s="136"/>
    </row>
    <row r="25" spans="1:15" ht="14.25" x14ac:dyDescent="0.15">
      <c r="B25" s="92"/>
      <c r="C25" s="92"/>
      <c r="D25" s="92"/>
      <c r="G25" s="92"/>
      <c r="H25" s="136"/>
      <c r="I25" s="92"/>
      <c r="J25" s="92"/>
      <c r="K25" s="136"/>
      <c r="L25" s="92"/>
      <c r="M25" s="92"/>
      <c r="N25" s="136"/>
    </row>
    <row r="26" spans="1:15" ht="14.25" x14ac:dyDescent="0.15">
      <c r="B26" s="92"/>
      <c r="C26" s="92"/>
      <c r="D26" s="92"/>
      <c r="G26" s="92"/>
      <c r="H26" s="136"/>
      <c r="I26" s="92"/>
      <c r="J26" s="92"/>
      <c r="K26" s="136"/>
      <c r="L26" s="92"/>
      <c r="M26" s="92"/>
      <c r="N26" s="136"/>
    </row>
    <row r="27" spans="1:15" ht="14.25" x14ac:dyDescent="0.15">
      <c r="B27" s="92"/>
      <c r="C27" s="92"/>
      <c r="D27" s="92"/>
      <c r="G27" s="92"/>
      <c r="H27" s="136"/>
      <c r="I27" s="92"/>
      <c r="J27" s="92"/>
      <c r="K27" s="136"/>
      <c r="L27" s="92"/>
      <c r="M27" s="92"/>
      <c r="N27" s="136"/>
    </row>
    <row r="28" spans="1:15" ht="14.25" x14ac:dyDescent="0.15">
      <c r="B28" s="92"/>
      <c r="C28" s="92"/>
      <c r="D28" s="92"/>
      <c r="G28" s="92"/>
      <c r="H28" s="136"/>
      <c r="I28" s="92"/>
      <c r="J28" s="92"/>
      <c r="K28" s="136"/>
      <c r="L28" s="92"/>
      <c r="M28" s="92"/>
      <c r="N28" s="136"/>
    </row>
    <row r="29" spans="1:15" ht="14.25" x14ac:dyDescent="0.15">
      <c r="B29" s="92"/>
      <c r="C29" s="92"/>
      <c r="D29" s="92"/>
      <c r="G29" s="92"/>
      <c r="H29" s="136"/>
      <c r="I29" s="92"/>
      <c r="J29" s="92"/>
      <c r="K29" s="136"/>
      <c r="L29" s="92"/>
      <c r="M29" s="92"/>
      <c r="N29" s="136"/>
    </row>
    <row r="30" spans="1:15" ht="14.25" x14ac:dyDescent="0.15">
      <c r="B30" s="92"/>
      <c r="C30" s="92"/>
      <c r="D30" s="92"/>
      <c r="G30" s="92"/>
      <c r="H30" s="136"/>
      <c r="I30" s="92"/>
      <c r="J30" s="92"/>
      <c r="K30" s="136"/>
      <c r="L30" s="92"/>
      <c r="M30" s="92"/>
      <c r="N30" s="136"/>
    </row>
    <row r="31" spans="1:15" ht="14.25" x14ac:dyDescent="0.15">
      <c r="B31" s="92"/>
      <c r="C31" s="92"/>
      <c r="D31" s="92"/>
      <c r="G31" s="92"/>
      <c r="H31" s="136"/>
      <c r="I31" s="92"/>
      <c r="J31" s="92"/>
      <c r="K31" s="136"/>
      <c r="L31" s="92"/>
      <c r="M31" s="92"/>
      <c r="N31" s="136"/>
    </row>
    <row r="32" spans="1:15" ht="14.25" x14ac:dyDescent="0.15">
      <c r="B32" s="92"/>
      <c r="C32" s="92"/>
      <c r="D32" s="92"/>
      <c r="G32" s="92"/>
      <c r="H32" s="136"/>
      <c r="I32" s="92"/>
      <c r="J32" s="92"/>
      <c r="K32" s="136"/>
      <c r="L32" s="92"/>
      <c r="M32" s="92"/>
      <c r="N32" s="136"/>
    </row>
    <row r="33" spans="2:14" ht="14.25" x14ac:dyDescent="0.15">
      <c r="B33" s="92"/>
      <c r="C33" s="92"/>
      <c r="D33" s="92"/>
      <c r="G33" s="92"/>
      <c r="H33" s="136"/>
      <c r="I33" s="92"/>
      <c r="J33" s="92"/>
      <c r="K33" s="136"/>
      <c r="L33" s="92"/>
      <c r="M33" s="92"/>
      <c r="N33" s="136"/>
    </row>
    <row r="34" spans="2:14" ht="14.25" x14ac:dyDescent="0.15">
      <c r="B34" s="92"/>
      <c r="C34" s="92"/>
      <c r="D34" s="92"/>
      <c r="G34" s="92"/>
      <c r="H34" s="136"/>
      <c r="I34" s="92"/>
      <c r="J34" s="92"/>
      <c r="K34" s="136"/>
      <c r="L34" s="92"/>
      <c r="M34" s="92"/>
      <c r="N34" s="136"/>
    </row>
    <row r="35" spans="2:14" ht="14.25" x14ac:dyDescent="0.15">
      <c r="B35" s="92"/>
      <c r="C35" s="92"/>
      <c r="D35" s="92"/>
      <c r="G35" s="92"/>
      <c r="H35" s="136"/>
      <c r="I35" s="92"/>
      <c r="J35" s="92"/>
      <c r="K35" s="136"/>
      <c r="L35" s="92"/>
      <c r="M35" s="92"/>
      <c r="N35" s="136"/>
    </row>
    <row r="36" spans="2:14" ht="14.25" x14ac:dyDescent="0.15">
      <c r="B36" s="92"/>
      <c r="C36" s="92"/>
      <c r="D36" s="92"/>
      <c r="G36" s="92"/>
      <c r="H36" s="136"/>
      <c r="I36" s="92"/>
      <c r="J36" s="92"/>
      <c r="K36" s="136"/>
      <c r="L36" s="92"/>
      <c r="M36" s="92"/>
      <c r="N36" s="136"/>
    </row>
    <row r="37" spans="2:14" ht="14.25" x14ac:dyDescent="0.15">
      <c r="B37" s="92"/>
      <c r="C37" s="92"/>
      <c r="D37" s="92"/>
      <c r="G37" s="92"/>
      <c r="H37" s="136"/>
      <c r="I37" s="92"/>
      <c r="J37" s="92"/>
      <c r="K37" s="136"/>
      <c r="L37" s="92"/>
      <c r="M37" s="92"/>
      <c r="N37" s="136"/>
    </row>
    <row r="38" spans="2:14" ht="14.25" x14ac:dyDescent="0.15">
      <c r="B38" s="92"/>
      <c r="C38" s="92"/>
      <c r="D38" s="92"/>
      <c r="G38" s="92"/>
      <c r="H38" s="136"/>
      <c r="I38" s="92"/>
      <c r="J38" s="92"/>
      <c r="K38" s="136"/>
      <c r="L38" s="92"/>
      <c r="M38" s="92"/>
      <c r="N38" s="136"/>
    </row>
    <row r="39" spans="2:14" ht="14.25" x14ac:dyDescent="0.15">
      <c r="B39" s="92"/>
      <c r="C39" s="92"/>
      <c r="D39" s="92"/>
      <c r="G39" s="92"/>
      <c r="H39" s="136"/>
      <c r="I39" s="92"/>
      <c r="J39" s="92"/>
      <c r="K39" s="136"/>
      <c r="L39" s="92"/>
      <c r="M39" s="92"/>
      <c r="N39" s="136"/>
    </row>
    <row r="40" spans="2:14" ht="14.25" x14ac:dyDescent="0.15">
      <c r="B40" s="92"/>
      <c r="C40" s="92"/>
      <c r="D40" s="92"/>
      <c r="G40" s="92"/>
      <c r="H40" s="136"/>
      <c r="I40" s="92"/>
      <c r="J40" s="92"/>
      <c r="K40" s="136"/>
      <c r="L40" s="92"/>
      <c r="M40" s="92"/>
      <c r="N40" s="136"/>
    </row>
    <row r="41" spans="2:14" ht="14.25" x14ac:dyDescent="0.15">
      <c r="B41" s="92"/>
      <c r="C41" s="92"/>
      <c r="D41" s="92"/>
      <c r="G41" s="92"/>
      <c r="H41" s="136"/>
      <c r="I41" s="92"/>
      <c r="J41" s="92"/>
      <c r="K41" s="136"/>
      <c r="L41" s="92"/>
      <c r="M41" s="92"/>
      <c r="N41" s="136"/>
    </row>
    <row r="42" spans="2:14" ht="14.25" x14ac:dyDescent="0.15">
      <c r="B42" s="92"/>
      <c r="C42" s="92"/>
      <c r="D42" s="92"/>
      <c r="G42" s="92"/>
      <c r="H42" s="136"/>
      <c r="I42" s="92"/>
      <c r="J42" s="92"/>
      <c r="K42" s="136"/>
      <c r="L42" s="92"/>
      <c r="M42" s="92"/>
      <c r="N42" s="136"/>
    </row>
    <row r="43" spans="2:14" ht="14.25" x14ac:dyDescent="0.15">
      <c r="B43" s="92"/>
      <c r="C43" s="92"/>
      <c r="D43" s="92"/>
      <c r="G43" s="92"/>
      <c r="H43" s="136"/>
      <c r="I43" s="92"/>
      <c r="J43" s="92"/>
      <c r="K43" s="136"/>
      <c r="L43" s="92"/>
      <c r="M43" s="92"/>
      <c r="N43" s="136"/>
    </row>
    <row r="44" spans="2:14" ht="14.25" x14ac:dyDescent="0.15">
      <c r="B44" s="92"/>
      <c r="C44" s="92"/>
      <c r="D44" s="92"/>
      <c r="G44" s="92"/>
      <c r="H44" s="136"/>
      <c r="I44" s="92"/>
      <c r="J44" s="92"/>
      <c r="K44" s="136"/>
      <c r="L44" s="92"/>
      <c r="M44" s="92"/>
      <c r="N44" s="136"/>
    </row>
    <row r="45" spans="2:14" ht="14.25" x14ac:dyDescent="0.15">
      <c r="B45" s="92"/>
      <c r="C45" s="92"/>
      <c r="D45" s="92"/>
      <c r="G45" s="92"/>
      <c r="H45" s="136"/>
      <c r="I45" s="92"/>
      <c r="J45" s="92"/>
      <c r="K45" s="136"/>
      <c r="L45" s="92"/>
      <c r="M45" s="92"/>
      <c r="N45" s="136"/>
    </row>
    <row r="46" spans="2:14" ht="14.25" x14ac:dyDescent="0.15">
      <c r="B46" s="92"/>
      <c r="C46" s="92"/>
      <c r="D46" s="92"/>
      <c r="G46" s="92"/>
      <c r="H46" s="136"/>
      <c r="I46" s="92"/>
      <c r="J46" s="92"/>
      <c r="K46" s="136"/>
      <c r="L46" s="92"/>
      <c r="M46" s="92"/>
      <c r="N46" s="136"/>
    </row>
    <row r="47" spans="2:14" ht="14.25" x14ac:dyDescent="0.15">
      <c r="B47" s="92"/>
      <c r="C47" s="92"/>
      <c r="D47" s="92"/>
      <c r="G47" s="92"/>
      <c r="H47" s="136"/>
      <c r="I47" s="92"/>
      <c r="J47" s="92"/>
      <c r="K47" s="136"/>
      <c r="L47" s="92"/>
      <c r="M47" s="92"/>
      <c r="N47" s="136"/>
    </row>
    <row r="48" spans="2:14" ht="14.25" x14ac:dyDescent="0.15">
      <c r="B48" s="92"/>
      <c r="C48" s="92"/>
      <c r="D48" s="92"/>
      <c r="G48" s="92"/>
      <c r="H48" s="136"/>
      <c r="I48" s="92"/>
      <c r="J48" s="92"/>
      <c r="K48" s="136"/>
      <c r="L48" s="92"/>
      <c r="M48" s="92"/>
      <c r="N48" s="136"/>
    </row>
    <row r="49" spans="2:14" ht="14.25" x14ac:dyDescent="0.15">
      <c r="B49" s="92"/>
      <c r="C49" s="92"/>
      <c r="D49" s="92"/>
      <c r="G49" s="92"/>
      <c r="H49" s="136"/>
      <c r="I49" s="92"/>
      <c r="J49" s="92"/>
      <c r="K49" s="136"/>
      <c r="L49" s="92"/>
      <c r="M49" s="92"/>
      <c r="N49" s="136"/>
    </row>
    <row r="50" spans="2:14" ht="14.25" x14ac:dyDescent="0.15">
      <c r="B50" s="92"/>
      <c r="C50" s="92"/>
      <c r="D50" s="92"/>
      <c r="G50" s="92"/>
      <c r="H50" s="136"/>
      <c r="I50" s="92"/>
      <c r="J50" s="92"/>
      <c r="K50" s="136"/>
      <c r="L50" s="92"/>
      <c r="M50" s="92"/>
      <c r="N50" s="136"/>
    </row>
    <row r="51" spans="2:14" ht="14.25" x14ac:dyDescent="0.15">
      <c r="B51" s="92"/>
      <c r="C51" s="92"/>
      <c r="D51" s="92"/>
      <c r="G51" s="92"/>
      <c r="H51" s="136"/>
      <c r="I51" s="92"/>
      <c r="J51" s="92"/>
      <c r="K51" s="136"/>
      <c r="L51" s="92"/>
      <c r="M51" s="92"/>
      <c r="N51" s="136"/>
    </row>
    <row r="52" spans="2:14" ht="14.25" x14ac:dyDescent="0.15">
      <c r="B52" s="92"/>
      <c r="C52" s="92"/>
      <c r="D52" s="92"/>
      <c r="G52" s="92"/>
      <c r="H52" s="136"/>
      <c r="I52" s="92"/>
      <c r="J52" s="92"/>
      <c r="K52" s="136"/>
      <c r="L52" s="92"/>
      <c r="M52" s="92"/>
      <c r="N52" s="136"/>
    </row>
    <row r="53" spans="2:14" ht="14.25" x14ac:dyDescent="0.15">
      <c r="B53" s="92"/>
      <c r="C53" s="92"/>
      <c r="D53" s="92"/>
      <c r="G53" s="92"/>
      <c r="H53" s="136"/>
      <c r="I53" s="92"/>
      <c r="J53" s="92"/>
      <c r="K53" s="136"/>
      <c r="L53" s="92"/>
      <c r="M53" s="92"/>
      <c r="N53" s="136"/>
    </row>
    <row r="54" spans="2:14" ht="14.25" x14ac:dyDescent="0.15">
      <c r="B54" s="92"/>
      <c r="C54" s="92"/>
      <c r="D54" s="92"/>
      <c r="G54" s="92"/>
      <c r="H54" s="136"/>
      <c r="I54" s="92"/>
      <c r="J54" s="92"/>
      <c r="K54" s="136"/>
      <c r="L54" s="92"/>
      <c r="M54" s="92"/>
      <c r="N54" s="136"/>
    </row>
    <row r="55" spans="2:14" ht="14.25" x14ac:dyDescent="0.15">
      <c r="B55" s="92"/>
      <c r="C55" s="92"/>
      <c r="D55" s="92"/>
      <c r="G55" s="92"/>
      <c r="H55" s="136"/>
      <c r="I55" s="92"/>
      <c r="J55" s="92"/>
      <c r="K55" s="136"/>
      <c r="L55" s="92"/>
      <c r="M55" s="92"/>
      <c r="N55" s="136"/>
    </row>
    <row r="56" spans="2:14" ht="14.25" x14ac:dyDescent="0.15">
      <c r="B56" s="92"/>
      <c r="C56" s="92"/>
      <c r="D56" s="92"/>
      <c r="G56" s="92"/>
      <c r="H56" s="136"/>
      <c r="I56" s="92"/>
      <c r="J56" s="92"/>
      <c r="K56" s="136"/>
      <c r="L56" s="92"/>
      <c r="M56" s="92"/>
      <c r="N56" s="136"/>
    </row>
    <row r="57" spans="2:14" ht="14.25" x14ac:dyDescent="0.15">
      <c r="B57" s="92"/>
      <c r="C57" s="92"/>
      <c r="D57" s="92"/>
      <c r="G57" s="92"/>
      <c r="H57" s="136"/>
      <c r="I57" s="92"/>
      <c r="J57" s="92"/>
      <c r="K57" s="136"/>
      <c r="L57" s="92"/>
      <c r="M57" s="92"/>
      <c r="N57" s="136"/>
    </row>
    <row r="58" spans="2:14" ht="14.25" x14ac:dyDescent="0.15">
      <c r="B58" s="92"/>
      <c r="C58" s="92"/>
      <c r="D58" s="92"/>
      <c r="G58" s="92"/>
      <c r="H58" s="136"/>
      <c r="I58" s="92"/>
      <c r="J58" s="92"/>
      <c r="K58" s="136"/>
      <c r="L58" s="92"/>
      <c r="M58" s="92"/>
      <c r="N58" s="136"/>
    </row>
    <row r="59" spans="2:14" ht="14.25" x14ac:dyDescent="0.15">
      <c r="B59" s="92"/>
      <c r="C59" s="92"/>
      <c r="D59" s="92"/>
      <c r="G59" s="92"/>
      <c r="H59" s="136"/>
      <c r="I59" s="92"/>
      <c r="J59" s="92"/>
      <c r="K59" s="136"/>
      <c r="L59" s="92"/>
      <c r="M59" s="92"/>
      <c r="N59" s="136"/>
    </row>
    <row r="60" spans="2:14" ht="14.25" x14ac:dyDescent="0.15">
      <c r="B60" s="92"/>
      <c r="C60" s="92"/>
      <c r="D60" s="92"/>
      <c r="G60" s="92"/>
      <c r="H60" s="136"/>
      <c r="I60" s="92"/>
      <c r="J60" s="92"/>
      <c r="K60" s="136"/>
      <c r="L60" s="92"/>
      <c r="M60" s="92"/>
      <c r="N60" s="136"/>
    </row>
    <row r="61" spans="2:14" ht="14.25" x14ac:dyDescent="0.15">
      <c r="B61" s="92"/>
      <c r="C61" s="92"/>
      <c r="D61" s="92"/>
      <c r="G61" s="92"/>
      <c r="H61" s="136"/>
      <c r="I61" s="92"/>
      <c r="J61" s="92"/>
      <c r="K61" s="136"/>
      <c r="L61" s="92"/>
      <c r="M61" s="92"/>
      <c r="N61" s="136"/>
    </row>
    <row r="62" spans="2:14" ht="14.25" x14ac:dyDescent="0.15">
      <c r="B62" s="92"/>
      <c r="C62" s="92"/>
      <c r="D62" s="92"/>
      <c r="G62" s="92"/>
      <c r="H62" s="136"/>
      <c r="I62" s="92"/>
      <c r="J62" s="92"/>
      <c r="K62" s="136"/>
      <c r="L62" s="92"/>
      <c r="M62" s="92"/>
      <c r="N62" s="136"/>
    </row>
    <row r="63" spans="2:14" ht="14.25" x14ac:dyDescent="0.15">
      <c r="B63" s="92"/>
      <c r="C63" s="92"/>
      <c r="D63" s="92"/>
      <c r="G63" s="92"/>
      <c r="H63" s="136"/>
      <c r="I63" s="92"/>
      <c r="J63" s="92"/>
      <c r="K63" s="136"/>
      <c r="L63" s="92"/>
      <c r="M63" s="92"/>
      <c r="N63" s="136"/>
    </row>
  </sheetData>
  <mergeCells count="14">
    <mergeCell ref="O4:O6"/>
    <mergeCell ref="I5:K5"/>
    <mergeCell ref="L5:N5"/>
    <mergeCell ref="A7:A20"/>
    <mergeCell ref="E1:N1"/>
    <mergeCell ref="A2:O2"/>
    <mergeCell ref="A3:C3"/>
    <mergeCell ref="E3:F3"/>
    <mergeCell ref="A4:C5"/>
    <mergeCell ref="D4:D6"/>
    <mergeCell ref="E4:E6"/>
    <mergeCell ref="F4:F6"/>
    <mergeCell ref="I4:K4"/>
    <mergeCell ref="L4:N4"/>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2"/>
  <sheetViews>
    <sheetView showZeros="0" zoomScale="60" zoomScaleNormal="60" zoomScaleSheetLayoutView="80" workbookViewId="0"/>
  </sheetViews>
  <sheetFormatPr defaultRowHeight="18.75" customHeight="1" x14ac:dyDescent="0.15"/>
  <cols>
    <col min="1" max="1" width="4.125" style="30" customWidth="1"/>
    <col min="2" max="2" width="22.5" style="29" customWidth="1"/>
    <col min="3" max="3" width="26.625" style="29" customWidth="1"/>
    <col min="4" max="4" width="17.125" style="28" customWidth="1"/>
    <col min="5" max="5" width="8.125" style="31" customWidth="1"/>
    <col min="6" max="6" width="4" style="32" customWidth="1"/>
    <col min="7" max="7" width="10.25" style="32" hidden="1" customWidth="1"/>
    <col min="8" max="8" width="23.25" style="33" customWidth="1"/>
    <col min="9" max="9" width="17.125" style="28" customWidth="1"/>
    <col min="10" max="10" width="8.125" style="32" customWidth="1"/>
    <col min="11" max="11" width="4" style="32" customWidth="1"/>
    <col min="12" max="12" width="10.25" style="32" hidden="1" customWidth="1"/>
    <col min="13" max="13" width="8.625" style="34" hidden="1" customWidth="1"/>
    <col min="14" max="14" width="97.75" style="29" customWidth="1"/>
    <col min="15" max="15" width="14.125" style="33" customWidth="1"/>
    <col min="16" max="16" width="16" style="28" customWidth="1"/>
    <col min="17" max="17" width="10.125" style="35" customWidth="1"/>
    <col min="18" max="18" width="10.125" style="31" customWidth="1"/>
    <col min="19" max="19" width="5.125" style="28" customWidth="1"/>
    <col min="27" max="16384" width="9" style="3"/>
  </cols>
  <sheetData>
    <row r="1" spans="1:19" ht="36.75" customHeight="1" x14ac:dyDescent="0.15">
      <c r="A1" s="1" t="s">
        <v>12</v>
      </c>
      <c r="B1" s="1"/>
      <c r="C1" s="2"/>
      <c r="D1" s="3"/>
      <c r="E1" s="2"/>
      <c r="F1" s="2"/>
      <c r="G1" s="2"/>
      <c r="H1" s="283"/>
      <c r="I1" s="283"/>
      <c r="J1" s="284"/>
      <c r="K1" s="284"/>
      <c r="L1" s="284"/>
      <c r="M1" s="284"/>
      <c r="N1" s="284"/>
      <c r="O1" s="2"/>
      <c r="P1" s="2"/>
      <c r="Q1" s="4"/>
      <c r="R1" s="4"/>
      <c r="S1" s="3"/>
    </row>
    <row r="2" spans="1:19" ht="36.75" customHeight="1" x14ac:dyDescent="0.15">
      <c r="A2" s="283" t="s">
        <v>0</v>
      </c>
      <c r="B2" s="283"/>
      <c r="C2" s="284"/>
      <c r="D2" s="284"/>
      <c r="E2" s="284"/>
      <c r="F2" s="284"/>
      <c r="G2" s="284"/>
      <c r="H2" s="284"/>
      <c r="I2" s="284"/>
      <c r="J2" s="284"/>
      <c r="K2" s="284"/>
      <c r="L2" s="284"/>
      <c r="M2" s="284"/>
      <c r="N2" s="284"/>
      <c r="O2" s="284"/>
      <c r="P2" s="284"/>
      <c r="Q2" s="284"/>
      <c r="R2" s="284"/>
      <c r="S2" s="3"/>
    </row>
    <row r="3" spans="1:19" ht="27.75" customHeight="1" thickBot="1" x14ac:dyDescent="0.3">
      <c r="A3" s="285" t="s">
        <v>216</v>
      </c>
      <c r="B3" s="286"/>
      <c r="C3" s="286"/>
      <c r="D3" s="286"/>
      <c r="E3" s="286"/>
      <c r="F3" s="286"/>
      <c r="G3" s="2"/>
      <c r="H3" s="2"/>
      <c r="I3" s="13"/>
      <c r="J3" s="2"/>
      <c r="K3" s="7"/>
      <c r="L3" s="7"/>
      <c r="M3" s="11"/>
      <c r="N3" s="2"/>
      <c r="O3" s="14"/>
      <c r="P3" s="13"/>
      <c r="Q3" s="15"/>
      <c r="R3" s="15"/>
      <c r="S3" s="12"/>
    </row>
    <row r="4" spans="1:19" customFormat="1" ht="42" customHeight="1" thickBot="1" x14ac:dyDescent="0.2">
      <c r="A4" s="16"/>
      <c r="B4" s="17" t="s">
        <v>1</v>
      </c>
      <c r="C4" s="18" t="s">
        <v>2</v>
      </c>
      <c r="D4" s="19" t="s">
        <v>259</v>
      </c>
      <c r="E4" s="36" t="s">
        <v>6</v>
      </c>
      <c r="F4" s="20" t="s">
        <v>4</v>
      </c>
      <c r="G4" s="18" t="s">
        <v>5</v>
      </c>
      <c r="H4" s="17" t="s">
        <v>2</v>
      </c>
      <c r="I4" s="19" t="s">
        <v>259</v>
      </c>
      <c r="J4" s="37" t="s">
        <v>3</v>
      </c>
      <c r="K4" s="20" t="s">
        <v>4</v>
      </c>
      <c r="L4" s="20" t="s">
        <v>5</v>
      </c>
      <c r="M4" s="22" t="s">
        <v>7</v>
      </c>
      <c r="N4" s="23" t="s">
        <v>8</v>
      </c>
      <c r="O4" s="20" t="s">
        <v>9</v>
      </c>
      <c r="P4" s="24" t="s">
        <v>259</v>
      </c>
      <c r="Q4" s="21" t="s">
        <v>11</v>
      </c>
      <c r="R4" s="25" t="s">
        <v>10</v>
      </c>
      <c r="S4" s="27"/>
    </row>
    <row r="5" spans="1:19" ht="27.95" customHeight="1" x14ac:dyDescent="0.15">
      <c r="A5" s="287" t="s">
        <v>51</v>
      </c>
      <c r="B5" s="66" t="s">
        <v>165</v>
      </c>
      <c r="C5" s="38" t="s">
        <v>168</v>
      </c>
      <c r="D5" s="39"/>
      <c r="E5" s="83">
        <v>0.5</v>
      </c>
      <c r="F5" s="41" t="s">
        <v>25</v>
      </c>
      <c r="G5" s="70"/>
      <c r="H5" s="74" t="s">
        <v>168</v>
      </c>
      <c r="I5" s="39"/>
      <c r="J5" s="41">
        <f>ROUNDUP(E5*0.75,2)</f>
        <v>0.38</v>
      </c>
      <c r="K5" s="41" t="s">
        <v>25</v>
      </c>
      <c r="L5" s="41"/>
      <c r="M5" s="78" t="e">
        <f>#REF!</f>
        <v>#REF!</v>
      </c>
      <c r="N5" s="66" t="s">
        <v>166</v>
      </c>
      <c r="O5" s="42" t="s">
        <v>14</v>
      </c>
      <c r="P5" s="39"/>
      <c r="Q5" s="43">
        <v>110</v>
      </c>
      <c r="R5" s="40">
        <f>ROUNDUP(Q5*0.75,2)</f>
        <v>82.5</v>
      </c>
    </row>
    <row r="6" spans="1:19" ht="27.95" customHeight="1" x14ac:dyDescent="0.15">
      <c r="A6" s="288"/>
      <c r="B6" s="68"/>
      <c r="C6" s="50" t="s">
        <v>169</v>
      </c>
      <c r="D6" s="51"/>
      <c r="E6" s="52">
        <v>0.1</v>
      </c>
      <c r="F6" s="53" t="s">
        <v>22</v>
      </c>
      <c r="G6" s="72" t="s">
        <v>170</v>
      </c>
      <c r="H6" s="76" t="s">
        <v>169</v>
      </c>
      <c r="I6" s="51"/>
      <c r="J6" s="53">
        <f>ROUNDUP(E6*0.75,2)</f>
        <v>0.08</v>
      </c>
      <c r="K6" s="53" t="s">
        <v>22</v>
      </c>
      <c r="L6" s="53" t="s">
        <v>170</v>
      </c>
      <c r="M6" s="80" t="e">
        <f>#REF!</f>
        <v>#REF!</v>
      </c>
      <c r="N6" s="68" t="s">
        <v>167</v>
      </c>
      <c r="O6" s="54" t="s">
        <v>35</v>
      </c>
      <c r="P6" s="51"/>
      <c r="Q6" s="55">
        <v>1.5</v>
      </c>
      <c r="R6" s="52">
        <f>ROUNDUP(Q6*0.75,2)</f>
        <v>1.1300000000000001</v>
      </c>
    </row>
    <row r="7" spans="1:19" ht="27.95" customHeight="1" x14ac:dyDescent="0.15">
      <c r="A7" s="288"/>
      <c r="B7" s="68"/>
      <c r="C7" s="50"/>
      <c r="D7" s="51"/>
      <c r="E7" s="52"/>
      <c r="F7" s="53"/>
      <c r="G7" s="72"/>
      <c r="H7" s="76"/>
      <c r="I7" s="51"/>
      <c r="J7" s="53"/>
      <c r="K7" s="53"/>
      <c r="L7" s="53"/>
      <c r="M7" s="80"/>
      <c r="N7" s="68" t="s">
        <v>20</v>
      </c>
      <c r="O7" s="54" t="s">
        <v>33</v>
      </c>
      <c r="P7" s="51" t="s">
        <v>34</v>
      </c>
      <c r="Q7" s="55">
        <v>1</v>
      </c>
      <c r="R7" s="52">
        <f>ROUNDUP(Q7*0.75,2)</f>
        <v>0.75</v>
      </c>
    </row>
    <row r="8" spans="1:19" ht="27.95" customHeight="1" x14ac:dyDescent="0.15">
      <c r="A8" s="288"/>
      <c r="B8" s="67"/>
      <c r="C8" s="44"/>
      <c r="D8" s="45"/>
      <c r="E8" s="46"/>
      <c r="F8" s="47"/>
      <c r="G8" s="71"/>
      <c r="H8" s="75"/>
      <c r="I8" s="45"/>
      <c r="J8" s="47"/>
      <c r="K8" s="47"/>
      <c r="L8" s="47"/>
      <c r="M8" s="79"/>
      <c r="N8" s="67"/>
      <c r="O8" s="48"/>
      <c r="P8" s="45"/>
      <c r="Q8" s="49"/>
      <c r="R8" s="46"/>
    </row>
    <row r="9" spans="1:19" ht="27.95" customHeight="1" x14ac:dyDescent="0.15">
      <c r="A9" s="288"/>
      <c r="B9" s="68" t="s">
        <v>171</v>
      </c>
      <c r="C9" s="50" t="s">
        <v>61</v>
      </c>
      <c r="D9" s="51"/>
      <c r="E9" s="52">
        <v>40</v>
      </c>
      <c r="F9" s="53" t="s">
        <v>22</v>
      </c>
      <c r="G9" s="72"/>
      <c r="H9" s="76" t="s">
        <v>61</v>
      </c>
      <c r="I9" s="51"/>
      <c r="J9" s="53">
        <f>ROUNDUP(E9*0.75,2)</f>
        <v>30</v>
      </c>
      <c r="K9" s="53" t="s">
        <v>22</v>
      </c>
      <c r="L9" s="53"/>
      <c r="M9" s="80" t="e">
        <f>#REF!</f>
        <v>#REF!</v>
      </c>
      <c r="N9" s="68" t="s">
        <v>172</v>
      </c>
      <c r="O9" s="54" t="s">
        <v>32</v>
      </c>
      <c r="P9" s="51"/>
      <c r="Q9" s="55">
        <v>0.5</v>
      </c>
      <c r="R9" s="52">
        <f t="shared" ref="R9:R14" si="0">ROUNDUP(Q9*0.75,2)</f>
        <v>0.38</v>
      </c>
    </row>
    <row r="10" spans="1:19" ht="27.95" customHeight="1" x14ac:dyDescent="0.15">
      <c r="A10" s="288"/>
      <c r="B10" s="68"/>
      <c r="C10" s="50" t="s">
        <v>83</v>
      </c>
      <c r="D10" s="51"/>
      <c r="E10" s="52">
        <v>50</v>
      </c>
      <c r="F10" s="53" t="s">
        <v>22</v>
      </c>
      <c r="G10" s="72"/>
      <c r="H10" s="76" t="s">
        <v>83</v>
      </c>
      <c r="I10" s="51"/>
      <c r="J10" s="53">
        <f>ROUNDUP(E10*0.75,2)</f>
        <v>37.5</v>
      </c>
      <c r="K10" s="53" t="s">
        <v>22</v>
      </c>
      <c r="L10" s="53"/>
      <c r="M10" s="80" t="e">
        <f>ROUND(#REF!+(#REF!*10/100),2)</f>
        <v>#REF!</v>
      </c>
      <c r="N10" s="68" t="s">
        <v>173</v>
      </c>
      <c r="O10" s="54" t="s">
        <v>29</v>
      </c>
      <c r="P10" s="51"/>
      <c r="Q10" s="55">
        <v>1</v>
      </c>
      <c r="R10" s="52">
        <f t="shared" si="0"/>
        <v>0.75</v>
      </c>
    </row>
    <row r="11" spans="1:19" ht="27.95" customHeight="1" x14ac:dyDescent="0.15">
      <c r="A11" s="288"/>
      <c r="B11" s="68"/>
      <c r="C11" s="50" t="s">
        <v>21</v>
      </c>
      <c r="D11" s="51"/>
      <c r="E11" s="52">
        <v>20</v>
      </c>
      <c r="F11" s="53" t="s">
        <v>22</v>
      </c>
      <c r="G11" s="72"/>
      <c r="H11" s="76" t="s">
        <v>21</v>
      </c>
      <c r="I11" s="51"/>
      <c r="J11" s="53">
        <f>ROUNDUP(E11*0.75,2)</f>
        <v>15</v>
      </c>
      <c r="K11" s="53" t="s">
        <v>22</v>
      </c>
      <c r="L11" s="53"/>
      <c r="M11" s="80" t="e">
        <f>ROUND(#REF!+(#REF!*6/100),2)</f>
        <v>#REF!</v>
      </c>
      <c r="N11" s="68" t="s">
        <v>20</v>
      </c>
      <c r="O11" s="54" t="s">
        <v>35</v>
      </c>
      <c r="P11" s="51"/>
      <c r="Q11" s="55">
        <v>30</v>
      </c>
      <c r="R11" s="52">
        <f t="shared" si="0"/>
        <v>22.5</v>
      </c>
    </row>
    <row r="12" spans="1:19" ht="27.95" customHeight="1" x14ac:dyDescent="0.15">
      <c r="A12" s="288"/>
      <c r="B12" s="68"/>
      <c r="C12" s="50" t="s">
        <v>41</v>
      </c>
      <c r="D12" s="51"/>
      <c r="E12" s="52">
        <v>10</v>
      </c>
      <c r="F12" s="53" t="s">
        <v>22</v>
      </c>
      <c r="G12" s="72"/>
      <c r="H12" s="76" t="s">
        <v>41</v>
      </c>
      <c r="I12" s="51"/>
      <c r="J12" s="53">
        <f>ROUNDUP(E12*0.75,2)</f>
        <v>7.5</v>
      </c>
      <c r="K12" s="53" t="s">
        <v>22</v>
      </c>
      <c r="L12" s="53"/>
      <c r="M12" s="80" t="e">
        <f>ROUND(#REF!+(#REF!*10/100),2)</f>
        <v>#REF!</v>
      </c>
      <c r="N12" s="68"/>
      <c r="O12" s="54" t="s">
        <v>30</v>
      </c>
      <c r="P12" s="51"/>
      <c r="Q12" s="55">
        <v>2</v>
      </c>
      <c r="R12" s="52">
        <f t="shared" si="0"/>
        <v>1.5</v>
      </c>
    </row>
    <row r="13" spans="1:19" ht="27.95" customHeight="1" x14ac:dyDescent="0.15">
      <c r="A13" s="288"/>
      <c r="B13" s="68"/>
      <c r="C13" s="50"/>
      <c r="D13" s="51"/>
      <c r="E13" s="52"/>
      <c r="F13" s="53"/>
      <c r="G13" s="72"/>
      <c r="H13" s="76"/>
      <c r="I13" s="51"/>
      <c r="J13" s="53"/>
      <c r="K13" s="53"/>
      <c r="L13" s="53"/>
      <c r="M13" s="80"/>
      <c r="N13" s="68"/>
      <c r="O13" s="54" t="s">
        <v>42</v>
      </c>
      <c r="P13" s="51"/>
      <c r="Q13" s="55">
        <v>1</v>
      </c>
      <c r="R13" s="52">
        <f t="shared" si="0"/>
        <v>0.75</v>
      </c>
    </row>
    <row r="14" spans="1:19" ht="27.95" customHeight="1" x14ac:dyDescent="0.15">
      <c r="A14" s="288"/>
      <c r="B14" s="68"/>
      <c r="C14" s="50"/>
      <c r="D14" s="51"/>
      <c r="E14" s="52"/>
      <c r="F14" s="53"/>
      <c r="G14" s="72"/>
      <c r="H14" s="76"/>
      <c r="I14" s="51"/>
      <c r="J14" s="53"/>
      <c r="K14" s="53"/>
      <c r="L14" s="53"/>
      <c r="M14" s="80"/>
      <c r="N14" s="68"/>
      <c r="O14" s="54" t="s">
        <v>33</v>
      </c>
      <c r="P14" s="51" t="s">
        <v>34</v>
      </c>
      <c r="Q14" s="55">
        <v>3</v>
      </c>
      <c r="R14" s="52">
        <f t="shared" si="0"/>
        <v>2.25</v>
      </c>
    </row>
    <row r="15" spans="1:19" ht="27.95" customHeight="1" x14ac:dyDescent="0.15">
      <c r="A15" s="288"/>
      <c r="B15" s="67"/>
      <c r="C15" s="44"/>
      <c r="D15" s="45"/>
      <c r="E15" s="46"/>
      <c r="F15" s="47"/>
      <c r="G15" s="71"/>
      <c r="H15" s="75"/>
      <c r="I15" s="45"/>
      <c r="J15" s="47"/>
      <c r="K15" s="47"/>
      <c r="L15" s="47"/>
      <c r="M15" s="79"/>
      <c r="N15" s="67"/>
      <c r="O15" s="48"/>
      <c r="P15" s="45"/>
      <c r="Q15" s="49"/>
      <c r="R15" s="46"/>
    </row>
    <row r="16" spans="1:19" ht="27.95" customHeight="1" x14ac:dyDescent="0.15">
      <c r="A16" s="288"/>
      <c r="B16" s="68" t="s">
        <v>174</v>
      </c>
      <c r="C16" s="50" t="s">
        <v>118</v>
      </c>
      <c r="D16" s="51"/>
      <c r="E16" s="52">
        <v>40</v>
      </c>
      <c r="F16" s="53" t="s">
        <v>22</v>
      </c>
      <c r="G16" s="72"/>
      <c r="H16" s="76" t="s">
        <v>118</v>
      </c>
      <c r="I16" s="51"/>
      <c r="J16" s="53">
        <f>ROUNDUP(E16*0.75,2)</f>
        <v>30</v>
      </c>
      <c r="K16" s="53" t="s">
        <v>22</v>
      </c>
      <c r="L16" s="53"/>
      <c r="M16" s="80" t="e">
        <f>ROUND(#REF!+(#REF!*6/100),2)</f>
        <v>#REF!</v>
      </c>
      <c r="N16" s="68" t="s">
        <v>175</v>
      </c>
      <c r="O16" s="54" t="s">
        <v>35</v>
      </c>
      <c r="P16" s="51"/>
      <c r="Q16" s="55">
        <v>1.5</v>
      </c>
      <c r="R16" s="52">
        <f>ROUNDUP(Q16*0.75,2)</f>
        <v>1.1300000000000001</v>
      </c>
    </row>
    <row r="17" spans="1:18" ht="27.95" customHeight="1" x14ac:dyDescent="0.15">
      <c r="A17" s="288"/>
      <c r="B17" s="68"/>
      <c r="C17" s="50" t="s">
        <v>126</v>
      </c>
      <c r="D17" s="51"/>
      <c r="E17" s="52">
        <v>0.5</v>
      </c>
      <c r="F17" s="53" t="s">
        <v>22</v>
      </c>
      <c r="G17" s="72"/>
      <c r="H17" s="76" t="s">
        <v>126</v>
      </c>
      <c r="I17" s="51"/>
      <c r="J17" s="53">
        <f>ROUNDUP(E17*0.75,2)</f>
        <v>0.38</v>
      </c>
      <c r="K17" s="53" t="s">
        <v>22</v>
      </c>
      <c r="L17" s="53"/>
      <c r="M17" s="80" t="e">
        <f>#REF!</f>
        <v>#REF!</v>
      </c>
      <c r="N17" s="68" t="s">
        <v>176</v>
      </c>
      <c r="O17" s="54" t="s">
        <v>30</v>
      </c>
      <c r="P17" s="51"/>
      <c r="Q17" s="55">
        <v>0.5</v>
      </c>
      <c r="R17" s="52">
        <f>ROUNDUP(Q17*0.75,2)</f>
        <v>0.38</v>
      </c>
    </row>
    <row r="18" spans="1:18" ht="27.95" customHeight="1" x14ac:dyDescent="0.15">
      <c r="A18" s="288"/>
      <c r="B18" s="68"/>
      <c r="C18" s="50" t="s">
        <v>117</v>
      </c>
      <c r="D18" s="51"/>
      <c r="E18" s="52">
        <v>2</v>
      </c>
      <c r="F18" s="53" t="s">
        <v>22</v>
      </c>
      <c r="G18" s="72"/>
      <c r="H18" s="76" t="s">
        <v>117</v>
      </c>
      <c r="I18" s="51"/>
      <c r="J18" s="53">
        <f>ROUNDUP(E18*0.75,2)</f>
        <v>1.5</v>
      </c>
      <c r="K18" s="53" t="s">
        <v>22</v>
      </c>
      <c r="L18" s="53"/>
      <c r="M18" s="80" t="e">
        <f>#REF!</f>
        <v>#REF!</v>
      </c>
      <c r="N18" s="68" t="s">
        <v>20</v>
      </c>
      <c r="O18" s="54" t="s">
        <v>33</v>
      </c>
      <c r="P18" s="51" t="s">
        <v>34</v>
      </c>
      <c r="Q18" s="55">
        <v>1</v>
      </c>
      <c r="R18" s="52">
        <f>ROUNDUP(Q18*0.75,2)</f>
        <v>0.75</v>
      </c>
    </row>
    <row r="19" spans="1:18" ht="27.95" customHeight="1" x14ac:dyDescent="0.15">
      <c r="A19" s="288"/>
      <c r="B19" s="67"/>
      <c r="C19" s="44"/>
      <c r="D19" s="45"/>
      <c r="E19" s="46"/>
      <c r="F19" s="47"/>
      <c r="G19" s="71"/>
      <c r="H19" s="75"/>
      <c r="I19" s="45"/>
      <c r="J19" s="47"/>
      <c r="K19" s="47"/>
      <c r="L19" s="47"/>
      <c r="M19" s="79"/>
      <c r="N19" s="67"/>
      <c r="O19" s="48"/>
      <c r="P19" s="45"/>
      <c r="Q19" s="49"/>
      <c r="R19" s="46"/>
    </row>
    <row r="20" spans="1:18" ht="27.95" customHeight="1" x14ac:dyDescent="0.15">
      <c r="A20" s="288"/>
      <c r="B20" s="68" t="s">
        <v>43</v>
      </c>
      <c r="C20" s="50" t="s">
        <v>114</v>
      </c>
      <c r="D20" s="51" t="s">
        <v>34</v>
      </c>
      <c r="E20" s="65">
        <v>0.1</v>
      </c>
      <c r="F20" s="53" t="s">
        <v>25</v>
      </c>
      <c r="G20" s="72"/>
      <c r="H20" s="76" t="s">
        <v>114</v>
      </c>
      <c r="I20" s="51" t="s">
        <v>34</v>
      </c>
      <c r="J20" s="53">
        <f>ROUNDUP(E20*0.75,2)</f>
        <v>0.08</v>
      </c>
      <c r="K20" s="53" t="s">
        <v>25</v>
      </c>
      <c r="L20" s="53"/>
      <c r="M20" s="80" t="e">
        <f>#REF!</f>
        <v>#REF!</v>
      </c>
      <c r="N20" s="68" t="s">
        <v>20</v>
      </c>
      <c r="O20" s="54" t="s">
        <v>35</v>
      </c>
      <c r="P20" s="51"/>
      <c r="Q20" s="55">
        <v>100</v>
      </c>
      <c r="R20" s="52">
        <f>ROUNDUP(Q20*0.75,2)</f>
        <v>75</v>
      </c>
    </row>
    <row r="21" spans="1:18" ht="27.95" customHeight="1" x14ac:dyDescent="0.15">
      <c r="A21" s="288"/>
      <c r="B21" s="68"/>
      <c r="C21" s="50" t="s">
        <v>177</v>
      </c>
      <c r="D21" s="51"/>
      <c r="E21" s="52">
        <v>5</v>
      </c>
      <c r="F21" s="53" t="s">
        <v>22</v>
      </c>
      <c r="G21" s="72"/>
      <c r="H21" s="76" t="s">
        <v>177</v>
      </c>
      <c r="I21" s="51"/>
      <c r="J21" s="53">
        <f>ROUNDUP(E21*0.75,2)</f>
        <v>3.75</v>
      </c>
      <c r="K21" s="53" t="s">
        <v>22</v>
      </c>
      <c r="L21" s="53"/>
      <c r="M21" s="80" t="e">
        <f>ROUND(#REF!+(#REF!*0/100),2)</f>
        <v>#REF!</v>
      </c>
      <c r="N21" s="68"/>
      <c r="O21" s="54" t="s">
        <v>46</v>
      </c>
      <c r="P21" s="51"/>
      <c r="Q21" s="55">
        <v>3</v>
      </c>
      <c r="R21" s="52">
        <f>ROUNDUP(Q21*0.75,2)</f>
        <v>2.25</v>
      </c>
    </row>
    <row r="22" spans="1:18" ht="27.95" customHeight="1" thickBot="1" x14ac:dyDescent="0.2">
      <c r="A22" s="289"/>
      <c r="B22" s="69"/>
      <c r="C22" s="58"/>
      <c r="D22" s="59"/>
      <c r="E22" s="60"/>
      <c r="F22" s="61"/>
      <c r="G22" s="73"/>
      <c r="H22" s="77"/>
      <c r="I22" s="59"/>
      <c r="J22" s="61"/>
      <c r="K22" s="61"/>
      <c r="L22" s="61"/>
      <c r="M22" s="81"/>
      <c r="N22" s="69"/>
      <c r="O22" s="62"/>
      <c r="P22" s="59"/>
      <c r="Q22" s="63"/>
      <c r="R22" s="60"/>
    </row>
  </sheetData>
  <mergeCells count="4">
    <mergeCell ref="H1:N1"/>
    <mergeCell ref="A2:R2"/>
    <mergeCell ref="A3:F3"/>
    <mergeCell ref="A5:A22"/>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4"/>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8"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260</v>
      </c>
      <c r="B1" s="5"/>
      <c r="C1" s="1"/>
      <c r="D1" s="1"/>
      <c r="E1" s="302"/>
      <c r="F1" s="303"/>
      <c r="G1" s="303"/>
      <c r="H1" s="303"/>
      <c r="I1" s="303"/>
      <c r="J1" s="303"/>
      <c r="K1" s="303"/>
      <c r="L1" s="303"/>
      <c r="M1" s="303"/>
      <c r="N1" s="303"/>
      <c r="O1"/>
      <c r="P1"/>
      <c r="Q1"/>
      <c r="R1"/>
      <c r="S1"/>
      <c r="T1"/>
      <c r="U1"/>
    </row>
    <row r="2" spans="1:21" s="3" customFormat="1" ht="36" customHeight="1" x14ac:dyDescent="0.15">
      <c r="A2" s="283" t="s">
        <v>0</v>
      </c>
      <c r="B2" s="284"/>
      <c r="C2" s="284"/>
      <c r="D2" s="284"/>
      <c r="E2" s="284"/>
      <c r="F2" s="284"/>
      <c r="G2" s="284"/>
      <c r="H2" s="284"/>
      <c r="I2" s="284"/>
      <c r="J2" s="284"/>
      <c r="K2" s="284"/>
      <c r="L2" s="284"/>
      <c r="M2" s="284"/>
      <c r="N2" s="284"/>
      <c r="O2" s="303"/>
      <c r="P2"/>
      <c r="Q2"/>
      <c r="R2"/>
      <c r="S2"/>
      <c r="T2"/>
      <c r="U2"/>
    </row>
    <row r="3" spans="1:21" ht="33.75" customHeight="1" thickBot="1" x14ac:dyDescent="0.3">
      <c r="A3" s="304" t="s">
        <v>351</v>
      </c>
      <c r="B3" s="305"/>
      <c r="C3" s="305"/>
      <c r="D3" s="94"/>
      <c r="E3" s="306" t="s">
        <v>261</v>
      </c>
      <c r="F3" s="307"/>
      <c r="G3" s="87"/>
      <c r="H3" s="87"/>
      <c r="I3" s="87"/>
      <c r="J3" s="87"/>
      <c r="K3" s="95"/>
      <c r="L3" s="87"/>
      <c r="M3" s="87"/>
    </row>
    <row r="4" spans="1:21" ht="18.75" customHeight="1" x14ac:dyDescent="0.15">
      <c r="A4" s="308"/>
      <c r="B4" s="309"/>
      <c r="C4" s="310"/>
      <c r="D4" s="314" t="s">
        <v>5</v>
      </c>
      <c r="E4" s="317" t="s">
        <v>262</v>
      </c>
      <c r="F4" s="320" t="s">
        <v>263</v>
      </c>
      <c r="G4" s="96" t="s">
        <v>264</v>
      </c>
      <c r="H4" s="145" t="s">
        <v>265</v>
      </c>
      <c r="I4" s="323" t="s">
        <v>266</v>
      </c>
      <c r="J4" s="324"/>
      <c r="K4" s="325"/>
      <c r="L4" s="330" t="s">
        <v>267</v>
      </c>
      <c r="M4" s="327"/>
      <c r="N4" s="328"/>
      <c r="O4" s="290" t="s">
        <v>5</v>
      </c>
    </row>
    <row r="5" spans="1:21" ht="18.75" customHeight="1" x14ac:dyDescent="0.15">
      <c r="A5" s="311"/>
      <c r="B5" s="312"/>
      <c r="C5" s="313"/>
      <c r="D5" s="315"/>
      <c r="E5" s="318"/>
      <c r="F5" s="321"/>
      <c r="G5" s="9" t="s">
        <v>268</v>
      </c>
      <c r="H5" s="146" t="s">
        <v>331</v>
      </c>
      <c r="I5" s="293" t="s">
        <v>271</v>
      </c>
      <c r="J5" s="294"/>
      <c r="K5" s="295"/>
      <c r="L5" s="329" t="s">
        <v>330</v>
      </c>
      <c r="M5" s="297"/>
      <c r="N5" s="298"/>
      <c r="O5" s="291"/>
    </row>
    <row r="6" spans="1:21" ht="18.75" customHeight="1" thickBot="1" x14ac:dyDescent="0.2">
      <c r="A6" s="99"/>
      <c r="B6" s="100" t="s">
        <v>1</v>
      </c>
      <c r="C6" s="101" t="s">
        <v>274</v>
      </c>
      <c r="D6" s="316"/>
      <c r="E6" s="319"/>
      <c r="F6" s="322"/>
      <c r="G6" s="102" t="s">
        <v>263</v>
      </c>
      <c r="H6" s="106" t="s">
        <v>275</v>
      </c>
      <c r="I6" s="104" t="s">
        <v>1</v>
      </c>
      <c r="J6" s="101" t="s">
        <v>274</v>
      </c>
      <c r="K6" s="103" t="s">
        <v>275</v>
      </c>
      <c r="L6" s="104" t="s">
        <v>1</v>
      </c>
      <c r="M6" s="106" t="s">
        <v>274</v>
      </c>
      <c r="N6" s="103" t="s">
        <v>275</v>
      </c>
      <c r="O6" s="292"/>
    </row>
    <row r="7" spans="1:21" ht="30" customHeight="1" x14ac:dyDescent="0.15">
      <c r="A7" s="299" t="s">
        <v>51</v>
      </c>
      <c r="B7" s="107" t="s">
        <v>276</v>
      </c>
      <c r="C7" s="107" t="s">
        <v>277</v>
      </c>
      <c r="D7" s="107"/>
      <c r="E7" s="39"/>
      <c r="F7" s="39"/>
      <c r="G7" s="107"/>
      <c r="H7" s="147" t="s">
        <v>278</v>
      </c>
      <c r="I7" s="110" t="s">
        <v>276</v>
      </c>
      <c r="J7" s="107" t="s">
        <v>277</v>
      </c>
      <c r="K7" s="147" t="s">
        <v>279</v>
      </c>
      <c r="L7" s="110" t="s">
        <v>280</v>
      </c>
      <c r="M7" s="107" t="s">
        <v>277</v>
      </c>
      <c r="N7" s="109">
        <v>30</v>
      </c>
      <c r="O7" s="112"/>
    </row>
    <row r="8" spans="1:21" ht="30" customHeight="1" x14ac:dyDescent="0.15">
      <c r="A8" s="300"/>
      <c r="B8" s="113"/>
      <c r="C8" s="113"/>
      <c r="D8" s="113"/>
      <c r="E8" s="45"/>
      <c r="F8" s="45"/>
      <c r="G8" s="113"/>
      <c r="H8" s="148"/>
      <c r="I8" s="116"/>
      <c r="J8" s="113"/>
      <c r="K8" s="148"/>
      <c r="L8" s="116"/>
      <c r="M8" s="113"/>
      <c r="N8" s="115"/>
      <c r="O8" s="118"/>
    </row>
    <row r="9" spans="1:21" ht="30" customHeight="1" x14ac:dyDescent="0.15">
      <c r="A9" s="300"/>
      <c r="B9" s="119" t="s">
        <v>322</v>
      </c>
      <c r="C9" s="119" t="s">
        <v>61</v>
      </c>
      <c r="D9" s="119"/>
      <c r="E9" s="51"/>
      <c r="F9" s="51"/>
      <c r="G9" s="119"/>
      <c r="H9" s="149">
        <v>20</v>
      </c>
      <c r="I9" s="122" t="s">
        <v>322</v>
      </c>
      <c r="J9" s="123" t="s">
        <v>122</v>
      </c>
      <c r="K9" s="149">
        <v>10</v>
      </c>
      <c r="L9" s="122" t="s">
        <v>321</v>
      </c>
      <c r="M9" s="119" t="s">
        <v>83</v>
      </c>
      <c r="N9" s="121">
        <v>10</v>
      </c>
      <c r="O9" s="125"/>
    </row>
    <row r="10" spans="1:21" ht="30" customHeight="1" x14ac:dyDescent="0.15">
      <c r="A10" s="300"/>
      <c r="B10" s="119"/>
      <c r="C10" s="119" t="s">
        <v>83</v>
      </c>
      <c r="D10" s="119"/>
      <c r="E10" s="51"/>
      <c r="F10" s="51"/>
      <c r="G10" s="119"/>
      <c r="H10" s="149">
        <v>20</v>
      </c>
      <c r="I10" s="122"/>
      <c r="J10" s="119" t="s">
        <v>83</v>
      </c>
      <c r="K10" s="149">
        <v>20</v>
      </c>
      <c r="L10" s="122"/>
      <c r="M10" s="119" t="s">
        <v>21</v>
      </c>
      <c r="N10" s="121">
        <v>5</v>
      </c>
      <c r="O10" s="125"/>
    </row>
    <row r="11" spans="1:21" ht="30" customHeight="1" x14ac:dyDescent="0.15">
      <c r="A11" s="300"/>
      <c r="B11" s="119"/>
      <c r="C11" s="119" t="s">
        <v>21</v>
      </c>
      <c r="D11" s="119"/>
      <c r="E11" s="51"/>
      <c r="F11" s="51"/>
      <c r="G11" s="119"/>
      <c r="H11" s="149">
        <v>10</v>
      </c>
      <c r="I11" s="122"/>
      <c r="J11" s="119" t="s">
        <v>21</v>
      </c>
      <c r="K11" s="149">
        <v>10</v>
      </c>
      <c r="L11" s="122"/>
      <c r="M11" s="119" t="s">
        <v>41</v>
      </c>
      <c r="N11" s="121">
        <v>5</v>
      </c>
      <c r="O11" s="125"/>
    </row>
    <row r="12" spans="1:21" ht="30" customHeight="1" x14ac:dyDescent="0.15">
      <c r="A12" s="300"/>
      <c r="B12" s="119"/>
      <c r="C12" s="119" t="s">
        <v>41</v>
      </c>
      <c r="D12" s="119"/>
      <c r="E12" s="51"/>
      <c r="F12" s="51"/>
      <c r="G12" s="119"/>
      <c r="H12" s="149">
        <v>5</v>
      </c>
      <c r="I12" s="122"/>
      <c r="J12" s="119" t="s">
        <v>41</v>
      </c>
      <c r="K12" s="149">
        <v>5</v>
      </c>
      <c r="L12" s="116"/>
      <c r="M12" s="113"/>
      <c r="N12" s="115"/>
      <c r="O12" s="118"/>
    </row>
    <row r="13" spans="1:21" ht="30" customHeight="1" x14ac:dyDescent="0.15">
      <c r="A13" s="300"/>
      <c r="B13" s="119"/>
      <c r="C13" s="119"/>
      <c r="D13" s="119"/>
      <c r="E13" s="51"/>
      <c r="F13" s="51"/>
      <c r="G13" s="119" t="s">
        <v>35</v>
      </c>
      <c r="H13" s="149" t="s">
        <v>286</v>
      </c>
      <c r="I13" s="122"/>
      <c r="J13" s="119"/>
      <c r="K13" s="149"/>
      <c r="L13" s="122" t="s">
        <v>320</v>
      </c>
      <c r="M13" s="119" t="s">
        <v>118</v>
      </c>
      <c r="N13" s="121">
        <v>10</v>
      </c>
      <c r="O13" s="125"/>
    </row>
    <row r="14" spans="1:21" ht="30" customHeight="1" x14ac:dyDescent="0.15">
      <c r="A14" s="300"/>
      <c r="B14" s="119"/>
      <c r="C14" s="119"/>
      <c r="D14" s="119"/>
      <c r="E14" s="51"/>
      <c r="F14" s="51"/>
      <c r="G14" s="119" t="s">
        <v>30</v>
      </c>
      <c r="H14" s="149" t="s">
        <v>287</v>
      </c>
      <c r="I14" s="122"/>
      <c r="J14" s="119"/>
      <c r="K14" s="149"/>
      <c r="L14" s="122"/>
      <c r="M14" s="119"/>
      <c r="N14" s="121"/>
      <c r="O14" s="125"/>
    </row>
    <row r="15" spans="1:21" ht="30" customHeight="1" x14ac:dyDescent="0.15">
      <c r="A15" s="300"/>
      <c r="B15" s="119"/>
      <c r="C15" s="119"/>
      <c r="D15" s="119"/>
      <c r="E15" s="51"/>
      <c r="F15" s="51" t="s">
        <v>34</v>
      </c>
      <c r="G15" s="119" t="s">
        <v>33</v>
      </c>
      <c r="H15" s="149" t="s">
        <v>287</v>
      </c>
      <c r="I15" s="122"/>
      <c r="J15" s="119"/>
      <c r="K15" s="149"/>
      <c r="L15" s="122"/>
      <c r="M15" s="119"/>
      <c r="N15" s="121"/>
      <c r="O15" s="125"/>
    </row>
    <row r="16" spans="1:21" ht="30" customHeight="1" x14ac:dyDescent="0.15">
      <c r="A16" s="300"/>
      <c r="B16" s="113"/>
      <c r="C16" s="113"/>
      <c r="D16" s="113"/>
      <c r="E16" s="45"/>
      <c r="F16" s="45"/>
      <c r="G16" s="113"/>
      <c r="H16" s="148"/>
      <c r="I16" s="116"/>
      <c r="J16" s="113"/>
      <c r="K16" s="148"/>
      <c r="L16" s="122"/>
      <c r="M16" s="119"/>
      <c r="N16" s="121"/>
      <c r="O16" s="125"/>
    </row>
    <row r="17" spans="1:15" ht="30" customHeight="1" x14ac:dyDescent="0.15">
      <c r="A17" s="300"/>
      <c r="B17" s="119" t="s">
        <v>319</v>
      </c>
      <c r="C17" s="119" t="s">
        <v>118</v>
      </c>
      <c r="D17" s="119"/>
      <c r="E17" s="51"/>
      <c r="F17" s="51"/>
      <c r="G17" s="119"/>
      <c r="H17" s="149">
        <v>15</v>
      </c>
      <c r="I17" s="122" t="s">
        <v>319</v>
      </c>
      <c r="J17" s="119" t="s">
        <v>118</v>
      </c>
      <c r="K17" s="149">
        <v>10</v>
      </c>
      <c r="L17" s="122"/>
      <c r="M17" s="119"/>
      <c r="N17" s="121"/>
      <c r="O17" s="125"/>
    </row>
    <row r="18" spans="1:15" ht="30" customHeight="1" x14ac:dyDescent="0.15">
      <c r="A18" s="300"/>
      <c r="B18" s="119"/>
      <c r="C18" s="119" t="s">
        <v>126</v>
      </c>
      <c r="D18" s="119"/>
      <c r="E18" s="51"/>
      <c r="F18" s="51"/>
      <c r="G18" s="119"/>
      <c r="H18" s="149">
        <v>0.5</v>
      </c>
      <c r="I18" s="122"/>
      <c r="J18" s="119" t="s">
        <v>126</v>
      </c>
      <c r="K18" s="149">
        <v>0.5</v>
      </c>
      <c r="L18" s="122"/>
      <c r="M18" s="119"/>
      <c r="N18" s="121"/>
      <c r="O18" s="125"/>
    </row>
    <row r="19" spans="1:15" ht="30" customHeight="1" x14ac:dyDescent="0.15">
      <c r="A19" s="300"/>
      <c r="B19" s="113"/>
      <c r="C19" s="113"/>
      <c r="D19" s="113"/>
      <c r="E19" s="45"/>
      <c r="F19" s="154"/>
      <c r="G19" s="113"/>
      <c r="H19" s="148"/>
      <c r="I19" s="116"/>
      <c r="J19" s="113"/>
      <c r="K19" s="148"/>
      <c r="L19" s="122"/>
      <c r="M19" s="119"/>
      <c r="N19" s="121"/>
      <c r="O19" s="125"/>
    </row>
    <row r="20" spans="1:15" ht="30" customHeight="1" x14ac:dyDescent="0.15">
      <c r="A20" s="300"/>
      <c r="B20" s="119" t="s">
        <v>43</v>
      </c>
      <c r="C20" s="119" t="s">
        <v>114</v>
      </c>
      <c r="D20" s="119"/>
      <c r="E20" s="51" t="s">
        <v>34</v>
      </c>
      <c r="F20" s="51"/>
      <c r="G20" s="119"/>
      <c r="H20" s="153">
        <v>0.05</v>
      </c>
      <c r="I20" s="122" t="s">
        <v>43</v>
      </c>
      <c r="J20" s="119" t="s">
        <v>114</v>
      </c>
      <c r="K20" s="153">
        <v>0.05</v>
      </c>
      <c r="L20" s="122"/>
      <c r="M20" s="119"/>
      <c r="N20" s="121"/>
      <c r="O20" s="125"/>
    </row>
    <row r="21" spans="1:15" ht="30" customHeight="1" x14ac:dyDescent="0.15">
      <c r="A21" s="300"/>
      <c r="B21" s="119"/>
      <c r="C21" s="119"/>
      <c r="D21" s="119"/>
      <c r="E21" s="51"/>
      <c r="F21" s="51"/>
      <c r="G21" s="119" t="s">
        <v>35</v>
      </c>
      <c r="H21" s="149" t="s">
        <v>286</v>
      </c>
      <c r="I21" s="122"/>
      <c r="J21" s="119"/>
      <c r="K21" s="149"/>
      <c r="L21" s="122"/>
      <c r="M21" s="119"/>
      <c r="N21" s="121"/>
      <c r="O21" s="125"/>
    </row>
    <row r="22" spans="1:15" ht="30" customHeight="1" x14ac:dyDescent="0.15">
      <c r="A22" s="300"/>
      <c r="B22" s="119"/>
      <c r="C22" s="119"/>
      <c r="D22" s="119"/>
      <c r="E22" s="51"/>
      <c r="F22" s="51"/>
      <c r="G22" s="119" t="s">
        <v>46</v>
      </c>
      <c r="H22" s="149" t="s">
        <v>287</v>
      </c>
      <c r="I22" s="122"/>
      <c r="J22" s="119"/>
      <c r="K22" s="149"/>
      <c r="L22" s="122"/>
      <c r="M22" s="119"/>
      <c r="N22" s="121"/>
      <c r="O22" s="125"/>
    </row>
    <row r="23" spans="1:15" ht="30" customHeight="1" thickBot="1" x14ac:dyDescent="0.2">
      <c r="A23" s="301"/>
      <c r="B23" s="129"/>
      <c r="C23" s="129"/>
      <c r="D23" s="129"/>
      <c r="E23" s="59"/>
      <c r="F23" s="59"/>
      <c r="G23" s="129"/>
      <c r="H23" s="152"/>
      <c r="I23" s="132"/>
      <c r="J23" s="129"/>
      <c r="K23" s="152"/>
      <c r="L23" s="132"/>
      <c r="M23" s="129"/>
      <c r="N23" s="131"/>
      <c r="O23" s="135"/>
    </row>
    <row r="24" spans="1:15" ht="14.25" x14ac:dyDescent="0.15">
      <c r="B24" s="92"/>
      <c r="C24" s="92"/>
      <c r="D24" s="92"/>
      <c r="G24" s="92"/>
      <c r="H24" s="136"/>
      <c r="I24" s="92"/>
      <c r="J24" s="92"/>
      <c r="K24" s="136"/>
      <c r="L24" s="92"/>
      <c r="M24" s="92"/>
      <c r="N24" s="136"/>
    </row>
    <row r="25" spans="1:15" ht="14.25" x14ac:dyDescent="0.15">
      <c r="B25" s="92"/>
      <c r="C25" s="92"/>
      <c r="D25" s="92"/>
      <c r="G25" s="92"/>
      <c r="H25" s="136"/>
      <c r="I25" s="92"/>
      <c r="J25" s="92"/>
      <c r="K25" s="136"/>
      <c r="L25" s="92"/>
      <c r="M25" s="92"/>
      <c r="N25" s="136"/>
    </row>
    <row r="26" spans="1:15" ht="14.25" x14ac:dyDescent="0.15">
      <c r="B26" s="92"/>
      <c r="C26" s="92"/>
      <c r="D26" s="92"/>
      <c r="G26" s="92"/>
      <c r="H26" s="136"/>
      <c r="I26" s="92"/>
      <c r="J26" s="92"/>
      <c r="K26" s="136"/>
      <c r="L26" s="92"/>
      <c r="M26" s="92"/>
      <c r="N26" s="136"/>
    </row>
    <row r="27" spans="1:15" ht="14.25" x14ac:dyDescent="0.15">
      <c r="B27" s="92"/>
      <c r="C27" s="92"/>
      <c r="D27" s="92"/>
      <c r="G27" s="92"/>
      <c r="H27" s="136"/>
      <c r="I27" s="92"/>
      <c r="J27" s="92"/>
      <c r="K27" s="136"/>
      <c r="L27" s="92"/>
      <c r="M27" s="92"/>
      <c r="N27" s="136"/>
    </row>
    <row r="28" spans="1:15" ht="14.25" x14ac:dyDescent="0.15">
      <c r="B28" s="92"/>
      <c r="C28" s="92"/>
      <c r="D28" s="92"/>
      <c r="G28" s="92"/>
      <c r="H28" s="136"/>
      <c r="I28" s="92"/>
      <c r="J28" s="92"/>
      <c r="K28" s="136"/>
      <c r="L28" s="92"/>
      <c r="M28" s="92"/>
      <c r="N28" s="136"/>
    </row>
    <row r="29" spans="1:15" ht="14.25" x14ac:dyDescent="0.15">
      <c r="B29" s="92"/>
      <c r="C29" s="92"/>
      <c r="D29" s="92"/>
      <c r="G29" s="92"/>
      <c r="H29" s="136"/>
      <c r="I29" s="92"/>
      <c r="J29" s="92"/>
      <c r="K29" s="136"/>
      <c r="L29" s="92"/>
      <c r="M29" s="92"/>
      <c r="N29" s="136"/>
    </row>
    <row r="30" spans="1:15" ht="14.25" x14ac:dyDescent="0.15">
      <c r="B30" s="92"/>
      <c r="C30" s="92"/>
      <c r="D30" s="92"/>
      <c r="G30" s="92"/>
      <c r="H30" s="136"/>
      <c r="I30" s="92"/>
      <c r="J30" s="92"/>
      <c r="K30" s="136"/>
      <c r="L30" s="92"/>
      <c r="M30" s="92"/>
      <c r="N30" s="136"/>
    </row>
    <row r="31" spans="1:15" ht="14.25" x14ac:dyDescent="0.15">
      <c r="B31" s="92"/>
      <c r="C31" s="92"/>
      <c r="D31" s="92"/>
      <c r="G31" s="92"/>
      <c r="H31" s="136"/>
      <c r="I31" s="92"/>
      <c r="J31" s="92"/>
      <c r="K31" s="136"/>
      <c r="L31" s="92"/>
      <c r="M31" s="92"/>
      <c r="N31" s="136"/>
    </row>
    <row r="32" spans="1:15" ht="14.25" x14ac:dyDescent="0.15">
      <c r="B32" s="92"/>
      <c r="C32" s="92"/>
      <c r="D32" s="92"/>
      <c r="G32" s="92"/>
      <c r="H32" s="136"/>
      <c r="I32" s="92"/>
      <c r="J32" s="92"/>
      <c r="K32" s="136"/>
      <c r="L32" s="92"/>
      <c r="M32" s="92"/>
      <c r="N32" s="136"/>
    </row>
    <row r="33" spans="2:14" ht="14.25" x14ac:dyDescent="0.15">
      <c r="B33" s="92"/>
      <c r="C33" s="92"/>
      <c r="D33" s="92"/>
      <c r="G33" s="92"/>
      <c r="H33" s="136"/>
      <c r="I33" s="92"/>
      <c r="J33" s="92"/>
      <c r="K33" s="136"/>
      <c r="L33" s="92"/>
      <c r="M33" s="92"/>
      <c r="N33" s="136"/>
    </row>
    <row r="34" spans="2:14" ht="14.25" x14ac:dyDescent="0.15">
      <c r="B34" s="92"/>
      <c r="C34" s="92"/>
      <c r="D34" s="92"/>
      <c r="G34" s="92"/>
      <c r="H34" s="136"/>
      <c r="I34" s="92"/>
      <c r="J34" s="92"/>
      <c r="K34" s="136"/>
      <c r="L34" s="92"/>
      <c r="M34" s="92"/>
      <c r="N34" s="136"/>
    </row>
    <row r="35" spans="2:14" ht="14.25" x14ac:dyDescent="0.15">
      <c r="B35" s="92"/>
      <c r="C35" s="92"/>
      <c r="D35" s="92"/>
      <c r="G35" s="92"/>
      <c r="H35" s="136"/>
      <c r="I35" s="92"/>
      <c r="J35" s="92"/>
      <c r="K35" s="136"/>
      <c r="L35" s="92"/>
      <c r="M35" s="92"/>
      <c r="N35" s="136"/>
    </row>
    <row r="36" spans="2:14" ht="14.25" x14ac:dyDescent="0.15">
      <c r="B36" s="92"/>
      <c r="C36" s="92"/>
      <c r="D36" s="92"/>
      <c r="G36" s="92"/>
      <c r="H36" s="136"/>
      <c r="I36" s="92"/>
      <c r="J36" s="92"/>
      <c r="K36" s="136"/>
      <c r="L36" s="92"/>
      <c r="M36" s="92"/>
      <c r="N36" s="136"/>
    </row>
    <row r="37" spans="2:14" ht="14.25" x14ac:dyDescent="0.15">
      <c r="B37" s="92"/>
      <c r="C37" s="92"/>
      <c r="D37" s="92"/>
      <c r="G37" s="92"/>
      <c r="H37" s="136"/>
      <c r="I37" s="92"/>
      <c r="J37" s="92"/>
      <c r="K37" s="136"/>
      <c r="L37" s="92"/>
      <c r="M37" s="92"/>
      <c r="N37" s="136"/>
    </row>
    <row r="38" spans="2:14" ht="14.25" x14ac:dyDescent="0.15">
      <c r="B38" s="92"/>
      <c r="C38" s="92"/>
      <c r="D38" s="92"/>
      <c r="G38" s="92"/>
      <c r="H38" s="136"/>
      <c r="I38" s="92"/>
      <c r="J38" s="92"/>
      <c r="K38" s="136"/>
      <c r="L38" s="92"/>
      <c r="M38" s="92"/>
      <c r="N38" s="136"/>
    </row>
    <row r="39" spans="2:14" ht="14.25" x14ac:dyDescent="0.15">
      <c r="B39" s="92"/>
      <c r="C39" s="92"/>
      <c r="D39" s="92"/>
      <c r="G39" s="92"/>
      <c r="H39" s="136"/>
      <c r="I39" s="92"/>
      <c r="J39" s="92"/>
      <c r="K39" s="136"/>
      <c r="L39" s="92"/>
      <c r="M39" s="92"/>
      <c r="N39" s="136"/>
    </row>
    <row r="40" spans="2:14" ht="14.25" x14ac:dyDescent="0.15">
      <c r="B40" s="92"/>
      <c r="C40" s="92"/>
      <c r="D40" s="92"/>
      <c r="G40" s="92"/>
      <c r="H40" s="136"/>
      <c r="I40" s="92"/>
      <c r="J40" s="92"/>
      <c r="K40" s="136"/>
      <c r="L40" s="92"/>
      <c r="M40" s="92"/>
      <c r="N40" s="136"/>
    </row>
    <row r="41" spans="2:14" ht="14.25" x14ac:dyDescent="0.15">
      <c r="B41" s="92"/>
      <c r="C41" s="92"/>
      <c r="D41" s="92"/>
      <c r="G41" s="92"/>
      <c r="H41" s="136"/>
      <c r="I41" s="92"/>
      <c r="J41" s="92"/>
      <c r="K41" s="136"/>
      <c r="L41" s="92"/>
      <c r="M41" s="92"/>
      <c r="N41" s="136"/>
    </row>
    <row r="42" spans="2:14" ht="14.25" x14ac:dyDescent="0.15">
      <c r="B42" s="92"/>
      <c r="C42" s="92"/>
      <c r="D42" s="92"/>
      <c r="G42" s="92"/>
      <c r="H42" s="136"/>
      <c r="I42" s="92"/>
      <c r="J42" s="92"/>
      <c r="K42" s="136"/>
      <c r="L42" s="92"/>
      <c r="M42" s="92"/>
      <c r="N42" s="136"/>
    </row>
    <row r="43" spans="2:14" ht="14.25" x14ac:dyDescent="0.15">
      <c r="B43" s="92"/>
      <c r="C43" s="92"/>
      <c r="D43" s="92"/>
      <c r="G43" s="92"/>
      <c r="H43" s="136"/>
      <c r="I43" s="92"/>
      <c r="J43" s="92"/>
      <c r="K43" s="136"/>
      <c r="L43" s="92"/>
      <c r="M43" s="92"/>
      <c r="N43" s="136"/>
    </row>
    <row r="44" spans="2:14" ht="14.25" x14ac:dyDescent="0.15">
      <c r="B44" s="92"/>
      <c r="C44" s="92"/>
      <c r="D44" s="92"/>
      <c r="G44" s="92"/>
      <c r="H44" s="136"/>
      <c r="I44" s="92"/>
      <c r="J44" s="92"/>
      <c r="K44" s="136"/>
      <c r="L44" s="92"/>
      <c r="M44" s="92"/>
      <c r="N44" s="136"/>
    </row>
    <row r="45" spans="2:14" ht="14.25" x14ac:dyDescent="0.15">
      <c r="B45" s="92"/>
      <c r="C45" s="92"/>
      <c r="D45" s="92"/>
      <c r="G45" s="92"/>
      <c r="H45" s="136"/>
      <c r="I45" s="92"/>
      <c r="J45" s="92"/>
      <c r="K45" s="136"/>
      <c r="L45" s="92"/>
      <c r="M45" s="92"/>
      <c r="N45" s="136"/>
    </row>
    <row r="46" spans="2:14" ht="14.25" x14ac:dyDescent="0.15">
      <c r="B46" s="92"/>
      <c r="C46" s="92"/>
      <c r="D46" s="92"/>
      <c r="G46" s="92"/>
      <c r="H46" s="136"/>
      <c r="I46" s="92"/>
      <c r="J46" s="92"/>
      <c r="K46" s="136"/>
      <c r="L46" s="92"/>
      <c r="M46" s="92"/>
      <c r="N46" s="136"/>
    </row>
    <row r="47" spans="2:14" ht="14.25" x14ac:dyDescent="0.15">
      <c r="B47" s="92"/>
      <c r="C47" s="92"/>
      <c r="D47" s="92"/>
      <c r="G47" s="92"/>
      <c r="H47" s="136"/>
      <c r="I47" s="92"/>
      <c r="J47" s="92"/>
      <c r="K47" s="136"/>
      <c r="L47" s="92"/>
      <c r="M47" s="92"/>
      <c r="N47" s="136"/>
    </row>
    <row r="48" spans="2:14" ht="14.25" x14ac:dyDescent="0.15">
      <c r="B48" s="92"/>
      <c r="C48" s="92"/>
      <c r="D48" s="92"/>
      <c r="G48" s="92"/>
      <c r="H48" s="136"/>
      <c r="I48" s="92"/>
      <c r="J48" s="92"/>
      <c r="K48" s="136"/>
      <c r="L48" s="92"/>
      <c r="M48" s="92"/>
      <c r="N48" s="136"/>
    </row>
    <row r="49" spans="2:14" ht="14.25" x14ac:dyDescent="0.15">
      <c r="B49" s="92"/>
      <c r="C49" s="92"/>
      <c r="D49" s="92"/>
      <c r="G49" s="92"/>
      <c r="H49" s="136"/>
      <c r="I49" s="92"/>
      <c r="J49" s="92"/>
      <c r="K49" s="136"/>
      <c r="L49" s="92"/>
      <c r="M49" s="92"/>
      <c r="N49" s="136"/>
    </row>
    <row r="50" spans="2:14" ht="14.25" x14ac:dyDescent="0.15">
      <c r="B50" s="92"/>
      <c r="C50" s="92"/>
      <c r="D50" s="92"/>
      <c r="G50" s="92"/>
      <c r="H50" s="136"/>
      <c r="I50" s="92"/>
      <c r="J50" s="92"/>
      <c r="K50" s="136"/>
      <c r="L50" s="92"/>
      <c r="M50" s="92"/>
      <c r="N50" s="136"/>
    </row>
    <row r="51" spans="2:14" ht="14.25" x14ac:dyDescent="0.15">
      <c r="B51" s="92"/>
      <c r="C51" s="92"/>
      <c r="D51" s="92"/>
      <c r="G51" s="92"/>
      <c r="H51" s="136"/>
      <c r="I51" s="92"/>
      <c r="J51" s="92"/>
      <c r="K51" s="136"/>
      <c r="L51" s="92"/>
      <c r="M51" s="92"/>
      <c r="N51" s="136"/>
    </row>
    <row r="52" spans="2:14" ht="14.25" x14ac:dyDescent="0.15">
      <c r="B52" s="92"/>
      <c r="C52" s="92"/>
      <c r="D52" s="92"/>
      <c r="G52" s="92"/>
      <c r="H52" s="136"/>
      <c r="I52" s="92"/>
      <c r="J52" s="92"/>
      <c r="K52" s="136"/>
      <c r="L52" s="92"/>
      <c r="M52" s="92"/>
      <c r="N52" s="136"/>
    </row>
    <row r="53" spans="2:14" ht="14.25" x14ac:dyDescent="0.15">
      <c r="B53" s="92"/>
      <c r="C53" s="92"/>
      <c r="D53" s="92"/>
      <c r="G53" s="92"/>
      <c r="H53" s="136"/>
      <c r="I53" s="92"/>
      <c r="J53" s="92"/>
      <c r="K53" s="136"/>
      <c r="L53" s="92"/>
      <c r="M53" s="92"/>
      <c r="N53" s="136"/>
    </row>
    <row r="54" spans="2:14" ht="14.25" x14ac:dyDescent="0.15">
      <c r="B54" s="92"/>
      <c r="C54" s="92"/>
      <c r="D54" s="92"/>
      <c r="G54" s="92"/>
      <c r="H54" s="136"/>
      <c r="I54" s="92"/>
      <c r="J54" s="92"/>
      <c r="K54" s="136"/>
      <c r="L54" s="92"/>
      <c r="M54" s="92"/>
      <c r="N54" s="136"/>
    </row>
    <row r="55" spans="2:14" ht="14.25" x14ac:dyDescent="0.15">
      <c r="B55" s="92"/>
      <c r="C55" s="92"/>
      <c r="D55" s="92"/>
      <c r="G55" s="92"/>
      <c r="H55" s="136"/>
      <c r="I55" s="92"/>
      <c r="J55" s="92"/>
      <c r="K55" s="136"/>
      <c r="L55" s="92"/>
      <c r="M55" s="92"/>
      <c r="N55" s="136"/>
    </row>
    <row r="56" spans="2:14" ht="14.25" x14ac:dyDescent="0.15">
      <c r="B56" s="92"/>
      <c r="C56" s="92"/>
      <c r="D56" s="92"/>
      <c r="G56" s="92"/>
      <c r="H56" s="136"/>
      <c r="I56" s="92"/>
      <c r="J56" s="92"/>
      <c r="K56" s="136"/>
      <c r="L56" s="92"/>
      <c r="M56" s="92"/>
      <c r="N56" s="136"/>
    </row>
    <row r="57" spans="2:14" ht="14.25" x14ac:dyDescent="0.15">
      <c r="B57" s="92"/>
      <c r="C57" s="92"/>
      <c r="D57" s="92"/>
      <c r="G57" s="92"/>
      <c r="H57" s="136"/>
      <c r="I57" s="92"/>
      <c r="J57" s="92"/>
      <c r="K57" s="136"/>
      <c r="L57" s="92"/>
      <c r="M57" s="92"/>
      <c r="N57" s="136"/>
    </row>
    <row r="58" spans="2:14" ht="14.25" x14ac:dyDescent="0.15">
      <c r="B58" s="92"/>
      <c r="C58" s="92"/>
      <c r="D58" s="92"/>
      <c r="G58" s="92"/>
      <c r="H58" s="136"/>
      <c r="I58" s="92"/>
      <c r="J58" s="92"/>
      <c r="K58" s="136"/>
      <c r="L58" s="92"/>
      <c r="M58" s="92"/>
      <c r="N58" s="136"/>
    </row>
    <row r="59" spans="2:14" ht="14.25" x14ac:dyDescent="0.15">
      <c r="B59" s="92"/>
      <c r="C59" s="92"/>
      <c r="D59" s="92"/>
      <c r="G59" s="92"/>
      <c r="H59" s="136"/>
      <c r="I59" s="92"/>
      <c r="J59" s="92"/>
      <c r="K59" s="136"/>
      <c r="L59" s="92"/>
      <c r="M59" s="92"/>
      <c r="N59" s="136"/>
    </row>
    <row r="60" spans="2:14" ht="14.25" x14ac:dyDescent="0.15">
      <c r="B60" s="92"/>
      <c r="C60" s="92"/>
      <c r="D60" s="92"/>
      <c r="G60" s="92"/>
      <c r="H60" s="136"/>
      <c r="I60" s="92"/>
      <c r="J60" s="92"/>
      <c r="K60" s="136"/>
      <c r="L60" s="92"/>
      <c r="M60" s="92"/>
      <c r="N60" s="136"/>
    </row>
    <row r="61" spans="2:14" ht="14.25" x14ac:dyDescent="0.15">
      <c r="B61" s="92"/>
      <c r="C61" s="92"/>
      <c r="D61" s="92"/>
      <c r="G61" s="92"/>
      <c r="H61" s="136"/>
      <c r="I61" s="92"/>
      <c r="J61" s="92"/>
      <c r="K61" s="136"/>
      <c r="L61" s="92"/>
      <c r="M61" s="92"/>
      <c r="N61" s="136"/>
    </row>
    <row r="62" spans="2:14" ht="14.25" x14ac:dyDescent="0.15">
      <c r="B62" s="92"/>
      <c r="C62" s="92"/>
      <c r="D62" s="92"/>
      <c r="G62" s="92"/>
      <c r="H62" s="136"/>
      <c r="I62" s="92"/>
      <c r="J62" s="92"/>
      <c r="K62" s="136"/>
      <c r="L62" s="92"/>
      <c r="M62" s="92"/>
      <c r="N62" s="136"/>
    </row>
    <row r="63" spans="2:14" ht="14.25" x14ac:dyDescent="0.15">
      <c r="B63" s="92"/>
      <c r="C63" s="92"/>
      <c r="D63" s="92"/>
      <c r="G63" s="92"/>
      <c r="H63" s="136"/>
      <c r="I63" s="92"/>
      <c r="J63" s="92"/>
      <c r="K63" s="136"/>
      <c r="L63" s="92"/>
      <c r="M63" s="92"/>
      <c r="N63" s="136"/>
    </row>
    <row r="64" spans="2:14" ht="14.25" x14ac:dyDescent="0.15">
      <c r="B64" s="92"/>
      <c r="C64" s="92"/>
      <c r="D64" s="92"/>
      <c r="G64" s="92"/>
      <c r="H64" s="136"/>
      <c r="I64" s="92"/>
      <c r="J64" s="92"/>
      <c r="K64" s="136"/>
      <c r="L64" s="92"/>
      <c r="M64" s="92"/>
      <c r="N64" s="136"/>
    </row>
  </sheetData>
  <mergeCells count="14">
    <mergeCell ref="O4:O6"/>
    <mergeCell ref="I5:K5"/>
    <mergeCell ref="L5:N5"/>
    <mergeCell ref="A7:A23"/>
    <mergeCell ref="E1:N1"/>
    <mergeCell ref="A2:O2"/>
    <mergeCell ref="A3:C3"/>
    <mergeCell ref="E3:F3"/>
    <mergeCell ref="A4:C5"/>
    <mergeCell ref="D4:D6"/>
    <mergeCell ref="E4:E6"/>
    <mergeCell ref="F4:F6"/>
    <mergeCell ref="I4:K4"/>
    <mergeCell ref="L4:N4"/>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3"/>
  <sheetViews>
    <sheetView showZeros="0" zoomScale="60" zoomScaleNormal="60" zoomScaleSheetLayoutView="80" workbookViewId="0"/>
  </sheetViews>
  <sheetFormatPr defaultRowHeight="18.75" customHeight="1" x14ac:dyDescent="0.15"/>
  <cols>
    <col min="1" max="1" width="4.125" style="30" customWidth="1"/>
    <col min="2" max="2" width="22.5" style="29" customWidth="1"/>
    <col min="3" max="3" width="26.625" style="29" customWidth="1"/>
    <col min="4" max="4" width="17.125" style="28" customWidth="1"/>
    <col min="5" max="5" width="8.125" style="31" customWidth="1"/>
    <col min="6" max="6" width="4" style="32" customWidth="1"/>
    <col min="7" max="7" width="10.25" style="32" hidden="1" customWidth="1"/>
    <col min="8" max="8" width="23.25" style="33" customWidth="1"/>
    <col min="9" max="9" width="17.125" style="28" customWidth="1"/>
    <col min="10" max="10" width="8.125" style="32" customWidth="1"/>
    <col min="11" max="11" width="4" style="32" customWidth="1"/>
    <col min="12" max="12" width="10.25" style="32" hidden="1" customWidth="1"/>
    <col min="13" max="13" width="8.625" style="34" hidden="1" customWidth="1"/>
    <col min="14" max="14" width="97.75" style="29" customWidth="1"/>
    <col min="15" max="15" width="14.125" style="33" customWidth="1"/>
    <col min="16" max="16" width="16" style="28" customWidth="1"/>
    <col min="17" max="17" width="10.125" style="35" customWidth="1"/>
    <col min="18" max="18" width="10.125" style="31" customWidth="1"/>
    <col min="19" max="19" width="5.125" style="28" customWidth="1"/>
    <col min="27" max="16384" width="9" style="3"/>
  </cols>
  <sheetData>
    <row r="1" spans="1:26" ht="36.75" customHeight="1" x14ac:dyDescent="0.15">
      <c r="A1" s="1" t="s">
        <v>12</v>
      </c>
      <c r="B1" s="1"/>
      <c r="C1" s="2"/>
      <c r="D1" s="3"/>
      <c r="E1" s="2"/>
      <c r="F1" s="2"/>
      <c r="G1" s="2"/>
      <c r="H1" s="283"/>
      <c r="I1" s="283"/>
      <c r="J1" s="284"/>
      <c r="K1" s="284"/>
      <c r="L1" s="284"/>
      <c r="M1" s="284"/>
      <c r="N1" s="284"/>
      <c r="O1" s="2"/>
      <c r="P1" s="2"/>
      <c r="Q1" s="4"/>
      <c r="R1" s="4"/>
      <c r="S1" s="3"/>
    </row>
    <row r="2" spans="1:26" ht="36.75" customHeight="1" x14ac:dyDescent="0.15">
      <c r="A2" s="283" t="s">
        <v>0</v>
      </c>
      <c r="B2" s="283"/>
      <c r="C2" s="284"/>
      <c r="D2" s="284"/>
      <c r="E2" s="284"/>
      <c r="F2" s="284"/>
      <c r="G2" s="284"/>
      <c r="H2" s="284"/>
      <c r="I2" s="284"/>
      <c r="J2" s="284"/>
      <c r="K2" s="284"/>
      <c r="L2" s="284"/>
      <c r="M2" s="284"/>
      <c r="N2" s="284"/>
      <c r="O2" s="284"/>
      <c r="P2" s="284"/>
      <c r="Q2" s="284"/>
      <c r="R2" s="284"/>
      <c r="S2" s="3"/>
    </row>
    <row r="3" spans="1:26" ht="22.5" customHeight="1" x14ac:dyDescent="0.15">
      <c r="A3" s="5"/>
      <c r="B3" s="331" t="s">
        <v>255</v>
      </c>
      <c r="C3" s="331"/>
      <c r="D3" s="3"/>
      <c r="E3" s="6"/>
      <c r="F3" s="2"/>
      <c r="G3" s="2"/>
      <c r="H3" s="2"/>
      <c r="I3" s="3"/>
      <c r="J3" s="2"/>
      <c r="K3" s="7"/>
      <c r="L3" s="7"/>
      <c r="M3" s="8"/>
      <c r="N3" s="2"/>
      <c r="O3"/>
      <c r="P3"/>
      <c r="Q3"/>
      <c r="R3"/>
      <c r="S3"/>
      <c r="U3" s="3"/>
      <c r="V3" s="3"/>
      <c r="W3" s="3"/>
      <c r="X3" s="3"/>
      <c r="Y3" s="3"/>
      <c r="Z3" s="3"/>
    </row>
    <row r="4" spans="1:26" ht="22.5" customHeight="1" x14ac:dyDescent="0.15">
      <c r="A4" s="5"/>
      <c r="B4" s="331"/>
      <c r="C4" s="331"/>
      <c r="D4" s="10"/>
      <c r="E4" s="6"/>
      <c r="F4" s="2"/>
      <c r="G4" s="2"/>
      <c r="H4" s="2"/>
      <c r="I4" s="10"/>
      <c r="J4" s="2"/>
      <c r="K4" s="7"/>
      <c r="L4" s="7"/>
      <c r="M4" s="8"/>
      <c r="N4" s="93" t="s">
        <v>258</v>
      </c>
      <c r="O4" s="93"/>
      <c r="P4" s="93"/>
      <c r="Q4"/>
      <c r="R4"/>
      <c r="S4"/>
      <c r="U4" s="3"/>
      <c r="V4" s="3"/>
      <c r="W4" s="3"/>
      <c r="X4" s="3"/>
      <c r="Y4" s="3"/>
      <c r="Z4" s="3"/>
    </row>
    <row r="5" spans="1:26" ht="27.75" customHeight="1" thickBot="1" x14ac:dyDescent="0.3">
      <c r="A5" s="285" t="s">
        <v>217</v>
      </c>
      <c r="B5" s="286"/>
      <c r="C5" s="286"/>
      <c r="D5" s="286"/>
      <c r="E5" s="286"/>
      <c r="F5" s="286"/>
      <c r="G5" s="2"/>
      <c r="H5" s="2"/>
      <c r="I5" s="13"/>
      <c r="J5" s="2"/>
      <c r="K5" s="7"/>
      <c r="L5" s="7"/>
      <c r="M5" s="11"/>
      <c r="N5" s="2"/>
      <c r="O5" s="14"/>
      <c r="P5" s="13"/>
      <c r="Q5" s="15"/>
      <c r="R5" s="15"/>
      <c r="S5" s="12"/>
    </row>
    <row r="6" spans="1:26" customFormat="1" ht="42" customHeight="1" thickBot="1" x14ac:dyDescent="0.2">
      <c r="A6" s="16"/>
      <c r="B6" s="17" t="s">
        <v>1</v>
      </c>
      <c r="C6" s="18" t="s">
        <v>2</v>
      </c>
      <c r="D6" s="19" t="s">
        <v>259</v>
      </c>
      <c r="E6" s="36" t="s">
        <v>6</v>
      </c>
      <c r="F6" s="20" t="s">
        <v>4</v>
      </c>
      <c r="G6" s="18" t="s">
        <v>5</v>
      </c>
      <c r="H6" s="17" t="s">
        <v>2</v>
      </c>
      <c r="I6" s="19" t="s">
        <v>259</v>
      </c>
      <c r="J6" s="37" t="s">
        <v>3</v>
      </c>
      <c r="K6" s="20" t="s">
        <v>4</v>
      </c>
      <c r="L6" s="20" t="s">
        <v>5</v>
      </c>
      <c r="M6" s="22" t="s">
        <v>7</v>
      </c>
      <c r="N6" s="23" t="s">
        <v>8</v>
      </c>
      <c r="O6" s="20" t="s">
        <v>9</v>
      </c>
      <c r="P6" s="24" t="s">
        <v>259</v>
      </c>
      <c r="Q6" s="21" t="s">
        <v>11</v>
      </c>
      <c r="R6" s="26" t="s">
        <v>10</v>
      </c>
      <c r="S6" s="27"/>
    </row>
    <row r="7" spans="1:26" ht="21.95" customHeight="1" x14ac:dyDescent="0.15">
      <c r="A7" s="287" t="s">
        <v>51</v>
      </c>
      <c r="B7" s="66" t="s">
        <v>218</v>
      </c>
      <c r="C7" s="38" t="s">
        <v>220</v>
      </c>
      <c r="D7" s="39"/>
      <c r="E7" s="40">
        <v>20</v>
      </c>
      <c r="F7" s="41" t="s">
        <v>22</v>
      </c>
      <c r="G7" s="70"/>
      <c r="H7" s="74" t="s">
        <v>220</v>
      </c>
      <c r="I7" s="39"/>
      <c r="J7" s="41">
        <f>ROUNDUP(E7*0.75,2)</f>
        <v>15</v>
      </c>
      <c r="K7" s="41" t="s">
        <v>22</v>
      </c>
      <c r="L7" s="41"/>
      <c r="M7" s="78" t="e">
        <f>ROUND(#REF!+(#REF!*55/100),2)</f>
        <v>#REF!</v>
      </c>
      <c r="N7" s="66" t="s">
        <v>248</v>
      </c>
      <c r="O7" s="42" t="s">
        <v>14</v>
      </c>
      <c r="P7" s="39"/>
      <c r="Q7" s="43">
        <v>110</v>
      </c>
      <c r="R7" s="88">
        <f>ROUNDUP(Q7*0.75,2)</f>
        <v>82.5</v>
      </c>
    </row>
    <row r="8" spans="1:26" ht="21.95" customHeight="1" x14ac:dyDescent="0.15">
      <c r="A8" s="288"/>
      <c r="B8" s="68"/>
      <c r="C8" s="50"/>
      <c r="D8" s="51"/>
      <c r="E8" s="52"/>
      <c r="F8" s="53"/>
      <c r="G8" s="72"/>
      <c r="H8" s="76"/>
      <c r="I8" s="51"/>
      <c r="J8" s="53"/>
      <c r="K8" s="53"/>
      <c r="L8" s="53"/>
      <c r="M8" s="80"/>
      <c r="N8" s="68" t="s">
        <v>252</v>
      </c>
      <c r="O8" s="54" t="s">
        <v>31</v>
      </c>
      <c r="P8" s="51"/>
      <c r="Q8" s="55">
        <v>0.1</v>
      </c>
      <c r="R8" s="89">
        <f>ROUNDUP(Q8*0.75,2)</f>
        <v>0.08</v>
      </c>
    </row>
    <row r="9" spans="1:26" ht="21.95" customHeight="1" x14ac:dyDescent="0.15">
      <c r="A9" s="288"/>
      <c r="B9" s="68"/>
      <c r="C9" s="50"/>
      <c r="D9" s="51"/>
      <c r="E9" s="52"/>
      <c r="F9" s="53"/>
      <c r="G9" s="72"/>
      <c r="H9" s="76"/>
      <c r="I9" s="51"/>
      <c r="J9" s="53"/>
      <c r="K9" s="53"/>
      <c r="L9" s="53"/>
      <c r="M9" s="80"/>
      <c r="N9" s="68" t="s">
        <v>253</v>
      </c>
      <c r="O9" s="54"/>
      <c r="P9" s="51"/>
      <c r="Q9" s="55"/>
      <c r="R9" s="89"/>
    </row>
    <row r="10" spans="1:26" ht="21.95" customHeight="1" x14ac:dyDescent="0.15">
      <c r="A10" s="288"/>
      <c r="B10" s="68"/>
      <c r="C10" s="50"/>
      <c r="D10" s="51"/>
      <c r="E10" s="52"/>
      <c r="F10" s="53"/>
      <c r="G10" s="72"/>
      <c r="H10" s="76"/>
      <c r="I10" s="51"/>
      <c r="J10" s="53"/>
      <c r="K10" s="53"/>
      <c r="L10" s="53"/>
      <c r="M10" s="80"/>
      <c r="N10" s="68" t="s">
        <v>219</v>
      </c>
      <c r="O10" s="54"/>
      <c r="P10" s="51"/>
      <c r="Q10" s="55"/>
      <c r="R10" s="89"/>
    </row>
    <row r="11" spans="1:26" ht="21.95" customHeight="1" x14ac:dyDescent="0.15">
      <c r="A11" s="288"/>
      <c r="B11" s="67"/>
      <c r="C11" s="44"/>
      <c r="D11" s="45"/>
      <c r="E11" s="46"/>
      <c r="F11" s="47"/>
      <c r="G11" s="71"/>
      <c r="H11" s="75"/>
      <c r="I11" s="45"/>
      <c r="J11" s="47"/>
      <c r="K11" s="47"/>
      <c r="L11" s="47"/>
      <c r="M11" s="79"/>
      <c r="N11" s="67" t="s">
        <v>20</v>
      </c>
      <c r="O11" s="48"/>
      <c r="P11" s="45"/>
      <c r="Q11" s="49"/>
      <c r="R11" s="90"/>
    </row>
    <row r="12" spans="1:26" ht="21.95" customHeight="1" x14ac:dyDescent="0.15">
      <c r="A12" s="288"/>
      <c r="B12" s="68" t="s">
        <v>189</v>
      </c>
      <c r="C12" s="50" t="s">
        <v>142</v>
      </c>
      <c r="D12" s="51"/>
      <c r="E12" s="52">
        <v>1</v>
      </c>
      <c r="F12" s="53" t="s">
        <v>55</v>
      </c>
      <c r="G12" s="72"/>
      <c r="H12" s="76" t="s">
        <v>142</v>
      </c>
      <c r="I12" s="51"/>
      <c r="J12" s="53">
        <f>ROUNDUP(E12*0.75,2)</f>
        <v>0.75</v>
      </c>
      <c r="K12" s="53" t="s">
        <v>55</v>
      </c>
      <c r="L12" s="53"/>
      <c r="M12" s="80" t="e">
        <f>#REF!</f>
        <v>#REF!</v>
      </c>
      <c r="N12" s="68" t="s">
        <v>249</v>
      </c>
      <c r="O12" s="54" t="s">
        <v>30</v>
      </c>
      <c r="P12" s="51"/>
      <c r="Q12" s="55">
        <v>0.3</v>
      </c>
      <c r="R12" s="89">
        <f t="shared" ref="R12:R21" si="0">ROUNDUP(Q12*0.75,2)</f>
        <v>0.23</v>
      </c>
    </row>
    <row r="13" spans="1:26" ht="21.95" customHeight="1" x14ac:dyDescent="0.15">
      <c r="A13" s="288"/>
      <c r="B13" s="68"/>
      <c r="C13" s="50" t="s">
        <v>121</v>
      </c>
      <c r="D13" s="51"/>
      <c r="E13" s="52">
        <v>0.5</v>
      </c>
      <c r="F13" s="53" t="s">
        <v>22</v>
      </c>
      <c r="G13" s="72"/>
      <c r="H13" s="76" t="s">
        <v>121</v>
      </c>
      <c r="I13" s="51"/>
      <c r="J13" s="53">
        <f>ROUNDUP(E13*0.75,2)</f>
        <v>0.38</v>
      </c>
      <c r="K13" s="53" t="s">
        <v>22</v>
      </c>
      <c r="L13" s="53"/>
      <c r="M13" s="80" t="e">
        <f>ROUND(#REF!+(#REF!*8/100),2)</f>
        <v>#REF!</v>
      </c>
      <c r="N13" s="68" t="s">
        <v>250</v>
      </c>
      <c r="O13" s="54" t="s">
        <v>42</v>
      </c>
      <c r="P13" s="51"/>
      <c r="Q13" s="55">
        <v>1</v>
      </c>
      <c r="R13" s="89">
        <f t="shared" si="0"/>
        <v>0.75</v>
      </c>
    </row>
    <row r="14" spans="1:26" ht="21.95" customHeight="1" x14ac:dyDescent="0.15">
      <c r="A14" s="288"/>
      <c r="B14" s="68"/>
      <c r="C14" s="50" t="s">
        <v>21</v>
      </c>
      <c r="D14" s="51"/>
      <c r="E14" s="52">
        <v>5</v>
      </c>
      <c r="F14" s="53" t="s">
        <v>22</v>
      </c>
      <c r="G14" s="72"/>
      <c r="H14" s="76" t="s">
        <v>21</v>
      </c>
      <c r="I14" s="51"/>
      <c r="J14" s="53">
        <f>ROUNDUP(E14*0.75,2)</f>
        <v>3.75</v>
      </c>
      <c r="K14" s="53" t="s">
        <v>22</v>
      </c>
      <c r="L14" s="53"/>
      <c r="M14" s="80" t="e">
        <f>ROUND(#REF!+(#REF!*6/100),2)</f>
        <v>#REF!</v>
      </c>
      <c r="N14" s="68" t="s">
        <v>251</v>
      </c>
      <c r="O14" s="54" t="s">
        <v>33</v>
      </c>
      <c r="P14" s="51" t="s">
        <v>34</v>
      </c>
      <c r="Q14" s="55">
        <v>0.3</v>
      </c>
      <c r="R14" s="89">
        <f t="shared" si="0"/>
        <v>0.23</v>
      </c>
    </row>
    <row r="15" spans="1:26" ht="21.95" customHeight="1" x14ac:dyDescent="0.15">
      <c r="A15" s="288"/>
      <c r="B15" s="68"/>
      <c r="C15" s="50" t="s">
        <v>87</v>
      </c>
      <c r="D15" s="51"/>
      <c r="E15" s="52">
        <v>20</v>
      </c>
      <c r="F15" s="53" t="s">
        <v>22</v>
      </c>
      <c r="G15" s="72"/>
      <c r="H15" s="76" t="s">
        <v>87</v>
      </c>
      <c r="I15" s="51"/>
      <c r="J15" s="53">
        <f>ROUNDUP(E15*0.75,2)</f>
        <v>15</v>
      </c>
      <c r="K15" s="53" t="s">
        <v>22</v>
      </c>
      <c r="L15" s="53"/>
      <c r="M15" s="80" t="e">
        <f>ROUND(#REF!+(#REF!*3/100),2)</f>
        <v>#REF!</v>
      </c>
      <c r="N15" s="68" t="s">
        <v>190</v>
      </c>
      <c r="O15" s="54" t="s">
        <v>32</v>
      </c>
      <c r="P15" s="51"/>
      <c r="Q15" s="55">
        <v>1</v>
      </c>
      <c r="R15" s="89">
        <f t="shared" si="0"/>
        <v>0.75</v>
      </c>
    </row>
    <row r="16" spans="1:26" ht="21.95" customHeight="1" x14ac:dyDescent="0.15">
      <c r="A16" s="288"/>
      <c r="B16" s="68"/>
      <c r="C16" s="50"/>
      <c r="D16" s="51"/>
      <c r="E16" s="52"/>
      <c r="F16" s="53"/>
      <c r="G16" s="72"/>
      <c r="H16" s="76"/>
      <c r="I16" s="51"/>
      <c r="J16" s="53"/>
      <c r="K16" s="53"/>
      <c r="L16" s="53"/>
      <c r="M16" s="80"/>
      <c r="N16" s="86" t="s">
        <v>119</v>
      </c>
      <c r="O16" s="54" t="s">
        <v>85</v>
      </c>
      <c r="P16" s="51" t="s">
        <v>34</v>
      </c>
      <c r="Q16" s="55">
        <v>2</v>
      </c>
      <c r="R16" s="89">
        <f t="shared" si="0"/>
        <v>1.5</v>
      </c>
    </row>
    <row r="17" spans="1:18" ht="21.95" customHeight="1" x14ac:dyDescent="0.15">
      <c r="A17" s="288"/>
      <c r="B17" s="68"/>
      <c r="C17" s="50"/>
      <c r="D17" s="51"/>
      <c r="E17" s="52"/>
      <c r="F17" s="53"/>
      <c r="G17" s="72"/>
      <c r="H17" s="76"/>
      <c r="I17" s="51"/>
      <c r="J17" s="53"/>
      <c r="K17" s="53"/>
      <c r="L17" s="53"/>
      <c r="M17" s="80"/>
      <c r="N17" s="68" t="s">
        <v>77</v>
      </c>
      <c r="O17" s="54" t="s">
        <v>116</v>
      </c>
      <c r="P17" s="51"/>
      <c r="Q17" s="55">
        <v>2</v>
      </c>
      <c r="R17" s="89">
        <f t="shared" si="0"/>
        <v>1.5</v>
      </c>
    </row>
    <row r="18" spans="1:18" ht="21.95" customHeight="1" x14ac:dyDescent="0.15">
      <c r="A18" s="288"/>
      <c r="B18" s="68"/>
      <c r="C18" s="50"/>
      <c r="D18" s="51"/>
      <c r="E18" s="52"/>
      <c r="F18" s="53"/>
      <c r="G18" s="72"/>
      <c r="H18" s="76"/>
      <c r="I18" s="51"/>
      <c r="J18" s="53"/>
      <c r="K18" s="53"/>
      <c r="L18" s="53"/>
      <c r="M18" s="80"/>
      <c r="N18" s="68"/>
      <c r="O18" s="54" t="s">
        <v>29</v>
      </c>
      <c r="P18" s="51"/>
      <c r="Q18" s="55">
        <v>4</v>
      </c>
      <c r="R18" s="89">
        <f t="shared" si="0"/>
        <v>3</v>
      </c>
    </row>
    <row r="19" spans="1:18" ht="21.95" customHeight="1" x14ac:dyDescent="0.15">
      <c r="A19" s="288"/>
      <c r="B19" s="68"/>
      <c r="C19" s="50"/>
      <c r="D19" s="51"/>
      <c r="E19" s="52"/>
      <c r="F19" s="53"/>
      <c r="G19" s="72"/>
      <c r="H19" s="76"/>
      <c r="I19" s="51"/>
      <c r="J19" s="53"/>
      <c r="K19" s="53"/>
      <c r="L19" s="53"/>
      <c r="M19" s="80"/>
      <c r="N19" s="68"/>
      <c r="O19" s="54" t="s">
        <v>59</v>
      </c>
      <c r="P19" s="51" t="s">
        <v>60</v>
      </c>
      <c r="Q19" s="55">
        <v>8</v>
      </c>
      <c r="R19" s="89">
        <f t="shared" si="0"/>
        <v>6</v>
      </c>
    </row>
    <row r="20" spans="1:18" ht="21.95" customHeight="1" x14ac:dyDescent="0.15">
      <c r="A20" s="288"/>
      <c r="B20" s="68"/>
      <c r="C20" s="50"/>
      <c r="D20" s="51"/>
      <c r="E20" s="52"/>
      <c r="F20" s="53"/>
      <c r="G20" s="72"/>
      <c r="H20" s="76"/>
      <c r="I20" s="51"/>
      <c r="J20" s="53"/>
      <c r="K20" s="53"/>
      <c r="L20" s="53"/>
      <c r="M20" s="80"/>
      <c r="N20" s="68"/>
      <c r="O20" s="54" t="s">
        <v>30</v>
      </c>
      <c r="P20" s="51"/>
      <c r="Q20" s="55">
        <v>0.5</v>
      </c>
      <c r="R20" s="89">
        <f t="shared" si="0"/>
        <v>0.38</v>
      </c>
    </row>
    <row r="21" spans="1:18" ht="21.95" customHeight="1" x14ac:dyDescent="0.15">
      <c r="A21" s="288"/>
      <c r="B21" s="68"/>
      <c r="C21" s="50"/>
      <c r="D21" s="51"/>
      <c r="E21" s="52"/>
      <c r="F21" s="53"/>
      <c r="G21" s="72"/>
      <c r="H21" s="76"/>
      <c r="I21" s="51"/>
      <c r="J21" s="53"/>
      <c r="K21" s="53"/>
      <c r="L21" s="53"/>
      <c r="M21" s="80"/>
      <c r="N21" s="68"/>
      <c r="O21" s="54" t="s">
        <v>31</v>
      </c>
      <c r="P21" s="51"/>
      <c r="Q21" s="55">
        <v>0.05</v>
      </c>
      <c r="R21" s="89">
        <f t="shared" si="0"/>
        <v>0.04</v>
      </c>
    </row>
    <row r="22" spans="1:18" ht="21.95" customHeight="1" x14ac:dyDescent="0.15">
      <c r="A22" s="288"/>
      <c r="B22" s="67"/>
      <c r="C22" s="44"/>
      <c r="D22" s="45"/>
      <c r="E22" s="46"/>
      <c r="F22" s="47"/>
      <c r="G22" s="71"/>
      <c r="H22" s="75"/>
      <c r="I22" s="45"/>
      <c r="J22" s="47"/>
      <c r="K22" s="47"/>
      <c r="L22" s="47"/>
      <c r="M22" s="79"/>
      <c r="N22" s="67"/>
      <c r="O22" s="48"/>
      <c r="P22" s="45"/>
      <c r="Q22" s="49"/>
      <c r="R22" s="90"/>
    </row>
    <row r="23" spans="1:18" ht="21.95" customHeight="1" x14ac:dyDescent="0.15">
      <c r="A23" s="288"/>
      <c r="B23" s="68" t="s">
        <v>163</v>
      </c>
      <c r="C23" s="50" t="s">
        <v>62</v>
      </c>
      <c r="D23" s="51"/>
      <c r="E23" s="52">
        <v>20</v>
      </c>
      <c r="F23" s="53" t="s">
        <v>22</v>
      </c>
      <c r="G23" s="72"/>
      <c r="H23" s="76" t="s">
        <v>62</v>
      </c>
      <c r="I23" s="51"/>
      <c r="J23" s="53">
        <f>ROUNDUP(E23*0.75,2)</f>
        <v>15</v>
      </c>
      <c r="K23" s="53" t="s">
        <v>22</v>
      </c>
      <c r="L23" s="53"/>
      <c r="M23" s="80" t="e">
        <f>ROUND(#REF!+(#REF!*3/100),2)</f>
        <v>#REF!</v>
      </c>
      <c r="N23" s="68" t="s">
        <v>20</v>
      </c>
      <c r="O23" s="54" t="s">
        <v>35</v>
      </c>
      <c r="P23" s="51"/>
      <c r="Q23" s="55">
        <v>100</v>
      </c>
      <c r="R23" s="89">
        <f>ROUNDUP(Q23*0.75,2)</f>
        <v>75</v>
      </c>
    </row>
    <row r="24" spans="1:18" ht="21.95" customHeight="1" x14ac:dyDescent="0.15">
      <c r="A24" s="288"/>
      <c r="B24" s="68"/>
      <c r="C24" s="50" t="s">
        <v>44</v>
      </c>
      <c r="D24" s="51"/>
      <c r="E24" s="52">
        <v>10</v>
      </c>
      <c r="F24" s="53" t="s">
        <v>22</v>
      </c>
      <c r="G24" s="72"/>
      <c r="H24" s="76" t="s">
        <v>44</v>
      </c>
      <c r="I24" s="51"/>
      <c r="J24" s="53">
        <f>ROUNDUP(E24*0.75,2)</f>
        <v>7.5</v>
      </c>
      <c r="K24" s="53" t="s">
        <v>22</v>
      </c>
      <c r="L24" s="53"/>
      <c r="M24" s="80" t="e">
        <f>ROUND(#REF!+(#REF!*15/100),2)</f>
        <v>#REF!</v>
      </c>
      <c r="N24" s="68"/>
      <c r="O24" s="54" t="s">
        <v>46</v>
      </c>
      <c r="P24" s="51"/>
      <c r="Q24" s="55">
        <v>3</v>
      </c>
      <c r="R24" s="89">
        <f>ROUNDUP(Q24*0.75,2)</f>
        <v>2.25</v>
      </c>
    </row>
    <row r="25" spans="1:18" ht="21.95" customHeight="1" x14ac:dyDescent="0.15">
      <c r="A25" s="288"/>
      <c r="B25" s="68"/>
      <c r="C25" s="50" t="s">
        <v>41</v>
      </c>
      <c r="D25" s="51"/>
      <c r="E25" s="52">
        <v>5</v>
      </c>
      <c r="F25" s="53" t="s">
        <v>22</v>
      </c>
      <c r="G25" s="72"/>
      <c r="H25" s="76" t="s">
        <v>41</v>
      </c>
      <c r="I25" s="51"/>
      <c r="J25" s="53">
        <f>ROUNDUP(E25*0.75,2)</f>
        <v>3.75</v>
      </c>
      <c r="K25" s="53" t="s">
        <v>22</v>
      </c>
      <c r="L25" s="53"/>
      <c r="M25" s="80" t="e">
        <f>ROUND(#REF!+(#REF!*10/100),2)</f>
        <v>#REF!</v>
      </c>
      <c r="N25" s="68"/>
      <c r="O25" s="54"/>
      <c r="P25" s="51"/>
      <c r="Q25" s="55"/>
      <c r="R25" s="89"/>
    </row>
    <row r="26" spans="1:18" ht="21.95" customHeight="1" x14ac:dyDescent="0.15">
      <c r="A26" s="288"/>
      <c r="B26" s="68"/>
      <c r="C26" s="50" t="s">
        <v>45</v>
      </c>
      <c r="D26" s="51"/>
      <c r="E26" s="52">
        <v>5</v>
      </c>
      <c r="F26" s="53" t="s">
        <v>22</v>
      </c>
      <c r="G26" s="72"/>
      <c r="H26" s="76" t="s">
        <v>45</v>
      </c>
      <c r="I26" s="51"/>
      <c r="J26" s="53">
        <f>ROUNDUP(E26*0.75,2)</f>
        <v>3.75</v>
      </c>
      <c r="K26" s="53" t="s">
        <v>22</v>
      </c>
      <c r="L26" s="53"/>
      <c r="M26" s="80" t="e">
        <f>#REF!</f>
        <v>#REF!</v>
      </c>
      <c r="N26" s="68"/>
      <c r="O26" s="54"/>
      <c r="P26" s="51"/>
      <c r="Q26" s="55"/>
      <c r="R26" s="89"/>
    </row>
    <row r="27" spans="1:18" ht="21.95" customHeight="1" x14ac:dyDescent="0.15">
      <c r="A27" s="288"/>
      <c r="B27" s="67"/>
      <c r="C27" s="44"/>
      <c r="D27" s="45"/>
      <c r="E27" s="46"/>
      <c r="F27" s="47"/>
      <c r="G27" s="71"/>
      <c r="H27" s="75"/>
      <c r="I27" s="45"/>
      <c r="J27" s="47"/>
      <c r="K27" s="47"/>
      <c r="L27" s="47"/>
      <c r="M27" s="79"/>
      <c r="N27" s="67"/>
      <c r="O27" s="48"/>
      <c r="P27" s="45"/>
      <c r="Q27" s="49"/>
      <c r="R27" s="90"/>
    </row>
    <row r="28" spans="1:18" ht="21.95" customHeight="1" x14ac:dyDescent="0.15">
      <c r="A28" s="288"/>
      <c r="B28" s="68" t="s">
        <v>47</v>
      </c>
      <c r="C28" s="50" t="s">
        <v>49</v>
      </c>
      <c r="D28" s="51"/>
      <c r="E28" s="57">
        <v>0.25</v>
      </c>
      <c r="F28" s="53" t="s">
        <v>50</v>
      </c>
      <c r="G28" s="72"/>
      <c r="H28" s="76" t="s">
        <v>49</v>
      </c>
      <c r="I28" s="51"/>
      <c r="J28" s="53">
        <f>ROUNDUP(E28*0.75,2)</f>
        <v>0.19</v>
      </c>
      <c r="K28" s="53" t="s">
        <v>50</v>
      </c>
      <c r="L28" s="53"/>
      <c r="M28" s="80" t="e">
        <f>#REF!</f>
        <v>#REF!</v>
      </c>
      <c r="N28" s="68" t="s">
        <v>48</v>
      </c>
      <c r="O28" s="54"/>
      <c r="P28" s="51"/>
      <c r="Q28" s="55"/>
      <c r="R28" s="89"/>
    </row>
    <row r="29" spans="1:18" ht="21.95" customHeight="1" thickBot="1" x14ac:dyDescent="0.2">
      <c r="A29" s="289"/>
      <c r="B29" s="69"/>
      <c r="C29" s="58"/>
      <c r="D29" s="59"/>
      <c r="E29" s="60"/>
      <c r="F29" s="61"/>
      <c r="G29" s="73"/>
      <c r="H29" s="77"/>
      <c r="I29" s="59"/>
      <c r="J29" s="61"/>
      <c r="K29" s="61"/>
      <c r="L29" s="61"/>
      <c r="M29" s="81"/>
      <c r="N29" s="69"/>
      <c r="O29" s="62"/>
      <c r="P29" s="59"/>
      <c r="Q29" s="63"/>
      <c r="R29" s="91"/>
    </row>
    <row r="33" spans="16:18" ht="18.75" customHeight="1" x14ac:dyDescent="0.15">
      <c r="P33" s="3"/>
      <c r="Q33" s="3"/>
      <c r="R33" s="3"/>
    </row>
  </sheetData>
  <mergeCells count="5">
    <mergeCell ref="H1:N1"/>
    <mergeCell ref="A2:R2"/>
    <mergeCell ref="A5:F5"/>
    <mergeCell ref="A7:A29"/>
    <mergeCell ref="B3:C4"/>
  </mergeCells>
  <phoneticPr fontId="18"/>
  <printOptions horizontalCentered="1" verticalCentered="1"/>
  <pageMargins left="0.39370078740157483" right="0.39370078740157483" top="0.39370078740157483" bottom="0.39370078740157483" header="0.39370078740157483" footer="0.39370078740157483"/>
  <pageSetup paperSize="12" scale="49"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4"/>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8"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260</v>
      </c>
      <c r="B1" s="5"/>
      <c r="C1" s="1"/>
      <c r="D1" s="1"/>
      <c r="E1" s="302"/>
      <c r="F1" s="303"/>
      <c r="G1" s="303"/>
      <c r="H1" s="303"/>
      <c r="I1" s="303"/>
      <c r="J1" s="303"/>
      <c r="K1" s="303"/>
      <c r="L1" s="303"/>
      <c r="M1" s="303"/>
      <c r="N1" s="303"/>
      <c r="O1"/>
      <c r="P1"/>
      <c r="Q1"/>
      <c r="R1"/>
      <c r="S1"/>
      <c r="T1"/>
      <c r="U1"/>
    </row>
    <row r="2" spans="1:21" s="3" customFormat="1" ht="36" customHeight="1" x14ac:dyDescent="0.15">
      <c r="A2" s="283" t="s">
        <v>0</v>
      </c>
      <c r="B2" s="284"/>
      <c r="C2" s="284"/>
      <c r="D2" s="284"/>
      <c r="E2" s="284"/>
      <c r="F2" s="284"/>
      <c r="G2" s="284"/>
      <c r="H2" s="284"/>
      <c r="I2" s="284"/>
      <c r="J2" s="284"/>
      <c r="K2" s="284"/>
      <c r="L2" s="284"/>
      <c r="M2" s="284"/>
      <c r="N2" s="284"/>
      <c r="O2" s="303"/>
      <c r="P2"/>
      <c r="Q2"/>
      <c r="R2"/>
      <c r="S2"/>
      <c r="T2"/>
      <c r="U2"/>
    </row>
    <row r="3" spans="1:21" ht="33.75" customHeight="1" thickBot="1" x14ac:dyDescent="0.3">
      <c r="A3" s="304" t="s">
        <v>356</v>
      </c>
      <c r="B3" s="305"/>
      <c r="C3" s="305"/>
      <c r="D3" s="94"/>
      <c r="E3" s="306" t="s">
        <v>332</v>
      </c>
      <c r="F3" s="307"/>
      <c r="G3" s="87"/>
      <c r="H3" s="87"/>
      <c r="I3" s="87"/>
      <c r="J3" s="87"/>
      <c r="K3" s="95"/>
      <c r="L3" s="87"/>
      <c r="M3" s="87"/>
    </row>
    <row r="4" spans="1:21" ht="18.75" customHeight="1" x14ac:dyDescent="0.15">
      <c r="A4" s="308"/>
      <c r="B4" s="309"/>
      <c r="C4" s="310"/>
      <c r="D4" s="314" t="s">
        <v>5</v>
      </c>
      <c r="E4" s="317" t="s">
        <v>262</v>
      </c>
      <c r="F4" s="320" t="s">
        <v>263</v>
      </c>
      <c r="G4" s="96" t="s">
        <v>264</v>
      </c>
      <c r="H4" s="145" t="s">
        <v>265</v>
      </c>
      <c r="I4" s="323" t="s">
        <v>266</v>
      </c>
      <c r="J4" s="324"/>
      <c r="K4" s="325"/>
      <c r="L4" s="330" t="s">
        <v>267</v>
      </c>
      <c r="M4" s="327"/>
      <c r="N4" s="328"/>
      <c r="O4" s="290" t="s">
        <v>5</v>
      </c>
    </row>
    <row r="5" spans="1:21" ht="18.75" customHeight="1" x14ac:dyDescent="0.15">
      <c r="A5" s="311"/>
      <c r="B5" s="312"/>
      <c r="C5" s="313"/>
      <c r="D5" s="315"/>
      <c r="E5" s="318"/>
      <c r="F5" s="321"/>
      <c r="G5" s="9" t="s">
        <v>268</v>
      </c>
      <c r="H5" s="146" t="s">
        <v>269</v>
      </c>
      <c r="I5" s="293" t="s">
        <v>271</v>
      </c>
      <c r="J5" s="294"/>
      <c r="K5" s="295"/>
      <c r="L5" s="329" t="s">
        <v>330</v>
      </c>
      <c r="M5" s="297"/>
      <c r="N5" s="298"/>
      <c r="O5" s="291"/>
    </row>
    <row r="6" spans="1:21" ht="18.75" customHeight="1" thickBot="1" x14ac:dyDescent="0.2">
      <c r="A6" s="99"/>
      <c r="B6" s="100" t="s">
        <v>1</v>
      </c>
      <c r="C6" s="101" t="s">
        <v>274</v>
      </c>
      <c r="D6" s="316"/>
      <c r="E6" s="319"/>
      <c r="F6" s="322"/>
      <c r="G6" s="102" t="s">
        <v>263</v>
      </c>
      <c r="H6" s="106" t="s">
        <v>275</v>
      </c>
      <c r="I6" s="104" t="s">
        <v>1</v>
      </c>
      <c r="J6" s="101" t="s">
        <v>274</v>
      </c>
      <c r="K6" s="103" t="s">
        <v>275</v>
      </c>
      <c r="L6" s="104" t="s">
        <v>1</v>
      </c>
      <c r="M6" s="106" t="s">
        <v>274</v>
      </c>
      <c r="N6" s="103" t="s">
        <v>275</v>
      </c>
      <c r="O6" s="292"/>
    </row>
    <row r="7" spans="1:21" ht="30" customHeight="1" x14ac:dyDescent="0.15">
      <c r="A7" s="299" t="s">
        <v>51</v>
      </c>
      <c r="B7" s="107" t="s">
        <v>355</v>
      </c>
      <c r="C7" s="107" t="s">
        <v>277</v>
      </c>
      <c r="D7" s="107"/>
      <c r="E7" s="39"/>
      <c r="F7" s="39"/>
      <c r="G7" s="107"/>
      <c r="H7" s="147" t="s">
        <v>278</v>
      </c>
      <c r="I7" s="110" t="s">
        <v>355</v>
      </c>
      <c r="J7" s="107" t="s">
        <v>277</v>
      </c>
      <c r="K7" s="147" t="s">
        <v>279</v>
      </c>
      <c r="L7" s="110" t="s">
        <v>354</v>
      </c>
      <c r="M7" s="107" t="s">
        <v>277</v>
      </c>
      <c r="N7" s="109">
        <v>30</v>
      </c>
      <c r="O7" s="112"/>
    </row>
    <row r="8" spans="1:21" ht="30" customHeight="1" x14ac:dyDescent="0.15">
      <c r="A8" s="300"/>
      <c r="B8" s="119"/>
      <c r="C8" s="119" t="s">
        <v>220</v>
      </c>
      <c r="D8" s="119"/>
      <c r="E8" s="51"/>
      <c r="F8" s="51"/>
      <c r="G8" s="119"/>
      <c r="H8" s="149">
        <v>10</v>
      </c>
      <c r="I8" s="122"/>
      <c r="J8" s="119" t="s">
        <v>220</v>
      </c>
      <c r="K8" s="149">
        <v>10</v>
      </c>
      <c r="L8" s="122"/>
      <c r="M8" s="119" t="s">
        <v>220</v>
      </c>
      <c r="N8" s="121">
        <v>5</v>
      </c>
      <c r="O8" s="125"/>
    </row>
    <row r="9" spans="1:21" ht="30" customHeight="1" x14ac:dyDescent="0.15">
      <c r="A9" s="300"/>
      <c r="B9" s="113"/>
      <c r="C9" s="113"/>
      <c r="D9" s="113"/>
      <c r="E9" s="45"/>
      <c r="F9" s="45"/>
      <c r="G9" s="113"/>
      <c r="H9" s="148"/>
      <c r="I9" s="116"/>
      <c r="J9" s="113"/>
      <c r="K9" s="148"/>
      <c r="L9" s="116"/>
      <c r="M9" s="113"/>
      <c r="N9" s="115"/>
      <c r="O9" s="118"/>
    </row>
    <row r="10" spans="1:21" ht="30" customHeight="1" x14ac:dyDescent="0.15">
      <c r="A10" s="300"/>
      <c r="B10" s="119" t="s">
        <v>316</v>
      </c>
      <c r="C10" s="119" t="s">
        <v>142</v>
      </c>
      <c r="D10" s="119"/>
      <c r="E10" s="51"/>
      <c r="F10" s="51"/>
      <c r="G10" s="119"/>
      <c r="H10" s="156">
        <v>0.5</v>
      </c>
      <c r="I10" s="122" t="s">
        <v>316</v>
      </c>
      <c r="J10" s="123" t="s">
        <v>122</v>
      </c>
      <c r="K10" s="149">
        <v>10</v>
      </c>
      <c r="L10" s="122" t="s">
        <v>327</v>
      </c>
      <c r="M10" s="119" t="s">
        <v>21</v>
      </c>
      <c r="N10" s="121">
        <v>5</v>
      </c>
      <c r="O10" s="125"/>
    </row>
    <row r="11" spans="1:21" ht="30" customHeight="1" x14ac:dyDescent="0.15">
      <c r="A11" s="300"/>
      <c r="B11" s="119"/>
      <c r="C11" s="119" t="s">
        <v>21</v>
      </c>
      <c r="D11" s="119"/>
      <c r="E11" s="51"/>
      <c r="F11" s="51"/>
      <c r="G11" s="119"/>
      <c r="H11" s="149">
        <v>5</v>
      </c>
      <c r="I11" s="122"/>
      <c r="J11" s="119" t="s">
        <v>21</v>
      </c>
      <c r="K11" s="149">
        <v>5</v>
      </c>
      <c r="L11" s="122"/>
      <c r="M11" s="119" t="s">
        <v>87</v>
      </c>
      <c r="N11" s="121">
        <v>10</v>
      </c>
      <c r="O11" s="125"/>
    </row>
    <row r="12" spans="1:21" ht="30" customHeight="1" x14ac:dyDescent="0.15">
      <c r="A12" s="300"/>
      <c r="B12" s="119"/>
      <c r="C12" s="119" t="s">
        <v>87</v>
      </c>
      <c r="D12" s="119"/>
      <c r="E12" s="51"/>
      <c r="F12" s="51"/>
      <c r="G12" s="119"/>
      <c r="H12" s="149">
        <v>20</v>
      </c>
      <c r="I12" s="122"/>
      <c r="J12" s="119" t="s">
        <v>87</v>
      </c>
      <c r="K12" s="149">
        <v>15</v>
      </c>
      <c r="L12" s="116"/>
      <c r="M12" s="113"/>
      <c r="N12" s="115"/>
      <c r="O12" s="118"/>
    </row>
    <row r="13" spans="1:21" ht="30" customHeight="1" x14ac:dyDescent="0.15">
      <c r="A13" s="300"/>
      <c r="B13" s="119"/>
      <c r="C13" s="119"/>
      <c r="D13" s="119"/>
      <c r="E13" s="51"/>
      <c r="F13" s="51"/>
      <c r="G13" s="119" t="s">
        <v>73</v>
      </c>
      <c r="H13" s="149" t="s">
        <v>286</v>
      </c>
      <c r="I13" s="122"/>
      <c r="J13" s="119"/>
      <c r="K13" s="149"/>
      <c r="L13" s="122" t="s">
        <v>353</v>
      </c>
      <c r="M13" s="119" t="s">
        <v>44</v>
      </c>
      <c r="N13" s="121">
        <v>10</v>
      </c>
      <c r="O13" s="125"/>
    </row>
    <row r="14" spans="1:21" ht="30" customHeight="1" x14ac:dyDescent="0.15">
      <c r="A14" s="300"/>
      <c r="B14" s="119"/>
      <c r="C14" s="119"/>
      <c r="D14" s="119"/>
      <c r="E14" s="51"/>
      <c r="F14" s="51"/>
      <c r="G14" s="119" t="s">
        <v>31</v>
      </c>
      <c r="H14" s="149" t="s">
        <v>287</v>
      </c>
      <c r="I14" s="122"/>
      <c r="J14" s="119"/>
      <c r="K14" s="149"/>
      <c r="L14" s="116"/>
      <c r="M14" s="113" t="s">
        <v>352</v>
      </c>
      <c r="N14" s="115">
        <v>5</v>
      </c>
      <c r="O14" s="118"/>
    </row>
    <row r="15" spans="1:21" ht="30" customHeight="1" x14ac:dyDescent="0.15">
      <c r="A15" s="300"/>
      <c r="B15" s="113"/>
      <c r="C15" s="113"/>
      <c r="D15" s="113"/>
      <c r="E15" s="45"/>
      <c r="F15" s="45"/>
      <c r="G15" s="113"/>
      <c r="H15" s="148"/>
      <c r="I15" s="116"/>
      <c r="J15" s="113"/>
      <c r="K15" s="148"/>
      <c r="L15" s="122" t="s">
        <v>288</v>
      </c>
      <c r="M15" s="119" t="s">
        <v>49</v>
      </c>
      <c r="N15" s="126">
        <v>0.13</v>
      </c>
      <c r="O15" s="125"/>
    </row>
    <row r="16" spans="1:21" ht="30" customHeight="1" x14ac:dyDescent="0.15">
      <c r="A16" s="300"/>
      <c r="B16" s="119" t="s">
        <v>43</v>
      </c>
      <c r="C16" s="119" t="s">
        <v>62</v>
      </c>
      <c r="D16" s="119"/>
      <c r="E16" s="51"/>
      <c r="F16" s="51"/>
      <c r="G16" s="119"/>
      <c r="H16" s="149">
        <v>10</v>
      </c>
      <c r="I16" s="122" t="s">
        <v>43</v>
      </c>
      <c r="J16" s="119" t="s">
        <v>44</v>
      </c>
      <c r="K16" s="149">
        <v>10</v>
      </c>
      <c r="L16" s="122"/>
      <c r="M16" s="119"/>
      <c r="N16" s="121"/>
      <c r="O16" s="125"/>
    </row>
    <row r="17" spans="1:15" ht="30" customHeight="1" x14ac:dyDescent="0.15">
      <c r="A17" s="300"/>
      <c r="B17" s="119"/>
      <c r="C17" s="119" t="s">
        <v>44</v>
      </c>
      <c r="D17" s="119"/>
      <c r="E17" s="51"/>
      <c r="F17" s="51"/>
      <c r="G17" s="119"/>
      <c r="H17" s="149">
        <v>10</v>
      </c>
      <c r="I17" s="122"/>
      <c r="J17" s="119" t="s">
        <v>41</v>
      </c>
      <c r="K17" s="149">
        <v>5</v>
      </c>
      <c r="L17" s="122"/>
      <c r="M17" s="119"/>
      <c r="N17" s="121"/>
      <c r="O17" s="125"/>
    </row>
    <row r="18" spans="1:15" ht="30" customHeight="1" x14ac:dyDescent="0.15">
      <c r="A18" s="300"/>
      <c r="B18" s="119"/>
      <c r="C18" s="119" t="s">
        <v>41</v>
      </c>
      <c r="D18" s="119"/>
      <c r="E18" s="51"/>
      <c r="F18" s="51"/>
      <c r="G18" s="119"/>
      <c r="H18" s="149">
        <v>5</v>
      </c>
      <c r="I18" s="122"/>
      <c r="J18" s="119"/>
      <c r="K18" s="149"/>
      <c r="L18" s="122"/>
      <c r="M18" s="119"/>
      <c r="N18" s="121"/>
      <c r="O18" s="125"/>
    </row>
    <row r="19" spans="1:15" ht="30" customHeight="1" x14ac:dyDescent="0.15">
      <c r="A19" s="300"/>
      <c r="B19" s="119"/>
      <c r="C19" s="119"/>
      <c r="D19" s="119"/>
      <c r="E19" s="51"/>
      <c r="F19" s="151"/>
      <c r="G19" s="119" t="s">
        <v>35</v>
      </c>
      <c r="H19" s="149" t="s">
        <v>286</v>
      </c>
      <c r="I19" s="122"/>
      <c r="J19" s="119"/>
      <c r="K19" s="149"/>
      <c r="L19" s="122"/>
      <c r="M19" s="119"/>
      <c r="N19" s="121"/>
      <c r="O19" s="125"/>
    </row>
    <row r="20" spans="1:15" ht="30" customHeight="1" x14ac:dyDescent="0.15">
      <c r="A20" s="300"/>
      <c r="B20" s="119"/>
      <c r="C20" s="119"/>
      <c r="D20" s="119"/>
      <c r="E20" s="51"/>
      <c r="F20" s="51"/>
      <c r="G20" s="119" t="s">
        <v>46</v>
      </c>
      <c r="H20" s="149" t="s">
        <v>287</v>
      </c>
      <c r="I20" s="116"/>
      <c r="J20" s="113"/>
      <c r="K20" s="148"/>
      <c r="L20" s="122"/>
      <c r="M20" s="119"/>
      <c r="N20" s="121"/>
      <c r="O20" s="125"/>
    </row>
    <row r="21" spans="1:15" ht="30" customHeight="1" x14ac:dyDescent="0.15">
      <c r="A21" s="300"/>
      <c r="B21" s="113"/>
      <c r="C21" s="113"/>
      <c r="D21" s="113"/>
      <c r="E21" s="45"/>
      <c r="F21" s="45"/>
      <c r="G21" s="113"/>
      <c r="H21" s="148"/>
      <c r="I21" s="122" t="s">
        <v>47</v>
      </c>
      <c r="J21" s="119" t="s">
        <v>49</v>
      </c>
      <c r="K21" s="155">
        <v>0.17</v>
      </c>
      <c r="L21" s="122"/>
      <c r="M21" s="119"/>
      <c r="N21" s="121"/>
      <c r="O21" s="125"/>
    </row>
    <row r="22" spans="1:15" ht="30" customHeight="1" x14ac:dyDescent="0.15">
      <c r="A22" s="300"/>
      <c r="B22" s="119" t="s">
        <v>47</v>
      </c>
      <c r="C22" s="119" t="s">
        <v>49</v>
      </c>
      <c r="D22" s="119"/>
      <c r="E22" s="51"/>
      <c r="F22" s="51"/>
      <c r="G22" s="119"/>
      <c r="H22" s="155">
        <v>0.17</v>
      </c>
      <c r="I22" s="122"/>
      <c r="J22" s="119"/>
      <c r="K22" s="149"/>
      <c r="L22" s="122"/>
      <c r="M22" s="119"/>
      <c r="N22" s="121"/>
      <c r="O22" s="125"/>
    </row>
    <row r="23" spans="1:15" ht="30" customHeight="1" thickBot="1" x14ac:dyDescent="0.2">
      <c r="A23" s="301"/>
      <c r="B23" s="129"/>
      <c r="C23" s="129"/>
      <c r="D23" s="129"/>
      <c r="E23" s="59"/>
      <c r="F23" s="59"/>
      <c r="G23" s="129"/>
      <c r="H23" s="152"/>
      <c r="I23" s="132"/>
      <c r="J23" s="129"/>
      <c r="K23" s="152"/>
      <c r="L23" s="132"/>
      <c r="M23" s="129"/>
      <c r="N23" s="131"/>
      <c r="O23" s="135"/>
    </row>
    <row r="24" spans="1:15" ht="14.25" x14ac:dyDescent="0.15">
      <c r="B24" s="92"/>
      <c r="C24" s="92"/>
      <c r="D24" s="92"/>
      <c r="G24" s="92"/>
      <c r="H24" s="136"/>
      <c r="I24" s="92"/>
      <c r="J24" s="92"/>
      <c r="K24" s="136"/>
      <c r="L24" s="92"/>
      <c r="M24" s="92"/>
      <c r="N24" s="136"/>
    </row>
    <row r="25" spans="1:15" ht="14.25" x14ac:dyDescent="0.15">
      <c r="B25" s="92"/>
      <c r="C25" s="92"/>
      <c r="D25" s="92"/>
      <c r="G25" s="92"/>
      <c r="H25" s="136"/>
      <c r="I25" s="92"/>
      <c r="J25" s="92"/>
      <c r="K25" s="136"/>
      <c r="L25" s="92"/>
      <c r="M25" s="92"/>
      <c r="N25" s="136"/>
    </row>
    <row r="26" spans="1:15" ht="14.25" x14ac:dyDescent="0.15">
      <c r="B26" s="92"/>
      <c r="C26" s="92"/>
      <c r="D26" s="92"/>
      <c r="G26" s="92"/>
      <c r="H26" s="136"/>
      <c r="I26" s="92"/>
      <c r="J26" s="92"/>
      <c r="K26" s="136"/>
      <c r="L26" s="92"/>
      <c r="M26" s="92"/>
      <c r="N26" s="136"/>
    </row>
    <row r="27" spans="1:15" ht="14.25" x14ac:dyDescent="0.15">
      <c r="B27" s="92"/>
      <c r="C27" s="92"/>
      <c r="D27" s="92"/>
      <c r="G27" s="92"/>
      <c r="H27" s="136"/>
      <c r="I27" s="92"/>
      <c r="J27" s="92"/>
      <c r="K27" s="136"/>
      <c r="L27" s="92"/>
      <c r="M27" s="92"/>
      <c r="N27" s="136"/>
    </row>
    <row r="28" spans="1:15" ht="14.25" x14ac:dyDescent="0.15">
      <c r="B28" s="92"/>
      <c r="C28" s="92"/>
      <c r="D28" s="92"/>
      <c r="G28" s="92"/>
      <c r="H28" s="136"/>
      <c r="I28" s="92"/>
      <c r="J28" s="92"/>
      <c r="K28" s="136"/>
      <c r="L28" s="92"/>
      <c r="M28" s="92"/>
      <c r="N28" s="136"/>
    </row>
    <row r="29" spans="1:15" ht="14.25" x14ac:dyDescent="0.15">
      <c r="B29" s="92"/>
      <c r="C29" s="92"/>
      <c r="D29" s="92"/>
      <c r="G29" s="92"/>
      <c r="H29" s="136"/>
      <c r="I29" s="92"/>
      <c r="J29" s="92"/>
      <c r="K29" s="136"/>
      <c r="L29" s="92"/>
      <c r="M29" s="92"/>
      <c r="N29" s="136"/>
    </row>
    <row r="30" spans="1:15" ht="14.25" x14ac:dyDescent="0.15">
      <c r="B30" s="92"/>
      <c r="C30" s="92"/>
      <c r="D30" s="92"/>
      <c r="G30" s="92"/>
      <c r="H30" s="136"/>
      <c r="I30" s="92"/>
      <c r="J30" s="92"/>
      <c r="K30" s="136"/>
      <c r="L30" s="92"/>
      <c r="M30" s="92"/>
      <c r="N30" s="136"/>
    </row>
    <row r="31" spans="1:15" ht="14.25" x14ac:dyDescent="0.15">
      <c r="B31" s="92"/>
      <c r="C31" s="92"/>
      <c r="D31" s="92"/>
      <c r="G31" s="92"/>
      <c r="H31" s="136"/>
      <c r="I31" s="92"/>
      <c r="J31" s="92"/>
      <c r="K31" s="136"/>
      <c r="L31" s="92"/>
      <c r="M31" s="92"/>
      <c r="N31" s="136"/>
    </row>
    <row r="32" spans="1:15" ht="14.25" x14ac:dyDescent="0.15">
      <c r="B32" s="92"/>
      <c r="C32" s="92"/>
      <c r="D32" s="92"/>
      <c r="G32" s="92"/>
      <c r="H32" s="136"/>
      <c r="I32" s="92"/>
      <c r="J32" s="92"/>
      <c r="K32" s="136"/>
      <c r="L32" s="92"/>
      <c r="M32" s="92"/>
      <c r="N32" s="136"/>
    </row>
    <row r="33" spans="2:14" ht="14.25" x14ac:dyDescent="0.15">
      <c r="B33" s="92"/>
      <c r="C33" s="92"/>
      <c r="D33" s="92"/>
      <c r="G33" s="92"/>
      <c r="H33" s="136"/>
      <c r="I33" s="92"/>
      <c r="J33" s="92"/>
      <c r="K33" s="136"/>
      <c r="L33" s="92"/>
      <c r="M33" s="92"/>
      <c r="N33" s="136"/>
    </row>
    <row r="34" spans="2:14" ht="14.25" x14ac:dyDescent="0.15">
      <c r="B34" s="92"/>
      <c r="C34" s="92"/>
      <c r="D34" s="92"/>
      <c r="G34" s="92"/>
      <c r="H34" s="136"/>
      <c r="I34" s="92"/>
      <c r="J34" s="92"/>
      <c r="K34" s="136"/>
      <c r="L34" s="92"/>
      <c r="M34" s="92"/>
      <c r="N34" s="136"/>
    </row>
    <row r="35" spans="2:14" ht="14.25" x14ac:dyDescent="0.15">
      <c r="B35" s="92"/>
      <c r="C35" s="92"/>
      <c r="D35" s="92"/>
      <c r="G35" s="92"/>
      <c r="H35" s="136"/>
      <c r="I35" s="92"/>
      <c r="J35" s="92"/>
      <c r="K35" s="136"/>
      <c r="L35" s="92"/>
      <c r="M35" s="92"/>
      <c r="N35" s="136"/>
    </row>
    <row r="36" spans="2:14" ht="14.25" x14ac:dyDescent="0.15">
      <c r="B36" s="92"/>
      <c r="C36" s="92"/>
      <c r="D36" s="92"/>
      <c r="G36" s="92"/>
      <c r="H36" s="136"/>
      <c r="I36" s="92"/>
      <c r="J36" s="92"/>
      <c r="K36" s="136"/>
      <c r="L36" s="92"/>
      <c r="M36" s="92"/>
      <c r="N36" s="136"/>
    </row>
    <row r="37" spans="2:14" ht="14.25" x14ac:dyDescent="0.15">
      <c r="B37" s="92"/>
      <c r="C37" s="92"/>
      <c r="D37" s="92"/>
      <c r="G37" s="92"/>
      <c r="H37" s="136"/>
      <c r="I37" s="92"/>
      <c r="J37" s="92"/>
      <c r="K37" s="136"/>
      <c r="L37" s="92"/>
      <c r="M37" s="92"/>
      <c r="N37" s="136"/>
    </row>
    <row r="38" spans="2:14" ht="14.25" x14ac:dyDescent="0.15">
      <c r="B38" s="92"/>
      <c r="C38" s="92"/>
      <c r="D38" s="92"/>
      <c r="G38" s="92"/>
      <c r="H38" s="136"/>
      <c r="I38" s="92"/>
      <c r="J38" s="92"/>
      <c r="K38" s="136"/>
      <c r="L38" s="92"/>
      <c r="M38" s="92"/>
      <c r="N38" s="136"/>
    </row>
    <row r="39" spans="2:14" ht="14.25" x14ac:dyDescent="0.15">
      <c r="B39" s="92"/>
      <c r="C39" s="92"/>
      <c r="D39" s="92"/>
      <c r="G39" s="92"/>
      <c r="H39" s="136"/>
      <c r="I39" s="92"/>
      <c r="J39" s="92"/>
      <c r="K39" s="136"/>
      <c r="L39" s="92"/>
      <c r="M39" s="92"/>
      <c r="N39" s="136"/>
    </row>
    <row r="40" spans="2:14" ht="14.25" x14ac:dyDescent="0.15">
      <c r="B40" s="92"/>
      <c r="C40" s="92"/>
      <c r="D40" s="92"/>
      <c r="G40" s="92"/>
      <c r="H40" s="136"/>
      <c r="I40" s="92"/>
      <c r="J40" s="92"/>
      <c r="K40" s="136"/>
      <c r="L40" s="92"/>
      <c r="M40" s="92"/>
      <c r="N40" s="136"/>
    </row>
    <row r="41" spans="2:14" ht="14.25" x14ac:dyDescent="0.15">
      <c r="B41" s="92"/>
      <c r="C41" s="92"/>
      <c r="D41" s="92"/>
      <c r="G41" s="92"/>
      <c r="H41" s="136"/>
      <c r="I41" s="92"/>
      <c r="J41" s="92"/>
      <c r="K41" s="136"/>
      <c r="L41" s="92"/>
      <c r="M41" s="92"/>
      <c r="N41" s="136"/>
    </row>
    <row r="42" spans="2:14" ht="14.25" x14ac:dyDescent="0.15">
      <c r="B42" s="92"/>
      <c r="C42" s="92"/>
      <c r="D42" s="92"/>
      <c r="G42" s="92"/>
      <c r="H42" s="136"/>
      <c r="I42" s="92"/>
      <c r="J42" s="92"/>
      <c r="K42" s="136"/>
      <c r="L42" s="92"/>
      <c r="M42" s="92"/>
      <c r="N42" s="136"/>
    </row>
    <row r="43" spans="2:14" ht="14.25" x14ac:dyDescent="0.15">
      <c r="B43" s="92"/>
      <c r="C43" s="92"/>
      <c r="D43" s="92"/>
      <c r="G43" s="92"/>
      <c r="H43" s="136"/>
      <c r="I43" s="92"/>
      <c r="J43" s="92"/>
      <c r="K43" s="136"/>
      <c r="L43" s="92"/>
      <c r="M43" s="92"/>
      <c r="N43" s="136"/>
    </row>
    <row r="44" spans="2:14" ht="14.25" x14ac:dyDescent="0.15">
      <c r="B44" s="92"/>
      <c r="C44" s="92"/>
      <c r="D44" s="92"/>
      <c r="G44" s="92"/>
      <c r="H44" s="136"/>
      <c r="I44" s="92"/>
      <c r="J44" s="92"/>
      <c r="K44" s="136"/>
      <c r="L44" s="92"/>
      <c r="M44" s="92"/>
      <c r="N44" s="136"/>
    </row>
    <row r="45" spans="2:14" ht="14.25" x14ac:dyDescent="0.15">
      <c r="B45" s="92"/>
      <c r="C45" s="92"/>
      <c r="D45" s="92"/>
      <c r="G45" s="92"/>
      <c r="H45" s="136"/>
      <c r="I45" s="92"/>
      <c r="J45" s="92"/>
      <c r="K45" s="136"/>
      <c r="L45" s="92"/>
      <c r="M45" s="92"/>
      <c r="N45" s="136"/>
    </row>
    <row r="46" spans="2:14" ht="14.25" x14ac:dyDescent="0.15">
      <c r="B46" s="92"/>
      <c r="C46" s="92"/>
      <c r="D46" s="92"/>
      <c r="G46" s="92"/>
      <c r="H46" s="136"/>
      <c r="I46" s="92"/>
      <c r="J46" s="92"/>
      <c r="K46" s="136"/>
      <c r="L46" s="92"/>
      <c r="M46" s="92"/>
      <c r="N46" s="136"/>
    </row>
    <row r="47" spans="2:14" ht="14.25" x14ac:dyDescent="0.15">
      <c r="B47" s="92"/>
      <c r="C47" s="92"/>
      <c r="D47" s="92"/>
      <c r="G47" s="92"/>
      <c r="H47" s="136"/>
      <c r="I47" s="92"/>
      <c r="J47" s="92"/>
      <c r="K47" s="136"/>
      <c r="L47" s="92"/>
      <c r="M47" s="92"/>
      <c r="N47" s="136"/>
    </row>
    <row r="48" spans="2:14" ht="14.25" x14ac:dyDescent="0.15">
      <c r="B48" s="92"/>
      <c r="C48" s="92"/>
      <c r="D48" s="92"/>
      <c r="G48" s="92"/>
      <c r="H48" s="136"/>
      <c r="I48" s="92"/>
      <c r="J48" s="92"/>
      <c r="K48" s="136"/>
      <c r="L48" s="92"/>
      <c r="M48" s="92"/>
      <c r="N48" s="136"/>
    </row>
    <row r="49" spans="2:14" ht="14.25" x14ac:dyDescent="0.15">
      <c r="B49" s="92"/>
      <c r="C49" s="92"/>
      <c r="D49" s="92"/>
      <c r="G49" s="92"/>
      <c r="H49" s="136"/>
      <c r="I49" s="92"/>
      <c r="J49" s="92"/>
      <c r="K49" s="136"/>
      <c r="L49" s="92"/>
      <c r="M49" s="92"/>
      <c r="N49" s="136"/>
    </row>
    <row r="50" spans="2:14" ht="14.25" x14ac:dyDescent="0.15">
      <c r="B50" s="92"/>
      <c r="C50" s="92"/>
      <c r="D50" s="92"/>
      <c r="G50" s="92"/>
      <c r="H50" s="136"/>
      <c r="I50" s="92"/>
      <c r="J50" s="92"/>
      <c r="K50" s="136"/>
      <c r="L50" s="92"/>
      <c r="M50" s="92"/>
      <c r="N50" s="136"/>
    </row>
    <row r="51" spans="2:14" ht="14.25" x14ac:dyDescent="0.15">
      <c r="B51" s="92"/>
      <c r="C51" s="92"/>
      <c r="D51" s="92"/>
      <c r="G51" s="92"/>
      <c r="H51" s="136"/>
      <c r="I51" s="92"/>
      <c r="J51" s="92"/>
      <c r="K51" s="136"/>
      <c r="L51" s="92"/>
      <c r="M51" s="92"/>
      <c r="N51" s="136"/>
    </row>
    <row r="52" spans="2:14" ht="14.25" x14ac:dyDescent="0.15">
      <c r="B52" s="92"/>
      <c r="C52" s="92"/>
      <c r="D52" s="92"/>
      <c r="G52" s="92"/>
      <c r="H52" s="136"/>
      <c r="I52" s="92"/>
      <c r="J52" s="92"/>
      <c r="K52" s="136"/>
      <c r="L52" s="92"/>
      <c r="M52" s="92"/>
      <c r="N52" s="136"/>
    </row>
    <row r="53" spans="2:14" ht="14.25" x14ac:dyDescent="0.15">
      <c r="B53" s="92"/>
      <c r="C53" s="92"/>
      <c r="D53" s="92"/>
      <c r="G53" s="92"/>
      <c r="H53" s="136"/>
      <c r="I53" s="92"/>
      <c r="J53" s="92"/>
      <c r="K53" s="136"/>
      <c r="L53" s="92"/>
      <c r="M53" s="92"/>
      <c r="N53" s="136"/>
    </row>
    <row r="54" spans="2:14" ht="14.25" x14ac:dyDescent="0.15">
      <c r="B54" s="92"/>
      <c r="C54" s="92"/>
      <c r="D54" s="92"/>
      <c r="G54" s="92"/>
      <c r="H54" s="136"/>
      <c r="I54" s="92"/>
      <c r="J54" s="92"/>
      <c r="K54" s="136"/>
      <c r="L54" s="92"/>
      <c r="M54" s="92"/>
      <c r="N54" s="136"/>
    </row>
    <row r="55" spans="2:14" ht="14.25" x14ac:dyDescent="0.15">
      <c r="B55" s="92"/>
      <c r="C55" s="92"/>
      <c r="D55" s="92"/>
      <c r="G55" s="92"/>
      <c r="H55" s="136"/>
      <c r="I55" s="92"/>
      <c r="J55" s="92"/>
      <c r="K55" s="136"/>
      <c r="L55" s="92"/>
      <c r="M55" s="92"/>
      <c r="N55" s="136"/>
    </row>
    <row r="56" spans="2:14" ht="14.25" x14ac:dyDescent="0.15">
      <c r="B56" s="92"/>
      <c r="C56" s="92"/>
      <c r="D56" s="92"/>
      <c r="G56" s="92"/>
      <c r="H56" s="136"/>
      <c r="I56" s="92"/>
      <c r="J56" s="92"/>
      <c r="K56" s="136"/>
      <c r="L56" s="92"/>
      <c r="M56" s="92"/>
      <c r="N56" s="136"/>
    </row>
    <row r="57" spans="2:14" ht="14.25" x14ac:dyDescent="0.15">
      <c r="B57" s="92"/>
      <c r="C57" s="92"/>
      <c r="D57" s="92"/>
      <c r="G57" s="92"/>
      <c r="H57" s="136"/>
      <c r="I57" s="92"/>
      <c r="J57" s="92"/>
      <c r="K57" s="136"/>
      <c r="L57" s="92"/>
      <c r="M57" s="92"/>
      <c r="N57" s="136"/>
    </row>
    <row r="58" spans="2:14" ht="14.25" x14ac:dyDescent="0.15">
      <c r="B58" s="92"/>
      <c r="C58" s="92"/>
      <c r="D58" s="92"/>
      <c r="G58" s="92"/>
      <c r="H58" s="136"/>
      <c r="I58" s="92"/>
      <c r="J58" s="92"/>
      <c r="K58" s="136"/>
      <c r="L58" s="92"/>
      <c r="M58" s="92"/>
      <c r="N58" s="136"/>
    </row>
    <row r="59" spans="2:14" ht="14.25" x14ac:dyDescent="0.15">
      <c r="B59" s="92"/>
      <c r="C59" s="92"/>
      <c r="D59" s="92"/>
      <c r="G59" s="92"/>
      <c r="H59" s="136"/>
      <c r="I59" s="92"/>
      <c r="J59" s="92"/>
      <c r="K59" s="136"/>
      <c r="L59" s="92"/>
      <c r="M59" s="92"/>
      <c r="N59" s="136"/>
    </row>
    <row r="60" spans="2:14" ht="14.25" x14ac:dyDescent="0.15">
      <c r="B60" s="92"/>
      <c r="C60" s="92"/>
      <c r="D60" s="92"/>
      <c r="G60" s="92"/>
      <c r="H60" s="136"/>
      <c r="I60" s="92"/>
      <c r="J60" s="92"/>
      <c r="K60" s="136"/>
      <c r="L60" s="92"/>
      <c r="M60" s="92"/>
      <c r="N60" s="136"/>
    </row>
    <row r="61" spans="2:14" ht="14.25" x14ac:dyDescent="0.15">
      <c r="B61" s="92"/>
      <c r="C61" s="92"/>
      <c r="D61" s="92"/>
      <c r="G61" s="92"/>
      <c r="H61" s="136"/>
      <c r="I61" s="92"/>
      <c r="J61" s="92"/>
      <c r="K61" s="136"/>
      <c r="L61" s="92"/>
      <c r="M61" s="92"/>
      <c r="N61" s="136"/>
    </row>
    <row r="62" spans="2:14" ht="14.25" x14ac:dyDescent="0.15">
      <c r="B62" s="92"/>
      <c r="C62" s="92"/>
      <c r="D62" s="92"/>
      <c r="G62" s="92"/>
      <c r="H62" s="136"/>
      <c r="I62" s="92"/>
      <c r="J62" s="92"/>
      <c r="K62" s="136"/>
      <c r="L62" s="92"/>
      <c r="M62" s="92"/>
      <c r="N62" s="136"/>
    </row>
    <row r="63" spans="2:14" ht="14.25" x14ac:dyDescent="0.15">
      <c r="B63" s="92"/>
      <c r="C63" s="92"/>
      <c r="D63" s="92"/>
      <c r="G63" s="92"/>
      <c r="H63" s="136"/>
      <c r="I63" s="92"/>
      <c r="J63" s="92"/>
      <c r="K63" s="136"/>
      <c r="L63" s="92"/>
      <c r="M63" s="92"/>
      <c r="N63" s="136"/>
    </row>
    <row r="64" spans="2:14" ht="14.25" x14ac:dyDescent="0.15">
      <c r="B64" s="92"/>
      <c r="C64" s="92"/>
      <c r="D64" s="92"/>
      <c r="G64" s="92"/>
      <c r="H64" s="136"/>
      <c r="I64" s="92"/>
      <c r="J64" s="92"/>
      <c r="K64" s="136"/>
      <c r="L64" s="92"/>
      <c r="M64" s="92"/>
      <c r="N64" s="136"/>
    </row>
  </sheetData>
  <mergeCells count="14">
    <mergeCell ref="O4:O6"/>
    <mergeCell ref="I5:K5"/>
    <mergeCell ref="L5:N5"/>
    <mergeCell ref="A7:A23"/>
    <mergeCell ref="E1:N1"/>
    <mergeCell ref="A2:O2"/>
    <mergeCell ref="A3:C3"/>
    <mergeCell ref="E3:F3"/>
    <mergeCell ref="A4:C5"/>
    <mergeCell ref="D4:D6"/>
    <mergeCell ref="E4:E6"/>
    <mergeCell ref="F4:F6"/>
    <mergeCell ref="I4:K4"/>
    <mergeCell ref="L4:N4"/>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7"/>
  <sheetViews>
    <sheetView showZeros="0" zoomScale="60" zoomScaleNormal="60" zoomScaleSheetLayoutView="80" workbookViewId="0"/>
  </sheetViews>
  <sheetFormatPr defaultRowHeight="18.75" customHeight="1" x14ac:dyDescent="0.15"/>
  <cols>
    <col min="1" max="1" width="4.125" style="30" customWidth="1"/>
    <col min="2" max="2" width="22.5" style="29" customWidth="1"/>
    <col min="3" max="3" width="26.625" style="29" customWidth="1"/>
    <col min="4" max="4" width="17.125" style="28" customWidth="1"/>
    <col min="5" max="5" width="8.125" style="31" customWidth="1"/>
    <col min="6" max="6" width="4" style="32" customWidth="1"/>
    <col min="7" max="7" width="10.25" style="32" hidden="1" customWidth="1"/>
    <col min="8" max="8" width="23.25" style="33" customWidth="1"/>
    <col min="9" max="9" width="17.125" style="28" customWidth="1"/>
    <col min="10" max="10" width="8.125" style="32" customWidth="1"/>
    <col min="11" max="11" width="4" style="32" customWidth="1"/>
    <col min="12" max="12" width="10.25" style="32" hidden="1" customWidth="1"/>
    <col min="13" max="13" width="8.625" style="34" hidden="1" customWidth="1"/>
    <col min="14" max="14" width="97.75" style="29" customWidth="1"/>
    <col min="15" max="15" width="14.125" style="33" customWidth="1"/>
    <col min="16" max="16" width="16" style="28" customWidth="1"/>
    <col min="17" max="17" width="10.125" style="35" customWidth="1"/>
    <col min="18" max="18" width="10.125" style="31" customWidth="1"/>
    <col min="19" max="19" width="5.125" style="28" customWidth="1"/>
    <col min="27" max="16384" width="9" style="3"/>
  </cols>
  <sheetData>
    <row r="1" spans="1:19" ht="36.75" customHeight="1" x14ac:dyDescent="0.15">
      <c r="A1" s="1" t="s">
        <v>12</v>
      </c>
      <c r="B1" s="1"/>
      <c r="C1" s="2"/>
      <c r="D1" s="3"/>
      <c r="E1" s="2"/>
      <c r="F1" s="2"/>
      <c r="G1" s="2"/>
      <c r="H1" s="283"/>
      <c r="I1" s="283"/>
      <c r="J1" s="284"/>
      <c r="K1" s="284"/>
      <c r="L1" s="284"/>
      <c r="M1" s="284"/>
      <c r="N1" s="284"/>
      <c r="O1" s="2"/>
      <c r="P1" s="2"/>
      <c r="Q1" s="4"/>
      <c r="R1" s="4"/>
      <c r="S1" s="3"/>
    </row>
    <row r="2" spans="1:19" ht="36.75" customHeight="1" x14ac:dyDescent="0.15">
      <c r="A2" s="283" t="s">
        <v>0</v>
      </c>
      <c r="B2" s="283"/>
      <c r="C2" s="284"/>
      <c r="D2" s="284"/>
      <c r="E2" s="284"/>
      <c r="F2" s="284"/>
      <c r="G2" s="284"/>
      <c r="H2" s="284"/>
      <c r="I2" s="284"/>
      <c r="J2" s="284"/>
      <c r="K2" s="284"/>
      <c r="L2" s="284"/>
      <c r="M2" s="284"/>
      <c r="N2" s="284"/>
      <c r="O2" s="284"/>
      <c r="P2" s="284"/>
      <c r="Q2" s="284"/>
      <c r="R2" s="284"/>
      <c r="S2" s="3"/>
    </row>
    <row r="3" spans="1:19" ht="27.75" customHeight="1" thickBot="1" x14ac:dyDescent="0.3">
      <c r="A3" s="285" t="s">
        <v>221</v>
      </c>
      <c r="B3" s="286"/>
      <c r="C3" s="286"/>
      <c r="D3" s="286"/>
      <c r="E3" s="286"/>
      <c r="F3" s="286"/>
      <c r="G3" s="2"/>
      <c r="H3" s="2"/>
      <c r="I3" s="13"/>
      <c r="J3" s="2"/>
      <c r="K3" s="7"/>
      <c r="L3" s="7"/>
      <c r="M3" s="11"/>
      <c r="N3" s="2"/>
      <c r="O3" s="14"/>
      <c r="P3" s="13"/>
      <c r="Q3" s="15"/>
      <c r="R3" s="15"/>
      <c r="S3" s="12"/>
    </row>
    <row r="4" spans="1:19" customFormat="1" ht="42" customHeight="1" thickBot="1" x14ac:dyDescent="0.2">
      <c r="A4" s="16"/>
      <c r="B4" s="17" t="s">
        <v>1</v>
      </c>
      <c r="C4" s="18" t="s">
        <v>2</v>
      </c>
      <c r="D4" s="19" t="s">
        <v>259</v>
      </c>
      <c r="E4" s="36" t="s">
        <v>6</v>
      </c>
      <c r="F4" s="20" t="s">
        <v>4</v>
      </c>
      <c r="G4" s="18" t="s">
        <v>5</v>
      </c>
      <c r="H4" s="17" t="s">
        <v>2</v>
      </c>
      <c r="I4" s="19" t="s">
        <v>259</v>
      </c>
      <c r="J4" s="37" t="s">
        <v>3</v>
      </c>
      <c r="K4" s="20" t="s">
        <v>4</v>
      </c>
      <c r="L4" s="20" t="s">
        <v>5</v>
      </c>
      <c r="M4" s="22" t="s">
        <v>7</v>
      </c>
      <c r="N4" s="23" t="s">
        <v>8</v>
      </c>
      <c r="O4" s="20" t="s">
        <v>9</v>
      </c>
      <c r="P4" s="24" t="s">
        <v>259</v>
      </c>
      <c r="Q4" s="21" t="s">
        <v>11</v>
      </c>
      <c r="R4" s="26" t="s">
        <v>10</v>
      </c>
      <c r="S4" s="27"/>
    </row>
    <row r="5" spans="1:19" ht="35.1" customHeight="1" x14ac:dyDescent="0.15">
      <c r="A5" s="287" t="s">
        <v>51</v>
      </c>
      <c r="B5" s="66" t="s">
        <v>193</v>
      </c>
      <c r="C5" s="38" t="s">
        <v>39</v>
      </c>
      <c r="D5" s="39"/>
      <c r="E5" s="40">
        <v>30</v>
      </c>
      <c r="F5" s="41" t="s">
        <v>22</v>
      </c>
      <c r="G5" s="70"/>
      <c r="H5" s="74" t="s">
        <v>39</v>
      </c>
      <c r="I5" s="39"/>
      <c r="J5" s="41">
        <f t="shared" ref="J5:J10" si="0">ROUNDUP(E5*0.75,2)</f>
        <v>22.5</v>
      </c>
      <c r="K5" s="41" t="s">
        <v>22</v>
      </c>
      <c r="L5" s="41"/>
      <c r="M5" s="78" t="e">
        <f>#REF!</f>
        <v>#REF!</v>
      </c>
      <c r="N5" s="66" t="s">
        <v>194</v>
      </c>
      <c r="O5" s="42" t="s">
        <v>14</v>
      </c>
      <c r="P5" s="39"/>
      <c r="Q5" s="43">
        <v>110</v>
      </c>
      <c r="R5" s="88">
        <f t="shared" ref="R5:R10" si="1">ROUNDUP(Q5*0.75,2)</f>
        <v>82.5</v>
      </c>
    </row>
    <row r="6" spans="1:19" ht="35.1" customHeight="1" x14ac:dyDescent="0.15">
      <c r="A6" s="288"/>
      <c r="B6" s="68"/>
      <c r="C6" s="50" t="s">
        <v>21</v>
      </c>
      <c r="D6" s="51"/>
      <c r="E6" s="52">
        <v>30</v>
      </c>
      <c r="F6" s="53" t="s">
        <v>22</v>
      </c>
      <c r="G6" s="72"/>
      <c r="H6" s="76" t="s">
        <v>21</v>
      </c>
      <c r="I6" s="51"/>
      <c r="J6" s="53">
        <f t="shared" si="0"/>
        <v>22.5</v>
      </c>
      <c r="K6" s="53" t="s">
        <v>22</v>
      </c>
      <c r="L6" s="53"/>
      <c r="M6" s="80" t="e">
        <f>ROUND(#REF!+(#REF!*6/100),2)</f>
        <v>#REF!</v>
      </c>
      <c r="N6" s="68" t="s">
        <v>195</v>
      </c>
      <c r="O6" s="54" t="s">
        <v>32</v>
      </c>
      <c r="P6" s="51"/>
      <c r="Q6" s="55">
        <v>0.5</v>
      </c>
      <c r="R6" s="89">
        <f t="shared" si="1"/>
        <v>0.38</v>
      </c>
    </row>
    <row r="7" spans="1:19" ht="35.1" customHeight="1" x14ac:dyDescent="0.15">
      <c r="A7" s="288"/>
      <c r="B7" s="68"/>
      <c r="C7" s="50" t="s">
        <v>83</v>
      </c>
      <c r="D7" s="51"/>
      <c r="E7" s="52">
        <v>40</v>
      </c>
      <c r="F7" s="53" t="s">
        <v>22</v>
      </c>
      <c r="G7" s="72"/>
      <c r="H7" s="76" t="s">
        <v>83</v>
      </c>
      <c r="I7" s="51"/>
      <c r="J7" s="53">
        <f t="shared" si="0"/>
        <v>30</v>
      </c>
      <c r="K7" s="53" t="s">
        <v>22</v>
      </c>
      <c r="L7" s="53"/>
      <c r="M7" s="80" t="e">
        <f>ROUND(#REF!+(#REF!*10/100),2)</f>
        <v>#REF!</v>
      </c>
      <c r="N7" s="68" t="s">
        <v>196</v>
      </c>
      <c r="O7" s="54" t="s">
        <v>29</v>
      </c>
      <c r="P7" s="51"/>
      <c r="Q7" s="55">
        <v>1</v>
      </c>
      <c r="R7" s="89">
        <f t="shared" si="1"/>
        <v>0.75</v>
      </c>
    </row>
    <row r="8" spans="1:19" ht="35.1" customHeight="1" x14ac:dyDescent="0.15">
      <c r="A8" s="288"/>
      <c r="B8" s="68"/>
      <c r="C8" s="50" t="s">
        <v>41</v>
      </c>
      <c r="D8" s="51"/>
      <c r="E8" s="52">
        <v>10</v>
      </c>
      <c r="F8" s="53" t="s">
        <v>22</v>
      </c>
      <c r="G8" s="72"/>
      <c r="H8" s="76" t="s">
        <v>41</v>
      </c>
      <c r="I8" s="51"/>
      <c r="J8" s="53">
        <f t="shared" si="0"/>
        <v>7.5</v>
      </c>
      <c r="K8" s="53" t="s">
        <v>22</v>
      </c>
      <c r="L8" s="53"/>
      <c r="M8" s="80" t="e">
        <f>ROUND(#REF!+(#REF!*10/100),2)</f>
        <v>#REF!</v>
      </c>
      <c r="N8" s="68" t="s">
        <v>129</v>
      </c>
      <c r="O8" s="54" t="s">
        <v>73</v>
      </c>
      <c r="P8" s="51"/>
      <c r="Q8" s="55">
        <v>40</v>
      </c>
      <c r="R8" s="89">
        <f t="shared" si="1"/>
        <v>30</v>
      </c>
    </row>
    <row r="9" spans="1:19" ht="35.1" customHeight="1" x14ac:dyDescent="0.15">
      <c r="A9" s="288"/>
      <c r="B9" s="68"/>
      <c r="C9" s="50" t="s">
        <v>197</v>
      </c>
      <c r="D9" s="51" t="s">
        <v>34</v>
      </c>
      <c r="E9" s="52">
        <v>9</v>
      </c>
      <c r="F9" s="53" t="s">
        <v>22</v>
      </c>
      <c r="G9" s="72"/>
      <c r="H9" s="76" t="s">
        <v>197</v>
      </c>
      <c r="I9" s="51" t="s">
        <v>34</v>
      </c>
      <c r="J9" s="53">
        <f t="shared" si="0"/>
        <v>6.75</v>
      </c>
      <c r="K9" s="53" t="s">
        <v>22</v>
      </c>
      <c r="L9" s="53"/>
      <c r="M9" s="80" t="e">
        <f>#REF!</f>
        <v>#REF!</v>
      </c>
      <c r="N9" s="68" t="s">
        <v>237</v>
      </c>
      <c r="O9" s="54" t="s">
        <v>30</v>
      </c>
      <c r="P9" s="51"/>
      <c r="Q9" s="55">
        <v>0.5</v>
      </c>
      <c r="R9" s="89">
        <f t="shared" si="1"/>
        <v>0.38</v>
      </c>
    </row>
    <row r="10" spans="1:19" ht="35.1" customHeight="1" x14ac:dyDescent="0.15">
      <c r="A10" s="288"/>
      <c r="B10" s="68"/>
      <c r="C10" s="50" t="s">
        <v>52</v>
      </c>
      <c r="D10" s="51" t="s">
        <v>53</v>
      </c>
      <c r="E10" s="52">
        <v>30</v>
      </c>
      <c r="F10" s="53" t="s">
        <v>54</v>
      </c>
      <c r="G10" s="72"/>
      <c r="H10" s="76" t="s">
        <v>52</v>
      </c>
      <c r="I10" s="51" t="s">
        <v>53</v>
      </c>
      <c r="J10" s="53">
        <f t="shared" si="0"/>
        <v>22.5</v>
      </c>
      <c r="K10" s="53" t="s">
        <v>54</v>
      </c>
      <c r="L10" s="53"/>
      <c r="M10" s="80" t="e">
        <f>#REF!</f>
        <v>#REF!</v>
      </c>
      <c r="N10" s="68" t="s">
        <v>238</v>
      </c>
      <c r="O10" s="54" t="s">
        <v>79</v>
      </c>
      <c r="P10" s="51"/>
      <c r="Q10" s="55">
        <v>2</v>
      </c>
      <c r="R10" s="89">
        <f t="shared" si="1"/>
        <v>1.5</v>
      </c>
    </row>
    <row r="11" spans="1:19" ht="35.1" customHeight="1" x14ac:dyDescent="0.15">
      <c r="A11" s="288"/>
      <c r="B11" s="67"/>
      <c r="C11" s="44"/>
      <c r="D11" s="45"/>
      <c r="E11" s="46"/>
      <c r="F11" s="47"/>
      <c r="G11" s="71"/>
      <c r="H11" s="75"/>
      <c r="I11" s="45"/>
      <c r="J11" s="47"/>
      <c r="K11" s="47"/>
      <c r="L11" s="47"/>
      <c r="M11" s="79"/>
      <c r="N11" s="67" t="s">
        <v>20</v>
      </c>
      <c r="O11" s="48"/>
      <c r="P11" s="45"/>
      <c r="Q11" s="49"/>
      <c r="R11" s="90"/>
    </row>
    <row r="12" spans="1:19" ht="35.1" customHeight="1" x14ac:dyDescent="0.15">
      <c r="A12" s="288"/>
      <c r="B12" s="68" t="s">
        <v>198</v>
      </c>
      <c r="C12" s="50" t="s">
        <v>90</v>
      </c>
      <c r="D12" s="51"/>
      <c r="E12" s="52">
        <v>30</v>
      </c>
      <c r="F12" s="53" t="s">
        <v>22</v>
      </c>
      <c r="G12" s="72"/>
      <c r="H12" s="76" t="s">
        <v>90</v>
      </c>
      <c r="I12" s="51"/>
      <c r="J12" s="53">
        <f>ROUNDUP(E12*0.75,2)</f>
        <v>22.5</v>
      </c>
      <c r="K12" s="53" t="s">
        <v>22</v>
      </c>
      <c r="L12" s="53"/>
      <c r="M12" s="80" t="e">
        <f>ROUND(#REF!+(#REF!*15/100),2)</f>
        <v>#REF!</v>
      </c>
      <c r="N12" s="68" t="s">
        <v>97</v>
      </c>
      <c r="O12" s="54" t="s">
        <v>30</v>
      </c>
      <c r="P12" s="51"/>
      <c r="Q12" s="55">
        <v>0.3</v>
      </c>
      <c r="R12" s="89">
        <f>ROUNDUP(Q12*0.75,2)</f>
        <v>0.23</v>
      </c>
    </row>
    <row r="13" spans="1:19" ht="35.1" customHeight="1" x14ac:dyDescent="0.15">
      <c r="A13" s="288"/>
      <c r="B13" s="68"/>
      <c r="C13" s="50" t="s">
        <v>99</v>
      </c>
      <c r="D13" s="51"/>
      <c r="E13" s="52">
        <v>5</v>
      </c>
      <c r="F13" s="53" t="s">
        <v>22</v>
      </c>
      <c r="G13" s="72"/>
      <c r="H13" s="76" t="s">
        <v>99</v>
      </c>
      <c r="I13" s="51"/>
      <c r="J13" s="53">
        <f>ROUNDUP(E13*0.75,2)</f>
        <v>3.75</v>
      </c>
      <c r="K13" s="53" t="s">
        <v>22</v>
      </c>
      <c r="L13" s="53"/>
      <c r="M13" s="80" t="e">
        <f>ROUND(#REF!+(#REF!*2/100),2)</f>
        <v>#REF!</v>
      </c>
      <c r="N13" s="68" t="s">
        <v>176</v>
      </c>
      <c r="O13" s="54" t="s">
        <v>31</v>
      </c>
      <c r="P13" s="51"/>
      <c r="Q13" s="55">
        <v>0.1</v>
      </c>
      <c r="R13" s="89">
        <f>ROUNDUP(Q13*0.75,2)</f>
        <v>0.08</v>
      </c>
    </row>
    <row r="14" spans="1:19" ht="35.1" customHeight="1" x14ac:dyDescent="0.15">
      <c r="A14" s="288"/>
      <c r="B14" s="68"/>
      <c r="C14" s="50" t="s">
        <v>64</v>
      </c>
      <c r="D14" s="51"/>
      <c r="E14" s="52">
        <v>2</v>
      </c>
      <c r="F14" s="53" t="s">
        <v>22</v>
      </c>
      <c r="G14" s="72"/>
      <c r="H14" s="76" t="s">
        <v>64</v>
      </c>
      <c r="I14" s="51"/>
      <c r="J14" s="53">
        <f>ROUNDUP(E14*0.75,2)</f>
        <v>1.5</v>
      </c>
      <c r="K14" s="53" t="s">
        <v>22</v>
      </c>
      <c r="L14" s="53"/>
      <c r="M14" s="80" t="e">
        <f>#REF!</f>
        <v>#REF!</v>
      </c>
      <c r="N14" s="68" t="s">
        <v>20</v>
      </c>
      <c r="O14" s="54" t="s">
        <v>59</v>
      </c>
      <c r="P14" s="51" t="s">
        <v>60</v>
      </c>
      <c r="Q14" s="55">
        <v>4</v>
      </c>
      <c r="R14" s="89">
        <f>ROUNDUP(Q14*0.75,2)</f>
        <v>3</v>
      </c>
    </row>
    <row r="15" spans="1:19" ht="35.1" customHeight="1" x14ac:dyDescent="0.15">
      <c r="A15" s="288"/>
      <c r="B15" s="67"/>
      <c r="C15" s="44"/>
      <c r="D15" s="45"/>
      <c r="E15" s="46"/>
      <c r="F15" s="47"/>
      <c r="G15" s="71"/>
      <c r="H15" s="75"/>
      <c r="I15" s="45"/>
      <c r="J15" s="47"/>
      <c r="K15" s="47"/>
      <c r="L15" s="47"/>
      <c r="M15" s="79"/>
      <c r="N15" s="67"/>
      <c r="O15" s="48"/>
      <c r="P15" s="45"/>
      <c r="Q15" s="49"/>
      <c r="R15" s="90"/>
    </row>
    <row r="16" spans="1:19" ht="35.1" customHeight="1" x14ac:dyDescent="0.15">
      <c r="A16" s="288"/>
      <c r="B16" s="68" t="s">
        <v>93</v>
      </c>
      <c r="C16" s="50" t="s">
        <v>94</v>
      </c>
      <c r="D16" s="51"/>
      <c r="E16" s="82">
        <v>0.125</v>
      </c>
      <c r="F16" s="53" t="s">
        <v>28</v>
      </c>
      <c r="G16" s="72"/>
      <c r="H16" s="76" t="s">
        <v>94</v>
      </c>
      <c r="I16" s="51"/>
      <c r="J16" s="53">
        <f>ROUNDUP(E16*0.75,2)</f>
        <v>9.9999999999999992E-2</v>
      </c>
      <c r="K16" s="53" t="s">
        <v>28</v>
      </c>
      <c r="L16" s="53"/>
      <c r="M16" s="80" t="e">
        <f>#REF!</f>
        <v>#REF!</v>
      </c>
      <c r="N16" s="68" t="s">
        <v>48</v>
      </c>
      <c r="O16" s="54"/>
      <c r="P16" s="51"/>
      <c r="Q16" s="55"/>
      <c r="R16" s="89"/>
    </row>
    <row r="17" spans="1:18" ht="35.1" customHeight="1" thickBot="1" x14ac:dyDescent="0.2">
      <c r="A17" s="289"/>
      <c r="B17" s="69"/>
      <c r="C17" s="58"/>
      <c r="D17" s="59"/>
      <c r="E17" s="60"/>
      <c r="F17" s="61"/>
      <c r="G17" s="73"/>
      <c r="H17" s="77"/>
      <c r="I17" s="59"/>
      <c r="J17" s="61"/>
      <c r="K17" s="61"/>
      <c r="L17" s="61"/>
      <c r="M17" s="81"/>
      <c r="N17" s="69"/>
      <c r="O17" s="62"/>
      <c r="P17" s="59"/>
      <c r="Q17" s="63"/>
      <c r="R17" s="91"/>
    </row>
  </sheetData>
  <mergeCells count="4">
    <mergeCell ref="H1:N1"/>
    <mergeCell ref="A2:R2"/>
    <mergeCell ref="A3:F3"/>
    <mergeCell ref="A5:A17"/>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9"/>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8"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260</v>
      </c>
      <c r="B1" s="5"/>
      <c r="C1" s="1"/>
      <c r="D1" s="1"/>
      <c r="E1" s="302"/>
      <c r="F1" s="303"/>
      <c r="G1" s="303"/>
      <c r="H1" s="303"/>
      <c r="I1" s="303"/>
      <c r="J1" s="303"/>
      <c r="K1" s="303"/>
      <c r="L1" s="303"/>
      <c r="M1" s="303"/>
      <c r="N1" s="303"/>
      <c r="O1"/>
      <c r="P1"/>
      <c r="Q1"/>
      <c r="R1"/>
      <c r="S1"/>
      <c r="T1"/>
      <c r="U1"/>
    </row>
    <row r="2" spans="1:21" s="3" customFormat="1" ht="36" customHeight="1" x14ac:dyDescent="0.15">
      <c r="A2" s="283" t="s">
        <v>0</v>
      </c>
      <c r="B2" s="284"/>
      <c r="C2" s="284"/>
      <c r="D2" s="284"/>
      <c r="E2" s="284"/>
      <c r="F2" s="284"/>
      <c r="G2" s="284"/>
      <c r="H2" s="284"/>
      <c r="I2" s="284"/>
      <c r="J2" s="284"/>
      <c r="K2" s="284"/>
      <c r="L2" s="284"/>
      <c r="M2" s="284"/>
      <c r="N2" s="284"/>
      <c r="O2" s="303"/>
      <c r="P2"/>
      <c r="Q2"/>
      <c r="R2"/>
      <c r="S2"/>
      <c r="T2"/>
      <c r="U2"/>
    </row>
    <row r="3" spans="1:21" ht="33.75" customHeight="1" thickBot="1" x14ac:dyDescent="0.3">
      <c r="A3" s="304" t="s">
        <v>13</v>
      </c>
      <c r="B3" s="305"/>
      <c r="C3" s="305"/>
      <c r="D3" s="94"/>
      <c r="E3" s="306" t="s">
        <v>261</v>
      </c>
      <c r="F3" s="307"/>
      <c r="G3" s="87"/>
      <c r="H3" s="87"/>
      <c r="I3" s="87"/>
      <c r="J3" s="87"/>
      <c r="K3" s="95"/>
      <c r="L3" s="87"/>
      <c r="M3" s="87"/>
    </row>
    <row r="4" spans="1:21" ht="18.75" customHeight="1" x14ac:dyDescent="0.15">
      <c r="A4" s="308"/>
      <c r="B4" s="309"/>
      <c r="C4" s="310"/>
      <c r="D4" s="314" t="s">
        <v>5</v>
      </c>
      <c r="E4" s="317" t="s">
        <v>262</v>
      </c>
      <c r="F4" s="320" t="s">
        <v>263</v>
      </c>
      <c r="G4" s="96" t="s">
        <v>264</v>
      </c>
      <c r="H4" s="97" t="s">
        <v>265</v>
      </c>
      <c r="I4" s="323" t="s">
        <v>266</v>
      </c>
      <c r="J4" s="324"/>
      <c r="K4" s="325"/>
      <c r="L4" s="326" t="s">
        <v>267</v>
      </c>
      <c r="M4" s="327"/>
      <c r="N4" s="328"/>
      <c r="O4" s="290" t="s">
        <v>5</v>
      </c>
    </row>
    <row r="5" spans="1:21" ht="18.75" customHeight="1" x14ac:dyDescent="0.15">
      <c r="A5" s="311"/>
      <c r="B5" s="312"/>
      <c r="C5" s="313"/>
      <c r="D5" s="315"/>
      <c r="E5" s="318"/>
      <c r="F5" s="321"/>
      <c r="G5" s="9" t="s">
        <v>268</v>
      </c>
      <c r="H5" s="98" t="s">
        <v>270</v>
      </c>
      <c r="I5" s="293" t="s">
        <v>271</v>
      </c>
      <c r="J5" s="294"/>
      <c r="K5" s="295"/>
      <c r="L5" s="296" t="s">
        <v>273</v>
      </c>
      <c r="M5" s="297"/>
      <c r="N5" s="298"/>
      <c r="O5" s="291"/>
    </row>
    <row r="6" spans="1:21" ht="18.75" customHeight="1" thickBot="1" x14ac:dyDescent="0.2">
      <c r="A6" s="99"/>
      <c r="B6" s="100" t="s">
        <v>1</v>
      </c>
      <c r="C6" s="101" t="s">
        <v>274</v>
      </c>
      <c r="D6" s="316"/>
      <c r="E6" s="319"/>
      <c r="F6" s="322"/>
      <c r="G6" s="102" t="s">
        <v>263</v>
      </c>
      <c r="H6" s="103" t="s">
        <v>275</v>
      </c>
      <c r="I6" s="104" t="s">
        <v>1</v>
      </c>
      <c r="J6" s="101" t="s">
        <v>274</v>
      </c>
      <c r="K6" s="103" t="s">
        <v>275</v>
      </c>
      <c r="L6" s="105" t="s">
        <v>1</v>
      </c>
      <c r="M6" s="106" t="s">
        <v>274</v>
      </c>
      <c r="N6" s="103" t="s">
        <v>275</v>
      </c>
      <c r="O6" s="292"/>
    </row>
    <row r="7" spans="1:21" ht="30" customHeight="1" x14ac:dyDescent="0.15">
      <c r="A7" s="299" t="s">
        <v>51</v>
      </c>
      <c r="B7" s="107" t="s">
        <v>276</v>
      </c>
      <c r="C7" s="107" t="s">
        <v>277</v>
      </c>
      <c r="D7" s="107"/>
      <c r="E7" s="39"/>
      <c r="F7" s="108"/>
      <c r="G7" s="107"/>
      <c r="H7" s="109" t="s">
        <v>278</v>
      </c>
      <c r="I7" s="110" t="s">
        <v>276</v>
      </c>
      <c r="J7" s="107" t="s">
        <v>277</v>
      </c>
      <c r="K7" s="109" t="s">
        <v>279</v>
      </c>
      <c r="L7" s="111" t="s">
        <v>280</v>
      </c>
      <c r="M7" s="107" t="s">
        <v>277</v>
      </c>
      <c r="N7" s="109">
        <v>30</v>
      </c>
      <c r="O7" s="112"/>
    </row>
    <row r="8" spans="1:21" ht="30" customHeight="1" x14ac:dyDescent="0.15">
      <c r="A8" s="300"/>
      <c r="B8" s="113"/>
      <c r="C8" s="113"/>
      <c r="D8" s="113"/>
      <c r="E8" s="45"/>
      <c r="F8" s="114"/>
      <c r="G8" s="113"/>
      <c r="H8" s="115"/>
      <c r="I8" s="116"/>
      <c r="J8" s="113"/>
      <c r="K8" s="115"/>
      <c r="L8" s="117"/>
      <c r="M8" s="113"/>
      <c r="N8" s="115"/>
      <c r="O8" s="118"/>
    </row>
    <row r="9" spans="1:21" ht="30" customHeight="1" x14ac:dyDescent="0.15">
      <c r="A9" s="300"/>
      <c r="B9" s="119" t="s">
        <v>281</v>
      </c>
      <c r="C9" s="119" t="s">
        <v>39</v>
      </c>
      <c r="D9" s="119"/>
      <c r="E9" s="51"/>
      <c r="F9" s="120"/>
      <c r="G9" s="119"/>
      <c r="H9" s="121">
        <v>15</v>
      </c>
      <c r="I9" s="122" t="s">
        <v>282</v>
      </c>
      <c r="J9" s="123" t="s">
        <v>122</v>
      </c>
      <c r="K9" s="121">
        <v>10</v>
      </c>
      <c r="L9" s="124" t="s">
        <v>283</v>
      </c>
      <c r="M9" s="119" t="s">
        <v>21</v>
      </c>
      <c r="N9" s="121">
        <v>10</v>
      </c>
      <c r="O9" s="125"/>
    </row>
    <row r="10" spans="1:21" ht="30" customHeight="1" x14ac:dyDescent="0.15">
      <c r="A10" s="300"/>
      <c r="B10" s="119"/>
      <c r="C10" s="119" t="s">
        <v>21</v>
      </c>
      <c r="D10" s="119"/>
      <c r="E10" s="51"/>
      <c r="F10" s="120"/>
      <c r="G10" s="119"/>
      <c r="H10" s="121">
        <v>10</v>
      </c>
      <c r="I10" s="122"/>
      <c r="J10" s="119" t="s">
        <v>21</v>
      </c>
      <c r="K10" s="121">
        <v>10</v>
      </c>
      <c r="L10" s="124"/>
      <c r="M10" s="119" t="s">
        <v>44</v>
      </c>
      <c r="N10" s="121">
        <v>10</v>
      </c>
      <c r="O10" s="125"/>
    </row>
    <row r="11" spans="1:21" ht="30" customHeight="1" x14ac:dyDescent="0.15">
      <c r="A11" s="300"/>
      <c r="B11" s="119"/>
      <c r="C11" s="119" t="s">
        <v>40</v>
      </c>
      <c r="D11" s="119"/>
      <c r="E11" s="51"/>
      <c r="F11" s="120"/>
      <c r="G11" s="119"/>
      <c r="H11" s="121">
        <v>15</v>
      </c>
      <c r="I11" s="122"/>
      <c r="J11" s="119" t="s">
        <v>40</v>
      </c>
      <c r="K11" s="121">
        <v>15</v>
      </c>
      <c r="L11" s="117"/>
      <c r="M11" s="113"/>
      <c r="N11" s="115"/>
      <c r="O11" s="118"/>
    </row>
    <row r="12" spans="1:21" ht="30" customHeight="1" x14ac:dyDescent="0.15">
      <c r="A12" s="300"/>
      <c r="B12" s="119"/>
      <c r="C12" s="119" t="s">
        <v>41</v>
      </c>
      <c r="D12" s="119"/>
      <c r="E12" s="51"/>
      <c r="F12" s="120"/>
      <c r="G12" s="119"/>
      <c r="H12" s="121">
        <v>10</v>
      </c>
      <c r="I12" s="122"/>
      <c r="J12" s="119" t="s">
        <v>41</v>
      </c>
      <c r="K12" s="121">
        <v>5</v>
      </c>
      <c r="L12" s="124" t="s">
        <v>284</v>
      </c>
      <c r="M12" s="119" t="s">
        <v>40</v>
      </c>
      <c r="N12" s="121">
        <v>10</v>
      </c>
      <c r="O12" s="125"/>
    </row>
    <row r="13" spans="1:21" ht="30" customHeight="1" x14ac:dyDescent="0.15">
      <c r="A13" s="300"/>
      <c r="B13" s="119"/>
      <c r="C13" s="119" t="s">
        <v>26</v>
      </c>
      <c r="D13" s="119"/>
      <c r="E13" s="51" t="s">
        <v>27</v>
      </c>
      <c r="F13" s="120"/>
      <c r="G13" s="119"/>
      <c r="H13" s="126">
        <v>0.13</v>
      </c>
      <c r="I13" s="122"/>
      <c r="J13" s="119" t="s">
        <v>285</v>
      </c>
      <c r="K13" s="126">
        <v>0.13</v>
      </c>
      <c r="L13" s="124"/>
      <c r="M13" s="119" t="s">
        <v>41</v>
      </c>
      <c r="N13" s="121">
        <v>5</v>
      </c>
      <c r="O13" s="125"/>
    </row>
    <row r="14" spans="1:21" ht="30" customHeight="1" x14ac:dyDescent="0.15">
      <c r="A14" s="300"/>
      <c r="B14" s="119"/>
      <c r="C14" s="119"/>
      <c r="D14" s="119"/>
      <c r="E14" s="51"/>
      <c r="F14" s="120"/>
      <c r="G14" s="119" t="s">
        <v>35</v>
      </c>
      <c r="H14" s="121" t="s">
        <v>286</v>
      </c>
      <c r="I14" s="122"/>
      <c r="J14" s="119"/>
      <c r="K14" s="121"/>
      <c r="L14" s="117"/>
      <c r="M14" s="113"/>
      <c r="N14" s="115"/>
      <c r="O14" s="118"/>
    </row>
    <row r="15" spans="1:21" ht="30" customHeight="1" x14ac:dyDescent="0.15">
      <c r="A15" s="300"/>
      <c r="B15" s="119"/>
      <c r="C15" s="119"/>
      <c r="D15" s="119"/>
      <c r="E15" s="51"/>
      <c r="F15" s="120"/>
      <c r="G15" s="119" t="s">
        <v>30</v>
      </c>
      <c r="H15" s="121" t="s">
        <v>287</v>
      </c>
      <c r="I15" s="122"/>
      <c r="J15" s="119"/>
      <c r="K15" s="121"/>
      <c r="L15" s="124" t="s">
        <v>288</v>
      </c>
      <c r="M15" s="119" t="s">
        <v>49</v>
      </c>
      <c r="N15" s="126">
        <v>0.13</v>
      </c>
      <c r="O15" s="125"/>
    </row>
    <row r="16" spans="1:21" ht="30" customHeight="1" x14ac:dyDescent="0.15">
      <c r="A16" s="300"/>
      <c r="B16" s="119"/>
      <c r="C16" s="119"/>
      <c r="D16" s="119"/>
      <c r="E16" s="51"/>
      <c r="F16" s="120" t="s">
        <v>34</v>
      </c>
      <c r="G16" s="119" t="s">
        <v>33</v>
      </c>
      <c r="H16" s="121" t="s">
        <v>287</v>
      </c>
      <c r="I16" s="122"/>
      <c r="J16" s="119"/>
      <c r="K16" s="121"/>
      <c r="L16" s="124"/>
      <c r="M16" s="119"/>
      <c r="N16" s="121"/>
      <c r="O16" s="125"/>
    </row>
    <row r="17" spans="1:15" ht="30" customHeight="1" x14ac:dyDescent="0.15">
      <c r="A17" s="300"/>
      <c r="B17" s="113"/>
      <c r="C17" s="113"/>
      <c r="D17" s="113"/>
      <c r="E17" s="45"/>
      <c r="F17" s="114"/>
      <c r="G17" s="113"/>
      <c r="H17" s="115"/>
      <c r="I17" s="116"/>
      <c r="J17" s="113"/>
      <c r="K17" s="115"/>
      <c r="L17" s="124"/>
      <c r="M17" s="119"/>
      <c r="N17" s="121"/>
      <c r="O17" s="125"/>
    </row>
    <row r="18" spans="1:15" ht="30" customHeight="1" x14ac:dyDescent="0.15">
      <c r="A18" s="300"/>
      <c r="B18" s="119" t="s">
        <v>43</v>
      </c>
      <c r="C18" s="119" t="s">
        <v>44</v>
      </c>
      <c r="D18" s="119"/>
      <c r="E18" s="51"/>
      <c r="F18" s="120"/>
      <c r="G18" s="119"/>
      <c r="H18" s="121">
        <v>15</v>
      </c>
      <c r="I18" s="122" t="s">
        <v>43</v>
      </c>
      <c r="J18" s="119" t="s">
        <v>44</v>
      </c>
      <c r="K18" s="121">
        <v>10</v>
      </c>
      <c r="L18" s="124"/>
      <c r="M18" s="119"/>
      <c r="N18" s="121"/>
      <c r="O18" s="125"/>
    </row>
    <row r="19" spans="1:15" ht="30" customHeight="1" x14ac:dyDescent="0.15">
      <c r="A19" s="300"/>
      <c r="B19" s="119"/>
      <c r="C19" s="119"/>
      <c r="D19" s="119"/>
      <c r="E19" s="51"/>
      <c r="F19" s="127"/>
      <c r="G19" s="119" t="s">
        <v>35</v>
      </c>
      <c r="H19" s="121" t="s">
        <v>286</v>
      </c>
      <c r="I19" s="122"/>
      <c r="J19" s="119"/>
      <c r="K19" s="121"/>
      <c r="L19" s="124"/>
      <c r="M19" s="119"/>
      <c r="N19" s="121"/>
      <c r="O19" s="125"/>
    </row>
    <row r="20" spans="1:15" ht="30" customHeight="1" x14ac:dyDescent="0.15">
      <c r="A20" s="300"/>
      <c r="B20" s="119"/>
      <c r="C20" s="119"/>
      <c r="D20" s="119"/>
      <c r="E20" s="51"/>
      <c r="F20" s="120"/>
      <c r="G20" s="119" t="s">
        <v>46</v>
      </c>
      <c r="H20" s="121" t="s">
        <v>287</v>
      </c>
      <c r="I20" s="122"/>
      <c r="J20" s="119"/>
      <c r="K20" s="121"/>
      <c r="L20" s="124"/>
      <c r="M20" s="119"/>
      <c r="N20" s="121"/>
      <c r="O20" s="125"/>
    </row>
    <row r="21" spans="1:15" ht="30" customHeight="1" x14ac:dyDescent="0.15">
      <c r="A21" s="300"/>
      <c r="B21" s="113"/>
      <c r="C21" s="113"/>
      <c r="D21" s="113"/>
      <c r="E21" s="45"/>
      <c r="F21" s="114"/>
      <c r="G21" s="113"/>
      <c r="H21" s="115"/>
      <c r="I21" s="116"/>
      <c r="J21" s="113"/>
      <c r="K21" s="115"/>
      <c r="L21" s="124"/>
      <c r="M21" s="119"/>
      <c r="N21" s="121"/>
      <c r="O21" s="125"/>
    </row>
    <row r="22" spans="1:15" ht="30" customHeight="1" x14ac:dyDescent="0.15">
      <c r="A22" s="300"/>
      <c r="B22" s="119" t="s">
        <v>47</v>
      </c>
      <c r="C22" s="119" t="s">
        <v>49</v>
      </c>
      <c r="D22" s="119"/>
      <c r="E22" s="51"/>
      <c r="F22" s="120"/>
      <c r="G22" s="119"/>
      <c r="H22" s="128">
        <v>0.17</v>
      </c>
      <c r="I22" s="122" t="s">
        <v>47</v>
      </c>
      <c r="J22" s="119" t="s">
        <v>49</v>
      </c>
      <c r="K22" s="128">
        <v>0.17</v>
      </c>
      <c r="L22" s="124"/>
      <c r="M22" s="119"/>
      <c r="N22" s="121"/>
      <c r="O22" s="125"/>
    </row>
    <row r="23" spans="1:15" ht="30" customHeight="1" thickBot="1" x14ac:dyDescent="0.2">
      <c r="A23" s="301"/>
      <c r="B23" s="129"/>
      <c r="C23" s="129"/>
      <c r="D23" s="129"/>
      <c r="E23" s="59"/>
      <c r="F23" s="130"/>
      <c r="G23" s="129"/>
      <c r="H23" s="131"/>
      <c r="I23" s="132"/>
      <c r="J23" s="133"/>
      <c r="K23" s="131"/>
      <c r="L23" s="134"/>
      <c r="M23" s="129"/>
      <c r="N23" s="131"/>
      <c r="O23" s="135"/>
    </row>
    <row r="24" spans="1:15" ht="14.25" x14ac:dyDescent="0.15">
      <c r="B24" s="92"/>
      <c r="C24" s="92"/>
      <c r="D24" s="92"/>
      <c r="G24" s="92"/>
      <c r="H24" s="136"/>
      <c r="I24" s="92"/>
      <c r="J24" s="92"/>
      <c r="K24" s="136"/>
      <c r="L24" s="92"/>
      <c r="M24" s="92"/>
      <c r="N24" s="136"/>
    </row>
    <row r="25" spans="1:15" ht="14.25" x14ac:dyDescent="0.15">
      <c r="B25" s="92"/>
      <c r="C25" s="92"/>
      <c r="D25" s="92"/>
      <c r="G25" s="92"/>
      <c r="H25" s="136"/>
      <c r="I25" s="92"/>
      <c r="J25" s="92"/>
      <c r="K25" s="136"/>
      <c r="L25" s="92"/>
      <c r="M25" s="92"/>
      <c r="N25" s="136"/>
    </row>
    <row r="26" spans="1:15" ht="14.25" x14ac:dyDescent="0.15">
      <c r="B26" s="92"/>
      <c r="C26" s="92"/>
      <c r="D26" s="92"/>
      <c r="G26" s="92"/>
      <c r="H26" s="136"/>
      <c r="I26" s="92"/>
      <c r="J26" s="92"/>
      <c r="K26" s="136"/>
      <c r="L26" s="92"/>
      <c r="M26" s="92"/>
      <c r="N26" s="136"/>
    </row>
    <row r="27" spans="1:15" ht="14.25" x14ac:dyDescent="0.15">
      <c r="B27" s="92"/>
      <c r="C27" s="92"/>
      <c r="D27" s="92"/>
      <c r="G27" s="92"/>
      <c r="H27" s="136"/>
      <c r="I27" s="92"/>
      <c r="J27" s="92"/>
      <c r="K27" s="136"/>
      <c r="L27" s="92"/>
      <c r="M27" s="92"/>
      <c r="N27" s="136"/>
    </row>
    <row r="28" spans="1:15" ht="14.25" x14ac:dyDescent="0.15">
      <c r="B28" s="92"/>
      <c r="C28" s="92"/>
      <c r="D28" s="92"/>
      <c r="G28" s="92"/>
      <c r="H28" s="136"/>
      <c r="I28" s="92"/>
      <c r="J28" s="92"/>
      <c r="K28" s="136"/>
      <c r="L28" s="92"/>
      <c r="M28" s="92"/>
      <c r="N28" s="136"/>
    </row>
    <row r="29" spans="1:15" ht="14.25" x14ac:dyDescent="0.15">
      <c r="B29" s="92"/>
      <c r="C29" s="92"/>
      <c r="D29" s="92"/>
      <c r="G29" s="92"/>
      <c r="H29" s="136"/>
      <c r="I29" s="92"/>
      <c r="J29" s="92"/>
      <c r="K29" s="136"/>
      <c r="L29" s="92"/>
      <c r="M29" s="92"/>
      <c r="N29" s="136"/>
    </row>
    <row r="30" spans="1:15" ht="14.25" x14ac:dyDescent="0.15">
      <c r="B30" s="92"/>
      <c r="C30" s="92"/>
      <c r="D30" s="92"/>
      <c r="G30" s="92"/>
      <c r="H30" s="136"/>
      <c r="I30" s="92"/>
      <c r="J30" s="92"/>
      <c r="K30" s="136"/>
      <c r="L30" s="92"/>
      <c r="M30" s="92"/>
      <c r="N30" s="136"/>
    </row>
    <row r="31" spans="1:15" ht="14.25" x14ac:dyDescent="0.15">
      <c r="B31" s="92"/>
      <c r="C31" s="92"/>
      <c r="D31" s="92"/>
      <c r="G31" s="92"/>
      <c r="H31" s="136"/>
      <c r="I31" s="92"/>
      <c r="J31" s="92"/>
      <c r="K31" s="136"/>
      <c r="L31" s="92"/>
      <c r="M31" s="92"/>
      <c r="N31" s="136"/>
    </row>
    <row r="32" spans="1:15" ht="14.25" x14ac:dyDescent="0.15">
      <c r="B32" s="92"/>
      <c r="C32" s="92"/>
      <c r="D32" s="92"/>
      <c r="G32" s="92"/>
      <c r="H32" s="136"/>
      <c r="I32" s="92"/>
      <c r="J32" s="92"/>
      <c r="K32" s="136"/>
      <c r="L32" s="92"/>
      <c r="M32" s="92"/>
      <c r="N32" s="136"/>
    </row>
    <row r="33" spans="2:14" ht="14.25" x14ac:dyDescent="0.15">
      <c r="B33" s="92"/>
      <c r="C33" s="92"/>
      <c r="D33" s="92"/>
      <c r="G33" s="92"/>
      <c r="H33" s="136"/>
      <c r="I33" s="92"/>
      <c r="J33" s="92"/>
      <c r="K33" s="136"/>
      <c r="L33" s="92"/>
      <c r="M33" s="92"/>
      <c r="N33" s="136"/>
    </row>
    <row r="34" spans="2:14" ht="14.25" x14ac:dyDescent="0.15">
      <c r="B34" s="92"/>
      <c r="C34" s="92"/>
      <c r="D34" s="92"/>
      <c r="G34" s="92"/>
      <c r="H34" s="136"/>
      <c r="I34" s="92"/>
      <c r="J34" s="92"/>
      <c r="K34" s="136"/>
      <c r="L34" s="92"/>
      <c r="M34" s="92"/>
      <c r="N34" s="136"/>
    </row>
    <row r="35" spans="2:14" ht="14.25" x14ac:dyDescent="0.15">
      <c r="B35" s="92"/>
      <c r="C35" s="92"/>
      <c r="D35" s="92"/>
      <c r="G35" s="92"/>
      <c r="H35" s="136"/>
      <c r="I35" s="92"/>
      <c r="J35" s="92"/>
      <c r="K35" s="136"/>
      <c r="L35" s="92"/>
      <c r="M35" s="92"/>
      <c r="N35" s="136"/>
    </row>
    <row r="36" spans="2:14" ht="14.25" x14ac:dyDescent="0.15">
      <c r="B36" s="92"/>
      <c r="C36" s="92"/>
      <c r="D36" s="92"/>
      <c r="G36" s="92"/>
      <c r="H36" s="136"/>
      <c r="I36" s="92"/>
      <c r="J36" s="92"/>
      <c r="K36" s="136"/>
      <c r="L36" s="92"/>
      <c r="M36" s="92"/>
      <c r="N36" s="136"/>
    </row>
    <row r="37" spans="2:14" ht="14.25" x14ac:dyDescent="0.15">
      <c r="B37" s="92"/>
      <c r="C37" s="92"/>
      <c r="D37" s="92"/>
      <c r="G37" s="92"/>
      <c r="H37" s="136"/>
      <c r="I37" s="92"/>
      <c r="J37" s="92"/>
      <c r="K37" s="136"/>
      <c r="L37" s="92"/>
      <c r="M37" s="92"/>
      <c r="N37" s="136"/>
    </row>
    <row r="38" spans="2:14" ht="14.25" x14ac:dyDescent="0.15">
      <c r="B38" s="92"/>
      <c r="C38" s="92"/>
      <c r="D38" s="92"/>
      <c r="G38" s="92"/>
      <c r="H38" s="136"/>
      <c r="I38" s="92"/>
      <c r="J38" s="92"/>
      <c r="K38" s="136"/>
      <c r="L38" s="92"/>
      <c r="M38" s="92"/>
      <c r="N38" s="136"/>
    </row>
    <row r="39" spans="2:14" ht="14.25" x14ac:dyDescent="0.15">
      <c r="B39" s="92"/>
      <c r="C39" s="92"/>
      <c r="D39" s="92"/>
      <c r="G39" s="92"/>
      <c r="H39" s="136"/>
      <c r="I39" s="92"/>
      <c r="J39" s="92"/>
      <c r="K39" s="136"/>
      <c r="L39" s="92"/>
      <c r="M39" s="92"/>
      <c r="N39" s="136"/>
    </row>
    <row r="40" spans="2:14" ht="14.25" x14ac:dyDescent="0.15">
      <c r="B40" s="92"/>
      <c r="C40" s="92"/>
      <c r="D40" s="92"/>
      <c r="G40" s="92"/>
      <c r="H40" s="136"/>
      <c r="I40" s="92"/>
      <c r="J40" s="92"/>
      <c r="K40" s="136"/>
      <c r="L40" s="92"/>
      <c r="M40" s="92"/>
      <c r="N40" s="136"/>
    </row>
    <row r="41" spans="2:14" ht="14.25" x14ac:dyDescent="0.15">
      <c r="B41" s="92"/>
      <c r="C41" s="92"/>
      <c r="D41" s="92"/>
      <c r="G41" s="92"/>
      <c r="H41" s="136"/>
      <c r="I41" s="92"/>
      <c r="J41" s="92"/>
      <c r="K41" s="136"/>
      <c r="L41" s="92"/>
      <c r="M41" s="92"/>
      <c r="N41" s="136"/>
    </row>
    <row r="42" spans="2:14" ht="14.25" x14ac:dyDescent="0.15">
      <c r="B42" s="92"/>
      <c r="C42" s="92"/>
      <c r="D42" s="92"/>
      <c r="G42" s="92"/>
      <c r="H42" s="136"/>
      <c r="I42" s="92"/>
      <c r="J42" s="92"/>
      <c r="K42" s="136"/>
      <c r="L42" s="92"/>
      <c r="M42" s="92"/>
      <c r="N42" s="136"/>
    </row>
    <row r="43" spans="2:14" ht="14.25" x14ac:dyDescent="0.15">
      <c r="B43" s="92"/>
      <c r="C43" s="92"/>
      <c r="D43" s="92"/>
      <c r="G43" s="92"/>
      <c r="H43" s="136"/>
      <c r="I43" s="92"/>
      <c r="J43" s="92"/>
      <c r="K43" s="136"/>
      <c r="L43" s="92"/>
      <c r="M43" s="92"/>
      <c r="N43" s="136"/>
    </row>
    <row r="44" spans="2:14" ht="14.25" x14ac:dyDescent="0.15">
      <c r="B44" s="92"/>
      <c r="C44" s="92"/>
      <c r="D44" s="92"/>
      <c r="G44" s="92"/>
      <c r="H44" s="136"/>
      <c r="I44" s="92"/>
      <c r="J44" s="92"/>
      <c r="K44" s="136"/>
      <c r="L44" s="92"/>
      <c r="M44" s="92"/>
      <c r="N44" s="136"/>
    </row>
    <row r="45" spans="2:14" ht="14.25" x14ac:dyDescent="0.15">
      <c r="B45" s="92"/>
      <c r="C45" s="92"/>
      <c r="D45" s="92"/>
      <c r="G45" s="92"/>
      <c r="H45" s="136"/>
      <c r="I45" s="92"/>
      <c r="J45" s="92"/>
      <c r="K45" s="136"/>
      <c r="L45" s="92"/>
      <c r="M45" s="92"/>
      <c r="N45" s="136"/>
    </row>
    <row r="46" spans="2:14" ht="14.25" x14ac:dyDescent="0.15">
      <c r="B46" s="92"/>
      <c r="C46" s="92"/>
      <c r="D46" s="92"/>
      <c r="G46" s="92"/>
      <c r="H46" s="136"/>
      <c r="I46" s="92"/>
      <c r="J46" s="92"/>
      <c r="K46" s="136"/>
      <c r="L46" s="92"/>
      <c r="M46" s="92"/>
      <c r="N46" s="136"/>
    </row>
    <row r="47" spans="2:14" ht="14.25" x14ac:dyDescent="0.15">
      <c r="B47" s="92"/>
      <c r="C47" s="92"/>
      <c r="D47" s="92"/>
      <c r="G47" s="92"/>
      <c r="H47" s="136"/>
      <c r="I47" s="92"/>
      <c r="J47" s="92"/>
      <c r="K47" s="136"/>
      <c r="L47" s="92"/>
      <c r="M47" s="92"/>
      <c r="N47" s="136"/>
    </row>
    <row r="48" spans="2:14" ht="14.25" x14ac:dyDescent="0.15">
      <c r="B48" s="92"/>
      <c r="C48" s="92"/>
      <c r="D48" s="92"/>
      <c r="G48" s="92"/>
      <c r="H48" s="136"/>
      <c r="I48" s="92"/>
      <c r="J48" s="92"/>
      <c r="K48" s="136"/>
      <c r="L48" s="92"/>
      <c r="M48" s="92"/>
      <c r="N48" s="136"/>
    </row>
    <row r="49" spans="2:14" ht="14.25" x14ac:dyDescent="0.15">
      <c r="B49" s="92"/>
      <c r="C49" s="92"/>
      <c r="D49" s="92"/>
      <c r="G49" s="92"/>
      <c r="H49" s="136"/>
      <c r="I49" s="92"/>
      <c r="J49" s="92"/>
      <c r="K49" s="136"/>
      <c r="L49" s="92"/>
      <c r="M49" s="92"/>
      <c r="N49" s="136"/>
    </row>
    <row r="50" spans="2:14" ht="14.25" x14ac:dyDescent="0.15">
      <c r="B50" s="92"/>
      <c r="C50" s="92"/>
      <c r="D50" s="92"/>
      <c r="G50" s="92"/>
      <c r="H50" s="136"/>
      <c r="I50" s="92"/>
      <c r="J50" s="92"/>
      <c r="K50" s="136"/>
      <c r="L50" s="92"/>
      <c r="M50" s="92"/>
      <c r="N50" s="136"/>
    </row>
    <row r="51" spans="2:14" ht="14.25" x14ac:dyDescent="0.15">
      <c r="B51" s="92"/>
      <c r="C51" s="92"/>
      <c r="D51" s="92"/>
      <c r="G51" s="92"/>
      <c r="H51" s="136"/>
      <c r="I51" s="92"/>
      <c r="J51" s="92"/>
      <c r="K51" s="136"/>
      <c r="L51" s="92"/>
      <c r="M51" s="92"/>
      <c r="N51" s="136"/>
    </row>
    <row r="52" spans="2:14" ht="14.25" x14ac:dyDescent="0.15">
      <c r="B52" s="92"/>
      <c r="C52" s="92"/>
      <c r="D52" s="92"/>
      <c r="G52" s="92"/>
      <c r="H52" s="136"/>
      <c r="I52" s="92"/>
      <c r="J52" s="92"/>
      <c r="K52" s="136"/>
      <c r="L52" s="92"/>
      <c r="M52" s="92"/>
      <c r="N52" s="136"/>
    </row>
    <row r="53" spans="2:14" ht="14.25" x14ac:dyDescent="0.15">
      <c r="B53" s="92"/>
      <c r="C53" s="92"/>
      <c r="D53" s="92"/>
      <c r="G53" s="92"/>
      <c r="H53" s="136"/>
      <c r="I53" s="92"/>
      <c r="J53" s="92"/>
      <c r="K53" s="136"/>
      <c r="L53" s="92"/>
      <c r="M53" s="92"/>
      <c r="N53" s="136"/>
    </row>
    <row r="54" spans="2:14" ht="14.25" x14ac:dyDescent="0.15">
      <c r="B54" s="92"/>
      <c r="C54" s="92"/>
      <c r="D54" s="92"/>
      <c r="G54" s="92"/>
      <c r="H54" s="136"/>
      <c r="I54" s="92"/>
      <c r="J54" s="92"/>
      <c r="K54" s="136"/>
      <c r="L54" s="92"/>
      <c r="M54" s="92"/>
      <c r="N54" s="136"/>
    </row>
    <row r="55" spans="2:14" ht="14.25" x14ac:dyDescent="0.15">
      <c r="B55" s="92"/>
      <c r="C55" s="92"/>
      <c r="D55" s="92"/>
      <c r="G55" s="92"/>
      <c r="H55" s="136"/>
      <c r="I55" s="92"/>
      <c r="J55" s="92"/>
      <c r="K55" s="136"/>
      <c r="L55" s="92"/>
      <c r="M55" s="92"/>
      <c r="N55" s="136"/>
    </row>
    <row r="56" spans="2:14" ht="14.25" x14ac:dyDescent="0.15">
      <c r="B56" s="92"/>
      <c r="C56" s="92"/>
      <c r="D56" s="92"/>
      <c r="G56" s="92"/>
      <c r="H56" s="136"/>
      <c r="I56" s="92"/>
      <c r="J56" s="92"/>
      <c r="K56" s="136"/>
      <c r="L56" s="92"/>
      <c r="M56" s="92"/>
      <c r="N56" s="136"/>
    </row>
    <row r="57" spans="2:14" ht="14.25" x14ac:dyDescent="0.15">
      <c r="B57" s="92"/>
      <c r="C57" s="92"/>
      <c r="D57" s="92"/>
      <c r="G57" s="92"/>
      <c r="H57" s="136"/>
      <c r="I57" s="92"/>
      <c r="J57" s="92"/>
      <c r="K57" s="136"/>
      <c r="L57" s="92"/>
      <c r="M57" s="92"/>
      <c r="N57" s="136"/>
    </row>
    <row r="58" spans="2:14" ht="14.25" x14ac:dyDescent="0.15">
      <c r="B58" s="92"/>
      <c r="C58" s="92"/>
      <c r="D58" s="92"/>
      <c r="G58" s="92"/>
      <c r="H58" s="136"/>
      <c r="I58" s="92"/>
      <c r="J58" s="92"/>
      <c r="K58" s="136"/>
      <c r="L58" s="92"/>
      <c r="M58" s="92"/>
      <c r="N58" s="136"/>
    </row>
    <row r="59" spans="2:14" ht="14.25" x14ac:dyDescent="0.15">
      <c r="B59" s="92"/>
      <c r="C59" s="92"/>
      <c r="D59" s="92"/>
      <c r="G59" s="92"/>
      <c r="H59" s="136"/>
      <c r="I59" s="92"/>
      <c r="J59" s="92"/>
      <c r="K59" s="136"/>
      <c r="L59" s="92"/>
      <c r="M59" s="92"/>
      <c r="N59" s="136"/>
    </row>
  </sheetData>
  <mergeCells count="14">
    <mergeCell ref="O4:O6"/>
    <mergeCell ref="I5:K5"/>
    <mergeCell ref="L5:N5"/>
    <mergeCell ref="A7:A23"/>
    <mergeCell ref="E1:N1"/>
    <mergeCell ref="A2:O2"/>
    <mergeCell ref="A3:C3"/>
    <mergeCell ref="E3:F3"/>
    <mergeCell ref="A4:C5"/>
    <mergeCell ref="D4:D6"/>
    <mergeCell ref="E4:E6"/>
    <mergeCell ref="F4:F6"/>
    <mergeCell ref="I4:K4"/>
    <mergeCell ref="L4:N4"/>
  </mergeCells>
  <phoneticPr fontId="22"/>
  <printOptions horizontalCentered="1" verticalCentered="1"/>
  <pageMargins left="0.39370078740157483" right="0.39370078740157483" top="0.39370078740157483" bottom="0.39370078740157483" header="0.31496062992125984" footer="0.31496062992125984"/>
  <pageSetup paperSize="12" scale="80" orientation="landscape"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8"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260</v>
      </c>
      <c r="B1" s="5"/>
      <c r="C1" s="1"/>
      <c r="D1" s="1"/>
      <c r="E1" s="302"/>
      <c r="F1" s="303"/>
      <c r="G1" s="303"/>
      <c r="H1" s="303"/>
      <c r="I1" s="303"/>
      <c r="J1" s="303"/>
      <c r="K1" s="303"/>
      <c r="L1" s="303"/>
      <c r="M1" s="303"/>
      <c r="N1" s="303"/>
      <c r="O1"/>
      <c r="P1"/>
      <c r="Q1"/>
      <c r="R1"/>
      <c r="S1"/>
      <c r="T1"/>
      <c r="U1"/>
    </row>
    <row r="2" spans="1:21" s="3" customFormat="1" ht="36" customHeight="1" x14ac:dyDescent="0.15">
      <c r="A2" s="283" t="s">
        <v>0</v>
      </c>
      <c r="B2" s="284"/>
      <c r="C2" s="284"/>
      <c r="D2" s="284"/>
      <c r="E2" s="284"/>
      <c r="F2" s="284"/>
      <c r="G2" s="284"/>
      <c r="H2" s="284"/>
      <c r="I2" s="284"/>
      <c r="J2" s="284"/>
      <c r="K2" s="284"/>
      <c r="L2" s="284"/>
      <c r="M2" s="284"/>
      <c r="N2" s="284"/>
      <c r="O2" s="303"/>
      <c r="P2"/>
      <c r="Q2"/>
      <c r="R2"/>
      <c r="S2"/>
      <c r="T2"/>
      <c r="U2"/>
    </row>
    <row r="3" spans="1:21" ht="33.75" customHeight="1" thickBot="1" x14ac:dyDescent="0.3">
      <c r="A3" s="304" t="s">
        <v>221</v>
      </c>
      <c r="B3" s="305"/>
      <c r="C3" s="305"/>
      <c r="D3" s="94"/>
      <c r="E3" s="306" t="s">
        <v>324</v>
      </c>
      <c r="F3" s="307"/>
      <c r="G3" s="87"/>
      <c r="H3" s="87"/>
      <c r="I3" s="87"/>
      <c r="J3" s="87"/>
      <c r="K3" s="95"/>
      <c r="L3" s="87"/>
      <c r="M3" s="87"/>
    </row>
    <row r="4" spans="1:21" ht="18.75" customHeight="1" x14ac:dyDescent="0.15">
      <c r="A4" s="308"/>
      <c r="B4" s="309"/>
      <c r="C4" s="310"/>
      <c r="D4" s="314" t="s">
        <v>5</v>
      </c>
      <c r="E4" s="317" t="s">
        <v>262</v>
      </c>
      <c r="F4" s="320" t="s">
        <v>263</v>
      </c>
      <c r="G4" s="96" t="s">
        <v>264</v>
      </c>
      <c r="H4" s="145" t="s">
        <v>265</v>
      </c>
      <c r="I4" s="323" t="s">
        <v>266</v>
      </c>
      <c r="J4" s="324"/>
      <c r="K4" s="325"/>
      <c r="L4" s="330" t="s">
        <v>267</v>
      </c>
      <c r="M4" s="327"/>
      <c r="N4" s="328"/>
      <c r="O4" s="290" t="s">
        <v>5</v>
      </c>
    </row>
    <row r="5" spans="1:21" ht="18.75" customHeight="1" x14ac:dyDescent="0.15">
      <c r="A5" s="311"/>
      <c r="B5" s="312"/>
      <c r="C5" s="313"/>
      <c r="D5" s="315"/>
      <c r="E5" s="318"/>
      <c r="F5" s="321"/>
      <c r="G5" s="9" t="s">
        <v>268</v>
      </c>
      <c r="H5" s="146" t="s">
        <v>269</v>
      </c>
      <c r="I5" s="293" t="s">
        <v>271</v>
      </c>
      <c r="J5" s="294"/>
      <c r="K5" s="295"/>
      <c r="L5" s="329" t="s">
        <v>330</v>
      </c>
      <c r="M5" s="297"/>
      <c r="N5" s="298"/>
      <c r="O5" s="291"/>
    </row>
    <row r="6" spans="1:21" ht="18.75" customHeight="1" thickBot="1" x14ac:dyDescent="0.2">
      <c r="A6" s="99"/>
      <c r="B6" s="100" t="s">
        <v>1</v>
      </c>
      <c r="C6" s="101" t="s">
        <v>274</v>
      </c>
      <c r="D6" s="316"/>
      <c r="E6" s="319"/>
      <c r="F6" s="322"/>
      <c r="G6" s="102" t="s">
        <v>263</v>
      </c>
      <c r="H6" s="106" t="s">
        <v>275</v>
      </c>
      <c r="I6" s="104" t="s">
        <v>1</v>
      </c>
      <c r="J6" s="101" t="s">
        <v>274</v>
      </c>
      <c r="K6" s="103" t="s">
        <v>275</v>
      </c>
      <c r="L6" s="104" t="s">
        <v>1</v>
      </c>
      <c r="M6" s="106" t="s">
        <v>274</v>
      </c>
      <c r="N6" s="103" t="s">
        <v>275</v>
      </c>
      <c r="O6" s="292"/>
    </row>
    <row r="7" spans="1:21" ht="30" customHeight="1" x14ac:dyDescent="0.15">
      <c r="A7" s="299" t="s">
        <v>51</v>
      </c>
      <c r="B7" s="107" t="s">
        <v>276</v>
      </c>
      <c r="C7" s="107" t="s">
        <v>277</v>
      </c>
      <c r="D7" s="107"/>
      <c r="E7" s="39"/>
      <c r="F7" s="39"/>
      <c r="G7" s="107"/>
      <c r="H7" s="147" t="s">
        <v>278</v>
      </c>
      <c r="I7" s="110" t="s">
        <v>276</v>
      </c>
      <c r="J7" s="107" t="s">
        <v>277</v>
      </c>
      <c r="K7" s="147" t="s">
        <v>279</v>
      </c>
      <c r="L7" s="110" t="s">
        <v>280</v>
      </c>
      <c r="M7" s="107" t="s">
        <v>277</v>
      </c>
      <c r="N7" s="109">
        <v>30</v>
      </c>
      <c r="O7" s="112"/>
    </row>
    <row r="8" spans="1:21" ht="30" customHeight="1" x14ac:dyDescent="0.15">
      <c r="A8" s="300"/>
      <c r="B8" s="113"/>
      <c r="C8" s="113"/>
      <c r="D8" s="113"/>
      <c r="E8" s="45"/>
      <c r="F8" s="45"/>
      <c r="G8" s="113"/>
      <c r="H8" s="148"/>
      <c r="I8" s="116"/>
      <c r="J8" s="113"/>
      <c r="K8" s="148"/>
      <c r="L8" s="116"/>
      <c r="M8" s="113"/>
      <c r="N8" s="115"/>
      <c r="O8" s="118"/>
    </row>
    <row r="9" spans="1:21" ht="30" customHeight="1" x14ac:dyDescent="0.15">
      <c r="A9" s="300"/>
      <c r="B9" s="119" t="s">
        <v>338</v>
      </c>
      <c r="C9" s="119" t="s">
        <v>39</v>
      </c>
      <c r="D9" s="119"/>
      <c r="E9" s="51"/>
      <c r="F9" s="51"/>
      <c r="G9" s="119"/>
      <c r="H9" s="149">
        <v>15</v>
      </c>
      <c r="I9" s="122" t="s">
        <v>337</v>
      </c>
      <c r="J9" s="123" t="s">
        <v>122</v>
      </c>
      <c r="K9" s="149">
        <v>10</v>
      </c>
      <c r="L9" s="122" t="s">
        <v>336</v>
      </c>
      <c r="M9" s="119" t="s">
        <v>21</v>
      </c>
      <c r="N9" s="121">
        <v>10</v>
      </c>
      <c r="O9" s="125"/>
    </row>
    <row r="10" spans="1:21" ht="30" customHeight="1" x14ac:dyDescent="0.15">
      <c r="A10" s="300"/>
      <c r="B10" s="119"/>
      <c r="C10" s="119" t="s">
        <v>21</v>
      </c>
      <c r="D10" s="119"/>
      <c r="E10" s="51"/>
      <c r="F10" s="51"/>
      <c r="G10" s="119"/>
      <c r="H10" s="149">
        <v>10</v>
      </c>
      <c r="I10" s="122"/>
      <c r="J10" s="119" t="s">
        <v>21</v>
      </c>
      <c r="K10" s="149">
        <v>10</v>
      </c>
      <c r="L10" s="122"/>
      <c r="M10" s="119" t="s">
        <v>41</v>
      </c>
      <c r="N10" s="121">
        <v>5</v>
      </c>
      <c r="O10" s="125"/>
    </row>
    <row r="11" spans="1:21" ht="30" customHeight="1" x14ac:dyDescent="0.15">
      <c r="A11" s="300"/>
      <c r="B11" s="119"/>
      <c r="C11" s="119" t="s">
        <v>83</v>
      </c>
      <c r="D11" s="119"/>
      <c r="E11" s="51"/>
      <c r="F11" s="51"/>
      <c r="G11" s="119"/>
      <c r="H11" s="149">
        <v>20</v>
      </c>
      <c r="I11" s="122"/>
      <c r="J11" s="119" t="s">
        <v>83</v>
      </c>
      <c r="K11" s="149">
        <v>20</v>
      </c>
      <c r="L11" s="122"/>
      <c r="M11" s="119" t="s">
        <v>83</v>
      </c>
      <c r="N11" s="121">
        <v>10</v>
      </c>
      <c r="O11" s="125"/>
    </row>
    <row r="12" spans="1:21" ht="30" customHeight="1" x14ac:dyDescent="0.15">
      <c r="A12" s="300"/>
      <c r="B12" s="119"/>
      <c r="C12" s="119" t="s">
        <v>41</v>
      </c>
      <c r="D12" s="119"/>
      <c r="E12" s="51"/>
      <c r="F12" s="51"/>
      <c r="G12" s="119"/>
      <c r="H12" s="149">
        <v>5</v>
      </c>
      <c r="I12" s="122"/>
      <c r="J12" s="119" t="s">
        <v>41</v>
      </c>
      <c r="K12" s="149">
        <v>5</v>
      </c>
      <c r="L12" s="116"/>
      <c r="M12" s="113"/>
      <c r="N12" s="115"/>
      <c r="O12" s="118"/>
    </row>
    <row r="13" spans="1:21" ht="30" customHeight="1" x14ac:dyDescent="0.15">
      <c r="A13" s="300"/>
      <c r="B13" s="119"/>
      <c r="C13" s="119" t="s">
        <v>52</v>
      </c>
      <c r="D13" s="119"/>
      <c r="E13" s="51" t="s">
        <v>53</v>
      </c>
      <c r="F13" s="51"/>
      <c r="G13" s="119"/>
      <c r="H13" s="149">
        <v>20</v>
      </c>
      <c r="I13" s="122"/>
      <c r="J13" s="119" t="s">
        <v>52</v>
      </c>
      <c r="K13" s="149">
        <v>15</v>
      </c>
      <c r="L13" s="122" t="s">
        <v>335</v>
      </c>
      <c r="M13" s="119" t="s">
        <v>90</v>
      </c>
      <c r="N13" s="121">
        <v>10</v>
      </c>
      <c r="O13" s="125"/>
    </row>
    <row r="14" spans="1:21" ht="30" customHeight="1" x14ac:dyDescent="0.15">
      <c r="A14" s="300"/>
      <c r="B14" s="119"/>
      <c r="C14" s="119"/>
      <c r="D14" s="119"/>
      <c r="E14" s="51"/>
      <c r="F14" s="51"/>
      <c r="G14" s="119" t="s">
        <v>73</v>
      </c>
      <c r="H14" s="149" t="s">
        <v>286</v>
      </c>
      <c r="I14" s="122"/>
      <c r="J14" s="119"/>
      <c r="K14" s="149"/>
      <c r="L14" s="116"/>
      <c r="M14" s="113"/>
      <c r="N14" s="115"/>
      <c r="O14" s="118"/>
    </row>
    <row r="15" spans="1:21" ht="30" customHeight="1" x14ac:dyDescent="0.15">
      <c r="A15" s="300"/>
      <c r="B15" s="119"/>
      <c r="C15" s="119"/>
      <c r="D15" s="119"/>
      <c r="E15" s="51"/>
      <c r="F15" s="51"/>
      <c r="G15" s="119" t="s">
        <v>31</v>
      </c>
      <c r="H15" s="149" t="s">
        <v>287</v>
      </c>
      <c r="I15" s="122"/>
      <c r="J15" s="119"/>
      <c r="K15" s="149"/>
      <c r="L15" s="122" t="s">
        <v>294</v>
      </c>
      <c r="M15" s="119" t="s">
        <v>94</v>
      </c>
      <c r="N15" s="137">
        <v>0.08</v>
      </c>
      <c r="O15" s="125"/>
    </row>
    <row r="16" spans="1:21" ht="30" customHeight="1" x14ac:dyDescent="0.15">
      <c r="A16" s="300"/>
      <c r="B16" s="113"/>
      <c r="C16" s="113"/>
      <c r="D16" s="113"/>
      <c r="E16" s="45"/>
      <c r="F16" s="45"/>
      <c r="G16" s="113"/>
      <c r="H16" s="148"/>
      <c r="I16" s="116"/>
      <c r="J16" s="113"/>
      <c r="K16" s="148"/>
      <c r="L16" s="122"/>
      <c r="M16" s="119"/>
      <c r="N16" s="121"/>
      <c r="O16" s="125"/>
    </row>
    <row r="17" spans="1:15" ht="30" customHeight="1" x14ac:dyDescent="0.15">
      <c r="A17" s="300"/>
      <c r="B17" s="119" t="s">
        <v>334</v>
      </c>
      <c r="C17" s="119" t="s">
        <v>90</v>
      </c>
      <c r="D17" s="119"/>
      <c r="E17" s="51"/>
      <c r="F17" s="51"/>
      <c r="G17" s="119"/>
      <c r="H17" s="149">
        <v>15</v>
      </c>
      <c r="I17" s="122" t="s">
        <v>334</v>
      </c>
      <c r="J17" s="119" t="s">
        <v>90</v>
      </c>
      <c r="K17" s="149">
        <v>10</v>
      </c>
      <c r="L17" s="122"/>
      <c r="M17" s="119"/>
      <c r="N17" s="121"/>
      <c r="O17" s="125"/>
    </row>
    <row r="18" spans="1:15" ht="30" customHeight="1" x14ac:dyDescent="0.15">
      <c r="A18" s="300"/>
      <c r="B18" s="119"/>
      <c r="C18" s="119" t="s">
        <v>99</v>
      </c>
      <c r="D18" s="119"/>
      <c r="E18" s="51"/>
      <c r="F18" s="51"/>
      <c r="G18" s="119"/>
      <c r="H18" s="149">
        <v>5</v>
      </c>
      <c r="I18" s="122"/>
      <c r="J18" s="119" t="s">
        <v>99</v>
      </c>
      <c r="K18" s="149">
        <v>5</v>
      </c>
      <c r="L18" s="122"/>
      <c r="M18" s="119"/>
      <c r="N18" s="121"/>
      <c r="O18" s="125"/>
    </row>
    <row r="19" spans="1:15" ht="30" customHeight="1" x14ac:dyDescent="0.15">
      <c r="A19" s="300"/>
      <c r="B19" s="113"/>
      <c r="C19" s="113"/>
      <c r="D19" s="113"/>
      <c r="E19" s="45"/>
      <c r="F19" s="154"/>
      <c r="G19" s="113"/>
      <c r="H19" s="148"/>
      <c r="I19" s="116"/>
      <c r="J19" s="113"/>
      <c r="K19" s="148"/>
      <c r="L19" s="122"/>
      <c r="M19" s="119"/>
      <c r="N19" s="121"/>
      <c r="O19" s="125"/>
    </row>
    <row r="20" spans="1:15" ht="30" customHeight="1" x14ac:dyDescent="0.15">
      <c r="A20" s="300"/>
      <c r="B20" s="119" t="s">
        <v>93</v>
      </c>
      <c r="C20" s="119" t="s">
        <v>94</v>
      </c>
      <c r="D20" s="119"/>
      <c r="E20" s="51"/>
      <c r="F20" s="51"/>
      <c r="G20" s="119"/>
      <c r="H20" s="150">
        <v>0.1</v>
      </c>
      <c r="I20" s="122" t="s">
        <v>93</v>
      </c>
      <c r="J20" s="119" t="s">
        <v>94</v>
      </c>
      <c r="K20" s="150">
        <v>0.1</v>
      </c>
      <c r="L20" s="122"/>
      <c r="M20" s="119"/>
      <c r="N20" s="121"/>
      <c r="O20" s="125"/>
    </row>
    <row r="21" spans="1:15" ht="30" customHeight="1" thickBot="1" x14ac:dyDescent="0.2">
      <c r="A21" s="301"/>
      <c r="B21" s="129"/>
      <c r="C21" s="129"/>
      <c r="D21" s="129"/>
      <c r="E21" s="59"/>
      <c r="F21" s="59"/>
      <c r="G21" s="129"/>
      <c r="H21" s="152"/>
      <c r="I21" s="132"/>
      <c r="J21" s="129"/>
      <c r="K21" s="152"/>
      <c r="L21" s="132"/>
      <c r="M21" s="129"/>
      <c r="N21" s="131"/>
      <c r="O21" s="135"/>
    </row>
    <row r="22" spans="1:15" ht="14.25" x14ac:dyDescent="0.15">
      <c r="B22" s="92"/>
      <c r="C22" s="92"/>
      <c r="D22" s="92"/>
      <c r="G22" s="92"/>
      <c r="H22" s="136"/>
      <c r="I22" s="92"/>
      <c r="J22" s="92"/>
      <c r="K22" s="136"/>
      <c r="L22" s="92"/>
      <c r="M22" s="92"/>
      <c r="N22" s="136"/>
    </row>
    <row r="23" spans="1:15" ht="14.25" x14ac:dyDescent="0.15">
      <c r="B23" s="92"/>
      <c r="C23" s="92"/>
      <c r="D23" s="92"/>
      <c r="G23" s="92"/>
      <c r="H23" s="136"/>
      <c r="I23" s="92"/>
      <c r="J23" s="92"/>
      <c r="K23" s="136"/>
      <c r="L23" s="92"/>
      <c r="M23" s="92"/>
      <c r="N23" s="136"/>
    </row>
    <row r="24" spans="1:15" ht="14.25" x14ac:dyDescent="0.15">
      <c r="B24" s="92"/>
      <c r="C24" s="92"/>
      <c r="D24" s="92"/>
      <c r="G24" s="92"/>
      <c r="H24" s="136"/>
      <c r="I24" s="92"/>
      <c r="J24" s="92"/>
      <c r="K24" s="136"/>
      <c r="L24" s="92"/>
      <c r="M24" s="92"/>
      <c r="N24" s="136"/>
    </row>
    <row r="25" spans="1:15" ht="14.25" x14ac:dyDescent="0.15">
      <c r="B25" s="92"/>
      <c r="C25" s="92"/>
      <c r="D25" s="92"/>
      <c r="G25" s="92"/>
      <c r="H25" s="136"/>
      <c r="I25" s="92"/>
      <c r="J25" s="92"/>
      <c r="K25" s="136"/>
      <c r="L25" s="92"/>
      <c r="M25" s="92"/>
      <c r="N25" s="136"/>
    </row>
    <row r="26" spans="1:15" ht="14.25" x14ac:dyDescent="0.15">
      <c r="B26" s="92"/>
      <c r="C26" s="92"/>
      <c r="D26" s="92"/>
      <c r="G26" s="92"/>
      <c r="H26" s="136"/>
      <c r="I26" s="92"/>
      <c r="J26" s="92"/>
      <c r="K26" s="136"/>
      <c r="L26" s="92"/>
      <c r="M26" s="92"/>
      <c r="N26" s="136"/>
    </row>
    <row r="27" spans="1:15" ht="14.25" x14ac:dyDescent="0.15">
      <c r="B27" s="92"/>
      <c r="C27" s="92"/>
      <c r="D27" s="92"/>
      <c r="G27" s="92"/>
      <c r="H27" s="136"/>
      <c r="I27" s="92"/>
      <c r="J27" s="92"/>
      <c r="K27" s="136"/>
      <c r="L27" s="92"/>
      <c r="M27" s="92"/>
      <c r="N27" s="136"/>
    </row>
    <row r="28" spans="1:15" ht="14.25" x14ac:dyDescent="0.15">
      <c r="B28" s="92"/>
      <c r="C28" s="92"/>
      <c r="D28" s="92"/>
      <c r="G28" s="92"/>
      <c r="H28" s="136"/>
      <c r="I28" s="92"/>
      <c r="J28" s="92"/>
      <c r="K28" s="136"/>
      <c r="L28" s="92"/>
      <c r="M28" s="92"/>
      <c r="N28" s="136"/>
    </row>
    <row r="29" spans="1:15" ht="14.25" x14ac:dyDescent="0.15">
      <c r="B29" s="92"/>
      <c r="C29" s="92"/>
      <c r="D29" s="92"/>
      <c r="G29" s="92"/>
      <c r="H29" s="136"/>
      <c r="I29" s="92"/>
      <c r="J29" s="92"/>
      <c r="K29" s="136"/>
      <c r="L29" s="92"/>
      <c r="M29" s="92"/>
      <c r="N29" s="136"/>
    </row>
    <row r="30" spans="1:15" ht="14.25" x14ac:dyDescent="0.15">
      <c r="B30" s="92"/>
      <c r="C30" s="92"/>
      <c r="D30" s="92"/>
      <c r="G30" s="92"/>
      <c r="H30" s="136"/>
      <c r="I30" s="92"/>
      <c r="J30" s="92"/>
      <c r="K30" s="136"/>
      <c r="L30" s="92"/>
      <c r="M30" s="92"/>
      <c r="N30" s="136"/>
    </row>
    <row r="31" spans="1:15" ht="14.25" x14ac:dyDescent="0.15">
      <c r="B31" s="92"/>
      <c r="C31" s="92"/>
      <c r="D31" s="92"/>
      <c r="G31" s="92"/>
      <c r="H31" s="136"/>
      <c r="I31" s="92"/>
      <c r="J31" s="92"/>
      <c r="K31" s="136"/>
      <c r="L31" s="92"/>
      <c r="M31" s="92"/>
      <c r="N31" s="136"/>
    </row>
    <row r="32" spans="1:15" ht="14.25" x14ac:dyDescent="0.15">
      <c r="B32" s="92"/>
      <c r="C32" s="92"/>
      <c r="D32" s="92"/>
      <c r="G32" s="92"/>
      <c r="H32" s="136"/>
      <c r="I32" s="92"/>
      <c r="J32" s="92"/>
      <c r="K32" s="136"/>
      <c r="L32" s="92"/>
      <c r="M32" s="92"/>
      <c r="N32" s="136"/>
    </row>
    <row r="33" spans="2:14" ht="14.25" x14ac:dyDescent="0.15">
      <c r="B33" s="92"/>
      <c r="C33" s="92"/>
      <c r="D33" s="92"/>
      <c r="G33" s="92"/>
      <c r="H33" s="136"/>
      <c r="I33" s="92"/>
      <c r="J33" s="92"/>
      <c r="K33" s="136"/>
      <c r="L33" s="92"/>
      <c r="M33" s="92"/>
      <c r="N33" s="136"/>
    </row>
    <row r="34" spans="2:14" ht="14.25" x14ac:dyDescent="0.15">
      <c r="B34" s="92"/>
      <c r="C34" s="92"/>
      <c r="D34" s="92"/>
      <c r="G34" s="92"/>
      <c r="H34" s="136"/>
      <c r="I34" s="92"/>
      <c r="J34" s="92"/>
      <c r="K34" s="136"/>
      <c r="L34" s="92"/>
      <c r="M34" s="92"/>
      <c r="N34" s="136"/>
    </row>
    <row r="35" spans="2:14" ht="14.25" x14ac:dyDescent="0.15">
      <c r="B35" s="92"/>
      <c r="C35" s="92"/>
      <c r="D35" s="92"/>
      <c r="G35" s="92"/>
      <c r="H35" s="136"/>
      <c r="I35" s="92"/>
      <c r="J35" s="92"/>
      <c r="K35" s="136"/>
      <c r="L35" s="92"/>
      <c r="M35" s="92"/>
      <c r="N35" s="136"/>
    </row>
    <row r="36" spans="2:14" ht="14.25" x14ac:dyDescent="0.15">
      <c r="B36" s="92"/>
      <c r="C36" s="92"/>
      <c r="D36" s="92"/>
      <c r="G36" s="92"/>
      <c r="H36" s="136"/>
      <c r="I36" s="92"/>
      <c r="J36" s="92"/>
      <c r="K36" s="136"/>
      <c r="L36" s="92"/>
      <c r="M36" s="92"/>
      <c r="N36" s="136"/>
    </row>
    <row r="37" spans="2:14" ht="14.25" x14ac:dyDescent="0.15">
      <c r="B37" s="92"/>
      <c r="C37" s="92"/>
      <c r="D37" s="92"/>
      <c r="G37" s="92"/>
      <c r="H37" s="136"/>
      <c r="I37" s="92"/>
      <c r="J37" s="92"/>
      <c r="K37" s="136"/>
      <c r="L37" s="92"/>
      <c r="M37" s="92"/>
      <c r="N37" s="136"/>
    </row>
    <row r="38" spans="2:14" ht="14.25" x14ac:dyDescent="0.15">
      <c r="B38" s="92"/>
      <c r="C38" s="92"/>
      <c r="D38" s="92"/>
      <c r="G38" s="92"/>
      <c r="H38" s="136"/>
      <c r="I38" s="92"/>
      <c r="J38" s="92"/>
      <c r="K38" s="136"/>
      <c r="L38" s="92"/>
      <c r="M38" s="92"/>
      <c r="N38" s="136"/>
    </row>
    <row r="39" spans="2:14" ht="14.25" x14ac:dyDescent="0.15">
      <c r="B39" s="92"/>
      <c r="C39" s="92"/>
      <c r="D39" s="92"/>
      <c r="G39" s="92"/>
      <c r="H39" s="136"/>
      <c r="I39" s="92"/>
      <c r="J39" s="92"/>
      <c r="K39" s="136"/>
      <c r="L39" s="92"/>
      <c r="M39" s="92"/>
      <c r="N39" s="136"/>
    </row>
    <row r="40" spans="2:14" ht="14.25" x14ac:dyDescent="0.15">
      <c r="B40" s="92"/>
      <c r="C40" s="92"/>
      <c r="D40" s="92"/>
      <c r="G40" s="92"/>
      <c r="H40" s="136"/>
      <c r="I40" s="92"/>
      <c r="J40" s="92"/>
      <c r="K40" s="136"/>
      <c r="L40" s="92"/>
      <c r="M40" s="92"/>
      <c r="N40" s="136"/>
    </row>
    <row r="41" spans="2:14" ht="14.25" x14ac:dyDescent="0.15">
      <c r="B41" s="92"/>
      <c r="C41" s="92"/>
      <c r="D41" s="92"/>
      <c r="G41" s="92"/>
      <c r="H41" s="136"/>
      <c r="I41" s="92"/>
      <c r="J41" s="92"/>
      <c r="K41" s="136"/>
      <c r="L41" s="92"/>
      <c r="M41" s="92"/>
      <c r="N41" s="136"/>
    </row>
    <row r="42" spans="2:14" ht="14.25" x14ac:dyDescent="0.15">
      <c r="B42" s="92"/>
      <c r="C42" s="92"/>
      <c r="D42" s="92"/>
      <c r="G42" s="92"/>
      <c r="H42" s="136"/>
      <c r="I42" s="92"/>
      <c r="J42" s="92"/>
      <c r="K42" s="136"/>
      <c r="L42" s="92"/>
      <c r="M42" s="92"/>
      <c r="N42" s="136"/>
    </row>
    <row r="43" spans="2:14" ht="14.25" x14ac:dyDescent="0.15">
      <c r="B43" s="92"/>
      <c r="C43" s="92"/>
      <c r="D43" s="92"/>
      <c r="G43" s="92"/>
      <c r="H43" s="136"/>
      <c r="I43" s="92"/>
      <c r="J43" s="92"/>
      <c r="K43" s="136"/>
      <c r="L43" s="92"/>
      <c r="M43" s="92"/>
      <c r="N43" s="136"/>
    </row>
    <row r="44" spans="2:14" ht="14.25" x14ac:dyDescent="0.15">
      <c r="B44" s="92"/>
      <c r="C44" s="92"/>
      <c r="D44" s="92"/>
      <c r="G44" s="92"/>
      <c r="H44" s="136"/>
      <c r="I44" s="92"/>
      <c r="J44" s="92"/>
      <c r="K44" s="136"/>
      <c r="L44" s="92"/>
      <c r="M44" s="92"/>
      <c r="N44" s="136"/>
    </row>
    <row r="45" spans="2:14" ht="14.25" x14ac:dyDescent="0.15">
      <c r="B45" s="92"/>
      <c r="C45" s="92"/>
      <c r="D45" s="92"/>
      <c r="G45" s="92"/>
      <c r="H45" s="136"/>
      <c r="I45" s="92"/>
      <c r="J45" s="92"/>
      <c r="K45" s="136"/>
      <c r="L45" s="92"/>
      <c r="M45" s="92"/>
      <c r="N45" s="136"/>
    </row>
    <row r="46" spans="2:14" ht="14.25" x14ac:dyDescent="0.15">
      <c r="B46" s="92"/>
      <c r="C46" s="92"/>
      <c r="D46" s="92"/>
      <c r="G46" s="92"/>
      <c r="H46" s="136"/>
      <c r="I46" s="92"/>
      <c r="J46" s="92"/>
      <c r="K46" s="136"/>
      <c r="L46" s="92"/>
      <c r="M46" s="92"/>
      <c r="N46" s="136"/>
    </row>
    <row r="47" spans="2:14" ht="14.25" x14ac:dyDescent="0.15">
      <c r="B47" s="92"/>
      <c r="C47" s="92"/>
      <c r="D47" s="92"/>
      <c r="G47" s="92"/>
      <c r="H47" s="136"/>
      <c r="I47" s="92"/>
      <c r="J47" s="92"/>
      <c r="K47" s="136"/>
      <c r="L47" s="92"/>
      <c r="M47" s="92"/>
      <c r="N47" s="136"/>
    </row>
    <row r="48" spans="2:14" ht="14.25" x14ac:dyDescent="0.15">
      <c r="B48" s="92"/>
      <c r="C48" s="92"/>
      <c r="D48" s="92"/>
      <c r="G48" s="92"/>
      <c r="H48" s="136"/>
      <c r="I48" s="92"/>
      <c r="J48" s="92"/>
      <c r="K48" s="136"/>
      <c r="L48" s="92"/>
      <c r="M48" s="92"/>
      <c r="N48" s="136"/>
    </row>
    <row r="49" spans="2:14" ht="14.25" x14ac:dyDescent="0.15">
      <c r="B49" s="92"/>
      <c r="C49" s="92"/>
      <c r="D49" s="92"/>
      <c r="G49" s="92"/>
      <c r="H49" s="136"/>
      <c r="I49" s="92"/>
      <c r="J49" s="92"/>
      <c r="K49" s="136"/>
      <c r="L49" s="92"/>
      <c r="M49" s="92"/>
      <c r="N49" s="136"/>
    </row>
    <row r="50" spans="2:14" ht="14.25" x14ac:dyDescent="0.15">
      <c r="B50" s="92"/>
      <c r="C50" s="92"/>
      <c r="D50" s="92"/>
      <c r="G50" s="92"/>
      <c r="H50" s="136"/>
      <c r="I50" s="92"/>
      <c r="J50" s="92"/>
      <c r="K50" s="136"/>
      <c r="L50" s="92"/>
      <c r="M50" s="92"/>
      <c r="N50" s="136"/>
    </row>
    <row r="51" spans="2:14" ht="14.25" x14ac:dyDescent="0.15">
      <c r="B51" s="92"/>
      <c r="C51" s="92"/>
      <c r="D51" s="92"/>
      <c r="G51" s="92"/>
      <c r="H51" s="136"/>
      <c r="I51" s="92"/>
      <c r="J51" s="92"/>
      <c r="K51" s="136"/>
      <c r="L51" s="92"/>
      <c r="M51" s="92"/>
      <c r="N51" s="136"/>
    </row>
    <row r="52" spans="2:14" ht="14.25" x14ac:dyDescent="0.15">
      <c r="B52" s="92"/>
      <c r="C52" s="92"/>
      <c r="D52" s="92"/>
      <c r="G52" s="92"/>
      <c r="H52" s="136"/>
      <c r="I52" s="92"/>
      <c r="J52" s="92"/>
      <c r="K52" s="136"/>
      <c r="L52" s="92"/>
      <c r="M52" s="92"/>
      <c r="N52" s="136"/>
    </row>
    <row r="53" spans="2:14" ht="14.25" x14ac:dyDescent="0.15">
      <c r="B53" s="92"/>
      <c r="C53" s="92"/>
      <c r="D53" s="92"/>
      <c r="G53" s="92"/>
      <c r="H53" s="136"/>
      <c r="I53" s="92"/>
      <c r="J53" s="92"/>
      <c r="K53" s="136"/>
      <c r="L53" s="92"/>
      <c r="M53" s="92"/>
      <c r="N53" s="136"/>
    </row>
    <row r="54" spans="2:14" ht="14.25" x14ac:dyDescent="0.15">
      <c r="B54" s="92"/>
      <c r="C54" s="92"/>
      <c r="D54" s="92"/>
      <c r="G54" s="92"/>
      <c r="H54" s="136"/>
      <c r="I54" s="92"/>
      <c r="J54" s="92"/>
      <c r="K54" s="136"/>
      <c r="L54" s="92"/>
      <c r="M54" s="92"/>
      <c r="N54" s="136"/>
    </row>
    <row r="55" spans="2:14" ht="14.25" x14ac:dyDescent="0.15">
      <c r="B55" s="92"/>
      <c r="C55" s="92"/>
      <c r="D55" s="92"/>
      <c r="G55" s="92"/>
      <c r="H55" s="136"/>
      <c r="I55" s="92"/>
      <c r="J55" s="92"/>
      <c r="K55" s="136"/>
      <c r="L55" s="92"/>
      <c r="M55" s="92"/>
      <c r="N55" s="136"/>
    </row>
    <row r="56" spans="2:14" ht="14.25" x14ac:dyDescent="0.15">
      <c r="B56" s="92"/>
      <c r="C56" s="92"/>
      <c r="D56" s="92"/>
      <c r="G56" s="92"/>
      <c r="H56" s="136"/>
      <c r="I56" s="92"/>
      <c r="J56" s="92"/>
      <c r="K56" s="136"/>
      <c r="L56" s="92"/>
      <c r="M56" s="92"/>
      <c r="N56" s="136"/>
    </row>
    <row r="57" spans="2:14" ht="14.25" x14ac:dyDescent="0.15">
      <c r="B57" s="92"/>
      <c r="C57" s="92"/>
      <c r="D57" s="92"/>
      <c r="G57" s="92"/>
      <c r="H57" s="136"/>
      <c r="I57" s="92"/>
      <c r="J57" s="92"/>
      <c r="K57" s="136"/>
      <c r="L57" s="92"/>
      <c r="M57" s="92"/>
      <c r="N57" s="136"/>
    </row>
    <row r="58" spans="2:14" ht="14.25" x14ac:dyDescent="0.15">
      <c r="B58" s="92"/>
      <c r="C58" s="92"/>
      <c r="D58" s="92"/>
      <c r="G58" s="92"/>
      <c r="H58" s="136"/>
      <c r="I58" s="92"/>
      <c r="J58" s="92"/>
      <c r="K58" s="136"/>
      <c r="L58" s="92"/>
      <c r="M58" s="92"/>
      <c r="N58" s="136"/>
    </row>
    <row r="59" spans="2:14" ht="14.25" x14ac:dyDescent="0.15">
      <c r="B59" s="92"/>
      <c r="C59" s="92"/>
      <c r="D59" s="92"/>
      <c r="G59" s="92"/>
      <c r="H59" s="136"/>
      <c r="I59" s="92"/>
      <c r="J59" s="92"/>
      <c r="K59" s="136"/>
      <c r="L59" s="92"/>
      <c r="M59" s="92"/>
      <c r="N59" s="136"/>
    </row>
    <row r="60" spans="2:14" ht="14.25" x14ac:dyDescent="0.15">
      <c r="B60" s="92"/>
      <c r="C60" s="92"/>
      <c r="D60" s="92"/>
      <c r="G60" s="92"/>
      <c r="H60" s="136"/>
      <c r="I60" s="92"/>
      <c r="J60" s="92"/>
      <c r="K60" s="136"/>
      <c r="L60" s="92"/>
      <c r="M60" s="92"/>
      <c r="N60" s="136"/>
    </row>
    <row r="61" spans="2:14" ht="14.25" x14ac:dyDescent="0.15">
      <c r="B61" s="92"/>
      <c r="C61" s="92"/>
      <c r="D61" s="92"/>
      <c r="G61" s="92"/>
      <c r="H61" s="136"/>
      <c r="I61" s="92"/>
      <c r="J61" s="92"/>
      <c r="K61" s="136"/>
      <c r="L61" s="92"/>
      <c r="M61" s="92"/>
      <c r="N61" s="136"/>
    </row>
    <row r="62" spans="2:14" ht="14.25" x14ac:dyDescent="0.15">
      <c r="B62" s="92"/>
      <c r="C62" s="92"/>
      <c r="D62" s="92"/>
      <c r="G62" s="92"/>
      <c r="H62" s="136"/>
      <c r="I62" s="92"/>
      <c r="J62" s="92"/>
      <c r="K62" s="136"/>
      <c r="L62" s="92"/>
      <c r="M62" s="92"/>
      <c r="N62" s="136"/>
    </row>
  </sheetData>
  <mergeCells count="14">
    <mergeCell ref="O4:O6"/>
    <mergeCell ref="I5:K5"/>
    <mergeCell ref="L5:N5"/>
    <mergeCell ref="A7:A21"/>
    <mergeCell ref="E1:N1"/>
    <mergeCell ref="A2:O2"/>
    <mergeCell ref="A3:C3"/>
    <mergeCell ref="E3:F3"/>
    <mergeCell ref="A4:C5"/>
    <mergeCell ref="D4:D6"/>
    <mergeCell ref="E4:E6"/>
    <mergeCell ref="F4:F6"/>
    <mergeCell ref="I4:K4"/>
    <mergeCell ref="L4:N4"/>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2"/>
  <sheetViews>
    <sheetView showZeros="0" zoomScale="60" zoomScaleNormal="60" zoomScaleSheetLayoutView="80" workbookViewId="0"/>
  </sheetViews>
  <sheetFormatPr defaultRowHeight="18.75" customHeight="1" x14ac:dyDescent="0.15"/>
  <cols>
    <col min="1" max="1" width="4.125" style="30" customWidth="1"/>
    <col min="2" max="2" width="22.5" style="29" customWidth="1"/>
    <col min="3" max="3" width="26.625" style="29" customWidth="1"/>
    <col min="4" max="4" width="17.125" style="28" customWidth="1"/>
    <col min="5" max="5" width="8.125" style="31" customWidth="1"/>
    <col min="6" max="6" width="4" style="32" customWidth="1"/>
    <col min="7" max="7" width="10.25" style="32" hidden="1" customWidth="1"/>
    <col min="8" max="8" width="23.25" style="33" customWidth="1"/>
    <col min="9" max="9" width="17.125" style="28" customWidth="1"/>
    <col min="10" max="10" width="8.125" style="32" customWidth="1"/>
    <col min="11" max="11" width="4" style="32" customWidth="1"/>
    <col min="12" max="12" width="10.25" style="32" hidden="1" customWidth="1"/>
    <col min="13" max="13" width="8.625" style="34" hidden="1" customWidth="1"/>
    <col min="14" max="14" width="97.75" style="29" customWidth="1"/>
    <col min="15" max="15" width="14.125" style="33" customWidth="1"/>
    <col min="16" max="16" width="16" style="28" customWidth="1"/>
    <col min="17" max="17" width="10.125" style="35" customWidth="1"/>
    <col min="18" max="18" width="10.125" style="31" customWidth="1"/>
    <col min="19" max="19" width="5.125" style="28" customWidth="1"/>
    <col min="27" max="16384" width="9" style="3"/>
  </cols>
  <sheetData>
    <row r="1" spans="1:19" ht="36.75" customHeight="1" x14ac:dyDescent="0.15">
      <c r="A1" s="1" t="s">
        <v>12</v>
      </c>
      <c r="B1" s="1"/>
      <c r="C1" s="2"/>
      <c r="D1" s="3"/>
      <c r="E1" s="2"/>
      <c r="F1" s="2"/>
      <c r="G1" s="2"/>
      <c r="H1" s="283"/>
      <c r="I1" s="283"/>
      <c r="J1" s="284"/>
      <c r="K1" s="284"/>
      <c r="L1" s="284"/>
      <c r="M1" s="284"/>
      <c r="N1" s="284"/>
      <c r="O1" s="2"/>
      <c r="P1" s="2"/>
      <c r="Q1" s="4"/>
      <c r="R1" s="4"/>
      <c r="S1" s="3"/>
    </row>
    <row r="2" spans="1:19" ht="36.75" customHeight="1" x14ac:dyDescent="0.15">
      <c r="A2" s="283" t="s">
        <v>0</v>
      </c>
      <c r="B2" s="283"/>
      <c r="C2" s="284"/>
      <c r="D2" s="284"/>
      <c r="E2" s="284"/>
      <c r="F2" s="284"/>
      <c r="G2" s="284"/>
      <c r="H2" s="284"/>
      <c r="I2" s="284"/>
      <c r="J2" s="284"/>
      <c r="K2" s="284"/>
      <c r="L2" s="284"/>
      <c r="M2" s="284"/>
      <c r="N2" s="284"/>
      <c r="O2" s="284"/>
      <c r="P2" s="284"/>
      <c r="Q2" s="284"/>
      <c r="R2" s="284"/>
      <c r="S2" s="3"/>
    </row>
    <row r="3" spans="1:19" ht="27.75" customHeight="1" thickBot="1" x14ac:dyDescent="0.3">
      <c r="A3" s="285" t="s">
        <v>222</v>
      </c>
      <c r="B3" s="286"/>
      <c r="C3" s="286"/>
      <c r="D3" s="286"/>
      <c r="E3" s="286"/>
      <c r="F3" s="286"/>
      <c r="G3" s="2"/>
      <c r="H3" s="2"/>
      <c r="I3" s="13"/>
      <c r="J3" s="2"/>
      <c r="K3" s="7"/>
      <c r="L3" s="7"/>
      <c r="M3" s="11"/>
      <c r="N3" s="2"/>
      <c r="O3" s="14"/>
      <c r="P3" s="13"/>
      <c r="Q3" s="15"/>
      <c r="R3" s="15"/>
      <c r="S3" s="12"/>
    </row>
    <row r="4" spans="1:19" customFormat="1" ht="42" customHeight="1" thickBot="1" x14ac:dyDescent="0.2">
      <c r="A4" s="16"/>
      <c r="B4" s="17" t="s">
        <v>1</v>
      </c>
      <c r="C4" s="18" t="s">
        <v>2</v>
      </c>
      <c r="D4" s="19" t="s">
        <v>259</v>
      </c>
      <c r="E4" s="36" t="s">
        <v>6</v>
      </c>
      <c r="F4" s="20" t="s">
        <v>4</v>
      </c>
      <c r="G4" s="18" t="s">
        <v>5</v>
      </c>
      <c r="H4" s="17" t="s">
        <v>2</v>
      </c>
      <c r="I4" s="19" t="s">
        <v>259</v>
      </c>
      <c r="J4" s="37" t="s">
        <v>3</v>
      </c>
      <c r="K4" s="20" t="s">
        <v>4</v>
      </c>
      <c r="L4" s="20" t="s">
        <v>5</v>
      </c>
      <c r="M4" s="22" t="s">
        <v>7</v>
      </c>
      <c r="N4" s="23" t="s">
        <v>8</v>
      </c>
      <c r="O4" s="20" t="s">
        <v>9</v>
      </c>
      <c r="P4" s="24" t="s">
        <v>259</v>
      </c>
      <c r="Q4" s="21" t="s">
        <v>11</v>
      </c>
      <c r="R4" s="26" t="s">
        <v>10</v>
      </c>
      <c r="S4" s="27"/>
    </row>
    <row r="5" spans="1:19" ht="27.95" customHeight="1" x14ac:dyDescent="0.15">
      <c r="A5" s="287" t="s">
        <v>51</v>
      </c>
      <c r="B5" s="66" t="s">
        <v>14</v>
      </c>
      <c r="C5" s="38"/>
      <c r="D5" s="39"/>
      <c r="E5" s="40"/>
      <c r="F5" s="41"/>
      <c r="G5" s="70"/>
      <c r="H5" s="74"/>
      <c r="I5" s="39"/>
      <c r="J5" s="41"/>
      <c r="K5" s="41"/>
      <c r="L5" s="41"/>
      <c r="M5" s="78"/>
      <c r="N5" s="66"/>
      <c r="O5" s="42" t="s">
        <v>14</v>
      </c>
      <c r="P5" s="39"/>
      <c r="Q5" s="43">
        <v>110</v>
      </c>
      <c r="R5" s="88">
        <f>ROUNDUP(Q5*0.75,2)</f>
        <v>82.5</v>
      </c>
    </row>
    <row r="6" spans="1:19" ht="27.95" customHeight="1" x14ac:dyDescent="0.15">
      <c r="A6" s="288"/>
      <c r="B6" s="67"/>
      <c r="C6" s="44"/>
      <c r="D6" s="45"/>
      <c r="E6" s="46"/>
      <c r="F6" s="47"/>
      <c r="G6" s="71"/>
      <c r="H6" s="75"/>
      <c r="I6" s="45"/>
      <c r="J6" s="47"/>
      <c r="K6" s="47"/>
      <c r="L6" s="47"/>
      <c r="M6" s="79"/>
      <c r="N6" s="67"/>
      <c r="O6" s="48"/>
      <c r="P6" s="45"/>
      <c r="Q6" s="49"/>
      <c r="R6" s="90"/>
    </row>
    <row r="7" spans="1:19" ht="27.95" customHeight="1" x14ac:dyDescent="0.15">
      <c r="A7" s="288"/>
      <c r="B7" s="68" t="s">
        <v>200</v>
      </c>
      <c r="C7" s="50" t="s">
        <v>130</v>
      </c>
      <c r="D7" s="51"/>
      <c r="E7" s="52">
        <v>1</v>
      </c>
      <c r="F7" s="53" t="s">
        <v>57</v>
      </c>
      <c r="G7" s="72" t="s">
        <v>24</v>
      </c>
      <c r="H7" s="76" t="s">
        <v>130</v>
      </c>
      <c r="I7" s="51"/>
      <c r="J7" s="53">
        <f>ROUNDUP(E7*0.75,2)</f>
        <v>0.75</v>
      </c>
      <c r="K7" s="53" t="s">
        <v>57</v>
      </c>
      <c r="L7" s="53" t="s">
        <v>24</v>
      </c>
      <c r="M7" s="80" t="e">
        <f>#REF!</f>
        <v>#REF!</v>
      </c>
      <c r="N7" s="68" t="s">
        <v>201</v>
      </c>
      <c r="O7" s="54" t="s">
        <v>85</v>
      </c>
      <c r="P7" s="51" t="s">
        <v>34</v>
      </c>
      <c r="Q7" s="55">
        <v>5</v>
      </c>
      <c r="R7" s="89">
        <f>ROUNDUP(Q7*0.75,2)</f>
        <v>3.75</v>
      </c>
    </row>
    <row r="8" spans="1:19" ht="27.95" customHeight="1" x14ac:dyDescent="0.15">
      <c r="A8" s="288"/>
      <c r="B8" s="68"/>
      <c r="C8" s="50" t="s">
        <v>96</v>
      </c>
      <c r="D8" s="51"/>
      <c r="E8" s="52">
        <v>20</v>
      </c>
      <c r="F8" s="53" t="s">
        <v>22</v>
      </c>
      <c r="G8" s="72"/>
      <c r="H8" s="76" t="s">
        <v>96</v>
      </c>
      <c r="I8" s="51"/>
      <c r="J8" s="53">
        <f>ROUNDUP(E8*0.75,2)</f>
        <v>15</v>
      </c>
      <c r="K8" s="53" t="s">
        <v>22</v>
      </c>
      <c r="L8" s="53"/>
      <c r="M8" s="80" t="e">
        <f>ROUND(#REF!+(#REF!*15/100),2)</f>
        <v>#REF!</v>
      </c>
      <c r="N8" s="68" t="s">
        <v>202</v>
      </c>
      <c r="O8" s="54" t="s">
        <v>29</v>
      </c>
      <c r="P8" s="51"/>
      <c r="Q8" s="55">
        <v>2</v>
      </c>
      <c r="R8" s="89">
        <f>ROUNDUP(Q8*0.75,2)</f>
        <v>1.5</v>
      </c>
    </row>
    <row r="9" spans="1:19" ht="27.95" customHeight="1" x14ac:dyDescent="0.15">
      <c r="A9" s="288"/>
      <c r="B9" s="68"/>
      <c r="C9" s="50"/>
      <c r="D9" s="51"/>
      <c r="E9" s="52"/>
      <c r="F9" s="53"/>
      <c r="G9" s="72"/>
      <c r="H9" s="76"/>
      <c r="I9" s="51"/>
      <c r="J9" s="53"/>
      <c r="K9" s="53"/>
      <c r="L9" s="53"/>
      <c r="M9" s="80"/>
      <c r="N9" s="68" t="s">
        <v>203</v>
      </c>
      <c r="O9" s="54" t="s">
        <v>33</v>
      </c>
      <c r="P9" s="51" t="s">
        <v>34</v>
      </c>
      <c r="Q9" s="55">
        <v>1</v>
      </c>
      <c r="R9" s="89">
        <f>ROUNDUP(Q9*0.75,2)</f>
        <v>0.75</v>
      </c>
    </row>
    <row r="10" spans="1:19" ht="27.95" customHeight="1" x14ac:dyDescent="0.15">
      <c r="A10" s="288"/>
      <c r="B10" s="68"/>
      <c r="C10" s="50"/>
      <c r="D10" s="51"/>
      <c r="E10" s="52"/>
      <c r="F10" s="53"/>
      <c r="G10" s="72"/>
      <c r="H10" s="76"/>
      <c r="I10" s="51"/>
      <c r="J10" s="53"/>
      <c r="K10" s="53"/>
      <c r="L10" s="53"/>
      <c r="M10" s="80"/>
      <c r="N10" s="68" t="s">
        <v>20</v>
      </c>
      <c r="O10" s="54" t="s">
        <v>42</v>
      </c>
      <c r="P10" s="51"/>
      <c r="Q10" s="55">
        <v>2</v>
      </c>
      <c r="R10" s="89">
        <f>ROUNDUP(Q10*0.75,2)</f>
        <v>1.5</v>
      </c>
    </row>
    <row r="11" spans="1:19" ht="27.95" customHeight="1" x14ac:dyDescent="0.15">
      <c r="A11" s="288"/>
      <c r="B11" s="67"/>
      <c r="C11" s="44"/>
      <c r="D11" s="45"/>
      <c r="E11" s="46"/>
      <c r="F11" s="47"/>
      <c r="G11" s="71"/>
      <c r="H11" s="75"/>
      <c r="I11" s="45"/>
      <c r="J11" s="47"/>
      <c r="K11" s="47"/>
      <c r="L11" s="47"/>
      <c r="M11" s="79"/>
      <c r="N11" s="67"/>
      <c r="O11" s="48"/>
      <c r="P11" s="45"/>
      <c r="Q11" s="49"/>
      <c r="R11" s="90"/>
    </row>
    <row r="12" spans="1:19" ht="27.95" customHeight="1" x14ac:dyDescent="0.15">
      <c r="A12" s="288"/>
      <c r="B12" s="68" t="s">
        <v>204</v>
      </c>
      <c r="C12" s="50" t="s">
        <v>65</v>
      </c>
      <c r="D12" s="51"/>
      <c r="E12" s="57">
        <v>0.25</v>
      </c>
      <c r="F12" s="53" t="s">
        <v>66</v>
      </c>
      <c r="G12" s="72"/>
      <c r="H12" s="76" t="s">
        <v>65</v>
      </c>
      <c r="I12" s="51"/>
      <c r="J12" s="53">
        <f>ROUNDUP(E12*0.75,2)</f>
        <v>0.19</v>
      </c>
      <c r="K12" s="53" t="s">
        <v>66</v>
      </c>
      <c r="L12" s="53"/>
      <c r="M12" s="80" t="e">
        <f>#REF!</f>
        <v>#REF!</v>
      </c>
      <c r="N12" s="68" t="s">
        <v>205</v>
      </c>
      <c r="O12" s="54" t="s">
        <v>35</v>
      </c>
      <c r="P12" s="51"/>
      <c r="Q12" s="55">
        <v>20</v>
      </c>
      <c r="R12" s="89">
        <f>ROUNDUP(Q12*0.75,2)</f>
        <v>15</v>
      </c>
    </row>
    <row r="13" spans="1:19" ht="27.95" customHeight="1" x14ac:dyDescent="0.15">
      <c r="A13" s="288"/>
      <c r="B13" s="68"/>
      <c r="C13" s="50" t="s">
        <v>209</v>
      </c>
      <c r="D13" s="51"/>
      <c r="E13" s="52">
        <v>10</v>
      </c>
      <c r="F13" s="53" t="s">
        <v>22</v>
      </c>
      <c r="G13" s="72"/>
      <c r="H13" s="76" t="s">
        <v>209</v>
      </c>
      <c r="I13" s="51"/>
      <c r="J13" s="53">
        <f>ROUNDUP(E13*0.75,2)</f>
        <v>7.5</v>
      </c>
      <c r="K13" s="53" t="s">
        <v>22</v>
      </c>
      <c r="L13" s="53"/>
      <c r="M13" s="80" t="e">
        <f>#REF!</f>
        <v>#REF!</v>
      </c>
      <c r="N13" s="68" t="s">
        <v>206</v>
      </c>
      <c r="O13" s="54" t="s">
        <v>31</v>
      </c>
      <c r="P13" s="51"/>
      <c r="Q13" s="55">
        <v>0.2</v>
      </c>
      <c r="R13" s="89">
        <f>ROUNDUP(Q13*0.75,2)</f>
        <v>0.15</v>
      </c>
    </row>
    <row r="14" spans="1:19" ht="27.95" customHeight="1" x14ac:dyDescent="0.15">
      <c r="A14" s="288"/>
      <c r="B14" s="68"/>
      <c r="C14" s="50" t="s">
        <v>21</v>
      </c>
      <c r="D14" s="51"/>
      <c r="E14" s="52">
        <v>20</v>
      </c>
      <c r="F14" s="53" t="s">
        <v>22</v>
      </c>
      <c r="G14" s="72"/>
      <c r="H14" s="76" t="s">
        <v>21</v>
      </c>
      <c r="I14" s="51"/>
      <c r="J14" s="53">
        <f>ROUNDUP(E14*0.75,2)</f>
        <v>15</v>
      </c>
      <c r="K14" s="53" t="s">
        <v>22</v>
      </c>
      <c r="L14" s="53"/>
      <c r="M14" s="80" t="e">
        <f>ROUND(#REF!+(#REF!*6/100),2)</f>
        <v>#REF!</v>
      </c>
      <c r="N14" s="68" t="s">
        <v>207</v>
      </c>
      <c r="O14" s="54" t="s">
        <v>42</v>
      </c>
      <c r="P14" s="51"/>
      <c r="Q14" s="55">
        <v>2</v>
      </c>
      <c r="R14" s="89">
        <f>ROUNDUP(Q14*0.75,2)</f>
        <v>1.5</v>
      </c>
    </row>
    <row r="15" spans="1:19" ht="27.95" customHeight="1" x14ac:dyDescent="0.15">
      <c r="A15" s="288"/>
      <c r="B15" s="68"/>
      <c r="C15" s="50" t="s">
        <v>41</v>
      </c>
      <c r="D15" s="51"/>
      <c r="E15" s="52">
        <v>5</v>
      </c>
      <c r="F15" s="53" t="s">
        <v>22</v>
      </c>
      <c r="G15" s="72"/>
      <c r="H15" s="76" t="s">
        <v>41</v>
      </c>
      <c r="I15" s="51"/>
      <c r="J15" s="53">
        <f>ROUNDUP(E15*0.75,2)</f>
        <v>3.75</v>
      </c>
      <c r="K15" s="53" t="s">
        <v>22</v>
      </c>
      <c r="L15" s="53"/>
      <c r="M15" s="80" t="e">
        <f>ROUND(#REF!+(#REF!*10/100),2)</f>
        <v>#REF!</v>
      </c>
      <c r="N15" s="68" t="s">
        <v>208</v>
      </c>
      <c r="O15" s="54" t="s">
        <v>33</v>
      </c>
      <c r="P15" s="51" t="s">
        <v>34</v>
      </c>
      <c r="Q15" s="55">
        <v>0.5</v>
      </c>
      <c r="R15" s="89">
        <f>ROUNDUP(Q15*0.75,2)</f>
        <v>0.38</v>
      </c>
    </row>
    <row r="16" spans="1:19" ht="27.95" customHeight="1" x14ac:dyDescent="0.15">
      <c r="A16" s="288"/>
      <c r="B16" s="68"/>
      <c r="C16" s="50" t="s">
        <v>123</v>
      </c>
      <c r="D16" s="51"/>
      <c r="E16" s="52">
        <v>5</v>
      </c>
      <c r="F16" s="53" t="s">
        <v>22</v>
      </c>
      <c r="G16" s="72"/>
      <c r="H16" s="76" t="s">
        <v>123</v>
      </c>
      <c r="I16" s="51"/>
      <c r="J16" s="53">
        <f>ROUNDUP(E16*0.75,2)</f>
        <v>3.75</v>
      </c>
      <c r="K16" s="53" t="s">
        <v>22</v>
      </c>
      <c r="L16" s="53"/>
      <c r="M16" s="80" t="e">
        <f>ROUND(#REF!+(#REF!*15/100),2)</f>
        <v>#REF!</v>
      </c>
      <c r="N16" s="68" t="s">
        <v>20</v>
      </c>
      <c r="O16" s="54" t="s">
        <v>116</v>
      </c>
      <c r="P16" s="51"/>
      <c r="Q16" s="55">
        <v>1</v>
      </c>
      <c r="R16" s="89">
        <f>ROUNDUP(Q16*0.75,2)</f>
        <v>0.75</v>
      </c>
    </row>
    <row r="17" spans="1:18" ht="27.95" customHeight="1" x14ac:dyDescent="0.15">
      <c r="A17" s="288"/>
      <c r="B17" s="67"/>
      <c r="C17" s="44"/>
      <c r="D17" s="45"/>
      <c r="E17" s="46"/>
      <c r="F17" s="47"/>
      <c r="G17" s="71"/>
      <c r="H17" s="75"/>
      <c r="I17" s="45"/>
      <c r="J17" s="47"/>
      <c r="K17" s="47"/>
      <c r="L17" s="47"/>
      <c r="M17" s="79"/>
      <c r="N17" s="67"/>
      <c r="O17" s="48"/>
      <c r="P17" s="45"/>
      <c r="Q17" s="49"/>
      <c r="R17" s="90"/>
    </row>
    <row r="18" spans="1:18" ht="27.95" customHeight="1" x14ac:dyDescent="0.15">
      <c r="A18" s="288"/>
      <c r="B18" s="68" t="s">
        <v>43</v>
      </c>
      <c r="C18" s="50" t="s">
        <v>26</v>
      </c>
      <c r="D18" s="51" t="s">
        <v>27</v>
      </c>
      <c r="E18" s="57">
        <v>0.25</v>
      </c>
      <c r="F18" s="53" t="s">
        <v>28</v>
      </c>
      <c r="G18" s="72"/>
      <c r="H18" s="76" t="s">
        <v>26</v>
      </c>
      <c r="I18" s="51" t="s">
        <v>27</v>
      </c>
      <c r="J18" s="53">
        <f>ROUNDUP(E18*0.75,2)</f>
        <v>0.19</v>
      </c>
      <c r="K18" s="53" t="s">
        <v>28</v>
      </c>
      <c r="L18" s="53"/>
      <c r="M18" s="80" t="e">
        <f>#REF!</f>
        <v>#REF!</v>
      </c>
      <c r="N18" s="68" t="s">
        <v>20</v>
      </c>
      <c r="O18" s="54" t="s">
        <v>35</v>
      </c>
      <c r="P18" s="51"/>
      <c r="Q18" s="55">
        <v>100</v>
      </c>
      <c r="R18" s="89">
        <f>ROUNDUP(Q18*0.75,2)</f>
        <v>75</v>
      </c>
    </row>
    <row r="19" spans="1:18" ht="27.95" customHeight="1" x14ac:dyDescent="0.15">
      <c r="A19" s="288"/>
      <c r="B19" s="68"/>
      <c r="C19" s="50" t="s">
        <v>126</v>
      </c>
      <c r="D19" s="51"/>
      <c r="E19" s="52">
        <v>0.5</v>
      </c>
      <c r="F19" s="53" t="s">
        <v>22</v>
      </c>
      <c r="G19" s="72"/>
      <c r="H19" s="76" t="s">
        <v>126</v>
      </c>
      <c r="I19" s="51"/>
      <c r="J19" s="53">
        <f>ROUNDUP(E19*0.75,2)</f>
        <v>0.38</v>
      </c>
      <c r="K19" s="53" t="s">
        <v>22</v>
      </c>
      <c r="L19" s="53"/>
      <c r="M19" s="80" t="e">
        <f>#REF!</f>
        <v>#REF!</v>
      </c>
      <c r="N19" s="68"/>
      <c r="O19" s="54" t="s">
        <v>46</v>
      </c>
      <c r="P19" s="51"/>
      <c r="Q19" s="55">
        <v>3</v>
      </c>
      <c r="R19" s="89">
        <f>ROUNDUP(Q19*0.75,2)</f>
        <v>2.25</v>
      </c>
    </row>
    <row r="20" spans="1:18" ht="27.95" customHeight="1" x14ac:dyDescent="0.15">
      <c r="A20" s="288"/>
      <c r="B20" s="67"/>
      <c r="C20" s="44"/>
      <c r="D20" s="45"/>
      <c r="E20" s="46"/>
      <c r="F20" s="47"/>
      <c r="G20" s="71"/>
      <c r="H20" s="75"/>
      <c r="I20" s="45"/>
      <c r="J20" s="47"/>
      <c r="K20" s="47"/>
      <c r="L20" s="47"/>
      <c r="M20" s="79"/>
      <c r="N20" s="67"/>
      <c r="O20" s="48"/>
      <c r="P20" s="45"/>
      <c r="Q20" s="49"/>
      <c r="R20" s="90"/>
    </row>
    <row r="21" spans="1:18" ht="27.95" customHeight="1" x14ac:dyDescent="0.15">
      <c r="A21" s="288"/>
      <c r="B21" s="68" t="s">
        <v>127</v>
      </c>
      <c r="C21" s="50" t="s">
        <v>128</v>
      </c>
      <c r="D21" s="51"/>
      <c r="E21" s="84">
        <v>0.16666666666666666</v>
      </c>
      <c r="F21" s="53" t="s">
        <v>28</v>
      </c>
      <c r="G21" s="72"/>
      <c r="H21" s="76" t="s">
        <v>128</v>
      </c>
      <c r="I21" s="51"/>
      <c r="J21" s="53">
        <f>ROUNDUP(E21*0.75,2)</f>
        <v>0.13</v>
      </c>
      <c r="K21" s="53" t="s">
        <v>28</v>
      </c>
      <c r="L21" s="53"/>
      <c r="M21" s="80" t="e">
        <f>#REF!</f>
        <v>#REF!</v>
      </c>
      <c r="N21" s="68" t="s">
        <v>48</v>
      </c>
      <c r="O21" s="54"/>
      <c r="P21" s="51"/>
      <c r="Q21" s="55"/>
      <c r="R21" s="89"/>
    </row>
    <row r="22" spans="1:18" ht="27.95" customHeight="1" thickBot="1" x14ac:dyDescent="0.2">
      <c r="A22" s="289"/>
      <c r="B22" s="69"/>
      <c r="C22" s="58"/>
      <c r="D22" s="59"/>
      <c r="E22" s="60"/>
      <c r="F22" s="61"/>
      <c r="G22" s="73"/>
      <c r="H22" s="77"/>
      <c r="I22" s="59"/>
      <c r="J22" s="61"/>
      <c r="K22" s="61"/>
      <c r="L22" s="61"/>
      <c r="M22" s="81"/>
      <c r="N22" s="69"/>
      <c r="O22" s="62"/>
      <c r="P22" s="59"/>
      <c r="Q22" s="63"/>
      <c r="R22" s="91"/>
    </row>
  </sheetData>
  <mergeCells count="4">
    <mergeCell ref="H1:N1"/>
    <mergeCell ref="A2:R2"/>
    <mergeCell ref="A3:F3"/>
    <mergeCell ref="A5:A22"/>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3"/>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8"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260</v>
      </c>
      <c r="B1" s="5"/>
      <c r="C1" s="1"/>
      <c r="D1" s="1"/>
      <c r="E1" s="302"/>
      <c r="F1" s="303"/>
      <c r="G1" s="303"/>
      <c r="H1" s="303"/>
      <c r="I1" s="303"/>
      <c r="J1" s="303"/>
      <c r="K1" s="303"/>
      <c r="L1" s="303"/>
      <c r="M1" s="303"/>
      <c r="N1" s="303"/>
      <c r="O1"/>
      <c r="P1"/>
      <c r="Q1"/>
      <c r="R1"/>
      <c r="S1"/>
      <c r="T1"/>
      <c r="U1"/>
    </row>
    <row r="2" spans="1:21" s="3" customFormat="1" ht="36" customHeight="1" x14ac:dyDescent="0.15">
      <c r="A2" s="283" t="s">
        <v>0</v>
      </c>
      <c r="B2" s="284"/>
      <c r="C2" s="284"/>
      <c r="D2" s="284"/>
      <c r="E2" s="284"/>
      <c r="F2" s="284"/>
      <c r="G2" s="284"/>
      <c r="H2" s="284"/>
      <c r="I2" s="284"/>
      <c r="J2" s="284"/>
      <c r="K2" s="284"/>
      <c r="L2" s="284"/>
      <c r="M2" s="284"/>
      <c r="N2" s="284"/>
      <c r="O2" s="303"/>
      <c r="P2"/>
      <c r="Q2"/>
      <c r="R2"/>
      <c r="S2"/>
      <c r="T2"/>
      <c r="U2"/>
    </row>
    <row r="3" spans="1:21" ht="33.75" customHeight="1" thickBot="1" x14ac:dyDescent="0.3">
      <c r="A3" s="304" t="s">
        <v>357</v>
      </c>
      <c r="B3" s="305"/>
      <c r="C3" s="305"/>
      <c r="D3" s="94"/>
      <c r="E3" s="306" t="s">
        <v>261</v>
      </c>
      <c r="F3" s="307"/>
      <c r="G3" s="87"/>
      <c r="H3" s="87"/>
      <c r="I3" s="87"/>
      <c r="J3" s="87"/>
      <c r="K3" s="95"/>
      <c r="L3" s="87"/>
      <c r="M3" s="87"/>
    </row>
    <row r="4" spans="1:21" ht="18.75" customHeight="1" x14ac:dyDescent="0.15">
      <c r="A4" s="308"/>
      <c r="B4" s="309"/>
      <c r="C4" s="310"/>
      <c r="D4" s="314" t="s">
        <v>5</v>
      </c>
      <c r="E4" s="317" t="s">
        <v>262</v>
      </c>
      <c r="F4" s="320" t="s">
        <v>263</v>
      </c>
      <c r="G4" s="96" t="s">
        <v>264</v>
      </c>
      <c r="H4" s="145" t="s">
        <v>265</v>
      </c>
      <c r="I4" s="323" t="s">
        <v>266</v>
      </c>
      <c r="J4" s="324"/>
      <c r="K4" s="325"/>
      <c r="L4" s="330" t="s">
        <v>267</v>
      </c>
      <c r="M4" s="327"/>
      <c r="N4" s="328"/>
      <c r="O4" s="290" t="s">
        <v>5</v>
      </c>
    </row>
    <row r="5" spans="1:21" ht="18.75" customHeight="1" x14ac:dyDescent="0.15">
      <c r="A5" s="311"/>
      <c r="B5" s="312"/>
      <c r="C5" s="313"/>
      <c r="D5" s="315"/>
      <c r="E5" s="318"/>
      <c r="F5" s="321"/>
      <c r="G5" s="9" t="s">
        <v>268</v>
      </c>
      <c r="H5" s="146" t="s">
        <v>269</v>
      </c>
      <c r="I5" s="293" t="s">
        <v>271</v>
      </c>
      <c r="J5" s="294"/>
      <c r="K5" s="295"/>
      <c r="L5" s="329" t="s">
        <v>272</v>
      </c>
      <c r="M5" s="297"/>
      <c r="N5" s="298"/>
      <c r="O5" s="291"/>
    </row>
    <row r="6" spans="1:21" ht="18.75" customHeight="1" thickBot="1" x14ac:dyDescent="0.2">
      <c r="A6" s="99"/>
      <c r="B6" s="100" t="s">
        <v>1</v>
      </c>
      <c r="C6" s="101" t="s">
        <v>274</v>
      </c>
      <c r="D6" s="316"/>
      <c r="E6" s="319"/>
      <c r="F6" s="322"/>
      <c r="G6" s="102" t="s">
        <v>263</v>
      </c>
      <c r="H6" s="106" t="s">
        <v>275</v>
      </c>
      <c r="I6" s="104" t="s">
        <v>1</v>
      </c>
      <c r="J6" s="101" t="s">
        <v>274</v>
      </c>
      <c r="K6" s="103" t="s">
        <v>275</v>
      </c>
      <c r="L6" s="104" t="s">
        <v>1</v>
      </c>
      <c r="M6" s="106" t="s">
        <v>274</v>
      </c>
      <c r="N6" s="103" t="s">
        <v>275</v>
      </c>
      <c r="O6" s="292"/>
    </row>
    <row r="7" spans="1:21" ht="23.1" customHeight="1" x14ac:dyDescent="0.15">
      <c r="A7" s="299" t="s">
        <v>51</v>
      </c>
      <c r="B7" s="107" t="s">
        <v>276</v>
      </c>
      <c r="C7" s="107" t="s">
        <v>277</v>
      </c>
      <c r="D7" s="107"/>
      <c r="E7" s="39"/>
      <c r="F7" s="39"/>
      <c r="G7" s="107"/>
      <c r="H7" s="147" t="s">
        <v>278</v>
      </c>
      <c r="I7" s="110" t="s">
        <v>276</v>
      </c>
      <c r="J7" s="107" t="s">
        <v>277</v>
      </c>
      <c r="K7" s="147" t="s">
        <v>279</v>
      </c>
      <c r="L7" s="110" t="s">
        <v>280</v>
      </c>
      <c r="M7" s="107" t="s">
        <v>277</v>
      </c>
      <c r="N7" s="109">
        <v>30</v>
      </c>
      <c r="O7" s="112"/>
    </row>
    <row r="8" spans="1:21" ht="23.1" customHeight="1" x14ac:dyDescent="0.15">
      <c r="A8" s="300"/>
      <c r="B8" s="113"/>
      <c r="C8" s="113"/>
      <c r="D8" s="113"/>
      <c r="E8" s="45"/>
      <c r="F8" s="45"/>
      <c r="G8" s="113"/>
      <c r="H8" s="148"/>
      <c r="I8" s="116"/>
      <c r="J8" s="113"/>
      <c r="K8" s="148"/>
      <c r="L8" s="116"/>
      <c r="M8" s="113"/>
      <c r="N8" s="115"/>
      <c r="O8" s="118"/>
    </row>
    <row r="9" spans="1:21" ht="23.1" customHeight="1" x14ac:dyDescent="0.15">
      <c r="A9" s="300"/>
      <c r="B9" s="119" t="s">
        <v>342</v>
      </c>
      <c r="C9" s="119" t="s">
        <v>130</v>
      </c>
      <c r="D9" s="119" t="s">
        <v>24</v>
      </c>
      <c r="E9" s="51"/>
      <c r="F9" s="51"/>
      <c r="G9" s="119"/>
      <c r="H9" s="158">
        <v>0.7</v>
      </c>
      <c r="I9" s="122" t="s">
        <v>342</v>
      </c>
      <c r="J9" s="119" t="s">
        <v>130</v>
      </c>
      <c r="K9" s="158">
        <v>0.3</v>
      </c>
      <c r="L9" s="122" t="s">
        <v>341</v>
      </c>
      <c r="M9" s="119" t="s">
        <v>130</v>
      </c>
      <c r="N9" s="128">
        <v>0.2</v>
      </c>
      <c r="O9" s="125" t="s">
        <v>24</v>
      </c>
    </row>
    <row r="10" spans="1:21" ht="23.1" customHeight="1" x14ac:dyDescent="0.15">
      <c r="A10" s="300"/>
      <c r="B10" s="119"/>
      <c r="C10" s="119" t="s">
        <v>96</v>
      </c>
      <c r="D10" s="119"/>
      <c r="E10" s="51"/>
      <c r="F10" s="51"/>
      <c r="G10" s="119"/>
      <c r="H10" s="149">
        <v>20</v>
      </c>
      <c r="I10" s="122"/>
      <c r="J10" s="119" t="s">
        <v>96</v>
      </c>
      <c r="K10" s="149">
        <v>20</v>
      </c>
      <c r="L10" s="122"/>
      <c r="M10" s="119" t="s">
        <v>96</v>
      </c>
      <c r="N10" s="121">
        <v>10</v>
      </c>
      <c r="O10" s="125"/>
    </row>
    <row r="11" spans="1:21" ht="23.1" customHeight="1" x14ac:dyDescent="0.15">
      <c r="A11" s="300"/>
      <c r="B11" s="119"/>
      <c r="C11" s="119"/>
      <c r="D11" s="119"/>
      <c r="E11" s="51"/>
      <c r="F11" s="51"/>
      <c r="G11" s="119" t="s">
        <v>35</v>
      </c>
      <c r="H11" s="149" t="s">
        <v>286</v>
      </c>
      <c r="I11" s="122"/>
      <c r="J11" s="119"/>
      <c r="K11" s="149"/>
      <c r="L11" s="116"/>
      <c r="M11" s="113"/>
      <c r="N11" s="115"/>
      <c r="O11" s="118"/>
    </row>
    <row r="12" spans="1:21" ht="23.1" customHeight="1" x14ac:dyDescent="0.15">
      <c r="A12" s="300"/>
      <c r="B12" s="113"/>
      <c r="C12" s="113"/>
      <c r="D12" s="113"/>
      <c r="E12" s="45"/>
      <c r="F12" s="45"/>
      <c r="G12" s="113"/>
      <c r="H12" s="148"/>
      <c r="I12" s="116"/>
      <c r="J12" s="113"/>
      <c r="K12" s="148"/>
      <c r="L12" s="122" t="s">
        <v>340</v>
      </c>
      <c r="M12" s="119" t="s">
        <v>65</v>
      </c>
      <c r="N12" s="139">
        <v>0.1</v>
      </c>
      <c r="O12" s="125"/>
    </row>
    <row r="13" spans="1:21" ht="23.1" customHeight="1" x14ac:dyDescent="0.15">
      <c r="A13" s="300"/>
      <c r="B13" s="119" t="s">
        <v>339</v>
      </c>
      <c r="C13" s="119" t="s">
        <v>65</v>
      </c>
      <c r="D13" s="119"/>
      <c r="E13" s="51"/>
      <c r="F13" s="51"/>
      <c r="G13" s="119"/>
      <c r="H13" s="150">
        <v>0.1</v>
      </c>
      <c r="I13" s="122" t="s">
        <v>339</v>
      </c>
      <c r="J13" s="119" t="s">
        <v>65</v>
      </c>
      <c r="K13" s="150">
        <v>0.1</v>
      </c>
      <c r="L13" s="122"/>
      <c r="M13" s="119" t="s">
        <v>21</v>
      </c>
      <c r="N13" s="121">
        <v>15</v>
      </c>
      <c r="O13" s="125"/>
    </row>
    <row r="14" spans="1:21" ht="23.1" customHeight="1" x14ac:dyDescent="0.15">
      <c r="A14" s="300"/>
      <c r="B14" s="119"/>
      <c r="C14" s="119" t="s">
        <v>209</v>
      </c>
      <c r="D14" s="119"/>
      <c r="E14" s="51"/>
      <c r="F14" s="51"/>
      <c r="G14" s="119"/>
      <c r="H14" s="149">
        <v>5</v>
      </c>
      <c r="I14" s="122"/>
      <c r="J14" s="119" t="s">
        <v>209</v>
      </c>
      <c r="K14" s="149">
        <v>5</v>
      </c>
      <c r="L14" s="122"/>
      <c r="M14" s="119" t="s">
        <v>41</v>
      </c>
      <c r="N14" s="121">
        <v>5</v>
      </c>
      <c r="O14" s="125"/>
    </row>
    <row r="15" spans="1:21" ht="23.1" customHeight="1" x14ac:dyDescent="0.15">
      <c r="A15" s="300"/>
      <c r="B15" s="119"/>
      <c r="C15" s="119" t="s">
        <v>21</v>
      </c>
      <c r="D15" s="119"/>
      <c r="E15" s="51"/>
      <c r="F15" s="51"/>
      <c r="G15" s="119"/>
      <c r="H15" s="149">
        <v>20</v>
      </c>
      <c r="I15" s="122"/>
      <c r="J15" s="119" t="s">
        <v>21</v>
      </c>
      <c r="K15" s="149">
        <v>15</v>
      </c>
      <c r="L15" s="116"/>
      <c r="M15" s="113"/>
      <c r="N15" s="115"/>
      <c r="O15" s="118"/>
    </row>
    <row r="16" spans="1:21" ht="23.1" customHeight="1" x14ac:dyDescent="0.15">
      <c r="A16" s="300"/>
      <c r="B16" s="119"/>
      <c r="C16" s="119" t="s">
        <v>41</v>
      </c>
      <c r="D16" s="119"/>
      <c r="E16" s="51"/>
      <c r="F16" s="51"/>
      <c r="G16" s="119"/>
      <c r="H16" s="149">
        <v>5</v>
      </c>
      <c r="I16" s="122"/>
      <c r="J16" s="119" t="s">
        <v>41</v>
      </c>
      <c r="K16" s="149">
        <v>5</v>
      </c>
      <c r="L16" s="122" t="s">
        <v>127</v>
      </c>
      <c r="M16" s="119" t="s">
        <v>128</v>
      </c>
      <c r="N16" s="139">
        <v>0.1</v>
      </c>
      <c r="O16" s="125"/>
    </row>
    <row r="17" spans="1:15" ht="23.1" customHeight="1" x14ac:dyDescent="0.15">
      <c r="A17" s="300"/>
      <c r="B17" s="119"/>
      <c r="C17" s="119"/>
      <c r="D17" s="119"/>
      <c r="E17" s="51"/>
      <c r="F17" s="51"/>
      <c r="G17" s="119" t="s">
        <v>35</v>
      </c>
      <c r="H17" s="149" t="s">
        <v>286</v>
      </c>
      <c r="I17" s="122"/>
      <c r="J17" s="119"/>
      <c r="K17" s="149"/>
      <c r="L17" s="122"/>
      <c r="M17" s="119"/>
      <c r="N17" s="121"/>
      <c r="O17" s="125"/>
    </row>
    <row r="18" spans="1:15" ht="23.1" customHeight="1" x14ac:dyDescent="0.15">
      <c r="A18" s="300"/>
      <c r="B18" s="119"/>
      <c r="C18" s="119"/>
      <c r="D18" s="119"/>
      <c r="E18" s="51"/>
      <c r="F18" s="51" t="s">
        <v>34</v>
      </c>
      <c r="G18" s="119" t="s">
        <v>33</v>
      </c>
      <c r="H18" s="149" t="s">
        <v>287</v>
      </c>
      <c r="I18" s="122"/>
      <c r="J18" s="119"/>
      <c r="K18" s="149"/>
      <c r="L18" s="122"/>
      <c r="M18" s="119"/>
      <c r="N18" s="121"/>
      <c r="O18" s="125"/>
    </row>
    <row r="19" spans="1:15" ht="23.1" customHeight="1" x14ac:dyDescent="0.15">
      <c r="A19" s="300"/>
      <c r="B19" s="119"/>
      <c r="C19" s="119"/>
      <c r="D19" s="119"/>
      <c r="E19" s="51"/>
      <c r="F19" s="151"/>
      <c r="G19" s="119" t="s">
        <v>30</v>
      </c>
      <c r="H19" s="149" t="s">
        <v>287</v>
      </c>
      <c r="I19" s="122"/>
      <c r="J19" s="119"/>
      <c r="K19" s="149"/>
      <c r="L19" s="122"/>
      <c r="M19" s="119"/>
      <c r="N19" s="121"/>
      <c r="O19" s="125"/>
    </row>
    <row r="20" spans="1:15" ht="23.1" customHeight="1" x14ac:dyDescent="0.15">
      <c r="A20" s="300"/>
      <c r="B20" s="119"/>
      <c r="C20" s="119"/>
      <c r="D20" s="119"/>
      <c r="E20" s="51"/>
      <c r="F20" s="51"/>
      <c r="G20" s="119" t="s">
        <v>116</v>
      </c>
      <c r="H20" s="149" t="s">
        <v>287</v>
      </c>
      <c r="I20" s="122"/>
      <c r="J20" s="119"/>
      <c r="K20" s="149"/>
      <c r="L20" s="122"/>
      <c r="M20" s="119"/>
      <c r="N20" s="121"/>
      <c r="O20" s="125"/>
    </row>
    <row r="21" spans="1:15" ht="23.1" customHeight="1" x14ac:dyDescent="0.15">
      <c r="A21" s="300"/>
      <c r="B21" s="113"/>
      <c r="C21" s="113"/>
      <c r="D21" s="113"/>
      <c r="E21" s="45"/>
      <c r="F21" s="45"/>
      <c r="G21" s="113"/>
      <c r="H21" s="148"/>
      <c r="I21" s="116"/>
      <c r="J21" s="113"/>
      <c r="K21" s="148"/>
      <c r="L21" s="122"/>
      <c r="M21" s="119"/>
      <c r="N21" s="121"/>
      <c r="O21" s="125"/>
    </row>
    <row r="22" spans="1:15" ht="23.1" customHeight="1" x14ac:dyDescent="0.15">
      <c r="A22" s="300"/>
      <c r="B22" s="119" t="s">
        <v>43</v>
      </c>
      <c r="C22" s="119" t="s">
        <v>26</v>
      </c>
      <c r="D22" s="119"/>
      <c r="E22" s="51" t="s">
        <v>27</v>
      </c>
      <c r="F22" s="51"/>
      <c r="G22" s="119"/>
      <c r="H22" s="157">
        <v>0.13</v>
      </c>
      <c r="I22" s="122" t="s">
        <v>43</v>
      </c>
      <c r="J22" s="119" t="s">
        <v>285</v>
      </c>
      <c r="K22" s="157">
        <v>0.13</v>
      </c>
      <c r="L22" s="122"/>
      <c r="M22" s="119"/>
      <c r="N22" s="121"/>
      <c r="O22" s="125"/>
    </row>
    <row r="23" spans="1:15" ht="23.1" customHeight="1" x14ac:dyDescent="0.15">
      <c r="A23" s="300"/>
      <c r="B23" s="119"/>
      <c r="C23" s="119" t="s">
        <v>126</v>
      </c>
      <c r="D23" s="119"/>
      <c r="E23" s="51"/>
      <c r="F23" s="51"/>
      <c r="G23" s="119"/>
      <c r="H23" s="149">
        <v>0.5</v>
      </c>
      <c r="I23" s="122"/>
      <c r="J23" s="119" t="s">
        <v>126</v>
      </c>
      <c r="K23" s="149">
        <v>0.5</v>
      </c>
      <c r="L23" s="122"/>
      <c r="M23" s="119"/>
      <c r="N23" s="121"/>
      <c r="O23" s="125"/>
    </row>
    <row r="24" spans="1:15" ht="23.1" customHeight="1" x14ac:dyDescent="0.15">
      <c r="A24" s="300"/>
      <c r="B24" s="119"/>
      <c r="C24" s="119"/>
      <c r="D24" s="119"/>
      <c r="E24" s="51"/>
      <c r="F24" s="51"/>
      <c r="G24" s="119" t="s">
        <v>35</v>
      </c>
      <c r="H24" s="149" t="s">
        <v>286</v>
      </c>
      <c r="I24" s="122"/>
      <c r="J24" s="119"/>
      <c r="K24" s="149"/>
      <c r="L24" s="122"/>
      <c r="M24" s="119"/>
      <c r="N24" s="121"/>
      <c r="O24" s="125"/>
    </row>
    <row r="25" spans="1:15" ht="23.1" customHeight="1" x14ac:dyDescent="0.15">
      <c r="A25" s="300"/>
      <c r="B25" s="119"/>
      <c r="C25" s="119"/>
      <c r="D25" s="119"/>
      <c r="E25" s="51"/>
      <c r="F25" s="51"/>
      <c r="G25" s="119" t="s">
        <v>46</v>
      </c>
      <c r="H25" s="149" t="s">
        <v>287</v>
      </c>
      <c r="I25" s="122"/>
      <c r="J25" s="119"/>
      <c r="K25" s="149"/>
      <c r="L25" s="122"/>
      <c r="M25" s="119"/>
      <c r="N25" s="121"/>
      <c r="O25" s="125"/>
    </row>
    <row r="26" spans="1:15" ht="23.1" customHeight="1" x14ac:dyDescent="0.15">
      <c r="A26" s="300"/>
      <c r="B26" s="113"/>
      <c r="C26" s="113"/>
      <c r="D26" s="113"/>
      <c r="E26" s="45"/>
      <c r="F26" s="45"/>
      <c r="G26" s="113"/>
      <c r="H26" s="148"/>
      <c r="I26" s="116"/>
      <c r="J26" s="113"/>
      <c r="K26" s="148"/>
      <c r="L26" s="122"/>
      <c r="M26" s="119"/>
      <c r="N26" s="121"/>
      <c r="O26" s="125"/>
    </row>
    <row r="27" spans="1:15" ht="23.1" customHeight="1" x14ac:dyDescent="0.15">
      <c r="A27" s="300"/>
      <c r="B27" s="119" t="s">
        <v>127</v>
      </c>
      <c r="C27" s="119" t="s">
        <v>128</v>
      </c>
      <c r="D27" s="119"/>
      <c r="E27" s="51"/>
      <c r="F27" s="51"/>
      <c r="G27" s="119"/>
      <c r="H27" s="157">
        <v>0.13</v>
      </c>
      <c r="I27" s="122" t="s">
        <v>127</v>
      </c>
      <c r="J27" s="119" t="s">
        <v>128</v>
      </c>
      <c r="K27" s="157">
        <v>0.13</v>
      </c>
      <c r="L27" s="122"/>
      <c r="M27" s="119"/>
      <c r="N27" s="121"/>
      <c r="O27" s="125"/>
    </row>
    <row r="28" spans="1:15" ht="23.1" customHeight="1" thickBot="1" x14ac:dyDescent="0.2">
      <c r="A28" s="301"/>
      <c r="B28" s="129"/>
      <c r="C28" s="129"/>
      <c r="D28" s="129"/>
      <c r="E28" s="59"/>
      <c r="F28" s="59"/>
      <c r="G28" s="129"/>
      <c r="H28" s="152"/>
      <c r="I28" s="132"/>
      <c r="J28" s="129"/>
      <c r="K28" s="152"/>
      <c r="L28" s="132"/>
      <c r="M28" s="129"/>
      <c r="N28" s="131"/>
      <c r="O28" s="135"/>
    </row>
    <row r="29" spans="1:15" ht="14.25" x14ac:dyDescent="0.15">
      <c r="B29" s="92"/>
      <c r="C29" s="92"/>
      <c r="D29" s="92"/>
      <c r="G29" s="92"/>
      <c r="H29" s="136"/>
      <c r="I29" s="92"/>
      <c r="J29" s="92"/>
      <c r="K29" s="136"/>
      <c r="L29" s="92"/>
      <c r="M29" s="92"/>
      <c r="N29" s="136"/>
    </row>
    <row r="30" spans="1:15" ht="14.25" x14ac:dyDescent="0.15">
      <c r="B30" s="92"/>
      <c r="C30" s="92"/>
      <c r="D30" s="92"/>
      <c r="G30" s="92"/>
      <c r="H30" s="136"/>
      <c r="I30" s="92"/>
      <c r="J30" s="92"/>
      <c r="K30" s="136"/>
      <c r="L30" s="92"/>
      <c r="M30" s="92"/>
      <c r="N30" s="136"/>
    </row>
    <row r="31" spans="1:15" ht="14.25" x14ac:dyDescent="0.15">
      <c r="B31" s="92"/>
      <c r="C31" s="92"/>
      <c r="D31" s="92"/>
      <c r="G31" s="92"/>
      <c r="H31" s="136"/>
      <c r="I31" s="92"/>
      <c r="J31" s="92"/>
      <c r="K31" s="136"/>
      <c r="L31" s="92"/>
      <c r="M31" s="92"/>
      <c r="N31" s="136"/>
    </row>
    <row r="32" spans="1:15" ht="14.25" x14ac:dyDescent="0.15">
      <c r="B32" s="92"/>
      <c r="C32" s="92"/>
      <c r="D32" s="92"/>
      <c r="G32" s="92"/>
      <c r="H32" s="136"/>
      <c r="I32" s="92"/>
      <c r="J32" s="92"/>
      <c r="K32" s="136"/>
      <c r="L32" s="92"/>
      <c r="M32" s="92"/>
      <c r="N32" s="136"/>
    </row>
    <row r="33" spans="2:14" ht="14.25" x14ac:dyDescent="0.15">
      <c r="B33" s="92"/>
      <c r="C33" s="92"/>
      <c r="D33" s="92"/>
      <c r="G33" s="92"/>
      <c r="H33" s="136"/>
      <c r="I33" s="92"/>
      <c r="J33" s="92"/>
      <c r="K33" s="136"/>
      <c r="L33" s="92"/>
      <c r="M33" s="92"/>
      <c r="N33" s="136"/>
    </row>
    <row r="34" spans="2:14" ht="14.25" x14ac:dyDescent="0.15">
      <c r="B34" s="92"/>
      <c r="C34" s="92"/>
      <c r="D34" s="92"/>
      <c r="G34" s="92"/>
      <c r="H34" s="136"/>
      <c r="I34" s="92"/>
      <c r="J34" s="92"/>
      <c r="K34" s="136"/>
      <c r="L34" s="92"/>
      <c r="M34" s="92"/>
      <c r="N34" s="136"/>
    </row>
    <row r="35" spans="2:14" ht="14.25" x14ac:dyDescent="0.15">
      <c r="B35" s="92"/>
      <c r="C35" s="92"/>
      <c r="D35" s="92"/>
      <c r="G35" s="92"/>
      <c r="H35" s="136"/>
      <c r="I35" s="92"/>
      <c r="J35" s="92"/>
      <c r="K35" s="136"/>
      <c r="L35" s="92"/>
      <c r="M35" s="92"/>
      <c r="N35" s="136"/>
    </row>
    <row r="36" spans="2:14" ht="14.25" x14ac:dyDescent="0.15">
      <c r="B36" s="92"/>
      <c r="C36" s="92"/>
      <c r="D36" s="92"/>
      <c r="G36" s="92"/>
      <c r="H36" s="136"/>
      <c r="I36" s="92"/>
      <c r="J36" s="92"/>
      <c r="K36" s="136"/>
      <c r="L36" s="92"/>
      <c r="M36" s="92"/>
      <c r="N36" s="136"/>
    </row>
    <row r="37" spans="2:14" ht="14.25" x14ac:dyDescent="0.15">
      <c r="B37" s="92"/>
      <c r="C37" s="92"/>
      <c r="D37" s="92"/>
      <c r="G37" s="92"/>
      <c r="H37" s="136"/>
      <c r="I37" s="92"/>
      <c r="J37" s="92"/>
      <c r="K37" s="136"/>
      <c r="L37" s="92"/>
      <c r="M37" s="92"/>
      <c r="N37" s="136"/>
    </row>
    <row r="38" spans="2:14" ht="14.25" x14ac:dyDescent="0.15">
      <c r="B38" s="92"/>
      <c r="C38" s="92"/>
      <c r="D38" s="92"/>
      <c r="G38" s="92"/>
      <c r="H38" s="136"/>
      <c r="I38" s="92"/>
      <c r="J38" s="92"/>
      <c r="K38" s="136"/>
      <c r="L38" s="92"/>
      <c r="M38" s="92"/>
      <c r="N38" s="136"/>
    </row>
    <row r="39" spans="2:14" ht="14.25" x14ac:dyDescent="0.15">
      <c r="B39" s="92"/>
      <c r="C39" s="92"/>
      <c r="D39" s="92"/>
      <c r="G39" s="92"/>
      <c r="H39" s="136"/>
      <c r="I39" s="92"/>
      <c r="J39" s="92"/>
      <c r="K39" s="136"/>
      <c r="L39" s="92"/>
      <c r="M39" s="92"/>
      <c r="N39" s="136"/>
    </row>
    <row r="40" spans="2:14" ht="14.25" x14ac:dyDescent="0.15">
      <c r="B40" s="92"/>
      <c r="C40" s="92"/>
      <c r="D40" s="92"/>
      <c r="G40" s="92"/>
      <c r="H40" s="136"/>
      <c r="I40" s="92"/>
      <c r="J40" s="92"/>
      <c r="K40" s="136"/>
      <c r="L40" s="92"/>
      <c r="M40" s="92"/>
      <c r="N40" s="136"/>
    </row>
    <row r="41" spans="2:14" ht="14.25" x14ac:dyDescent="0.15">
      <c r="B41" s="92"/>
      <c r="C41" s="92"/>
      <c r="D41" s="92"/>
      <c r="G41" s="92"/>
      <c r="H41" s="136"/>
      <c r="I41" s="92"/>
      <c r="J41" s="92"/>
      <c r="K41" s="136"/>
      <c r="L41" s="92"/>
      <c r="M41" s="92"/>
      <c r="N41" s="136"/>
    </row>
    <row r="42" spans="2:14" ht="14.25" x14ac:dyDescent="0.15">
      <c r="B42" s="92"/>
      <c r="C42" s="92"/>
      <c r="D42" s="92"/>
      <c r="G42" s="92"/>
      <c r="H42" s="136"/>
      <c r="I42" s="92"/>
      <c r="J42" s="92"/>
      <c r="K42" s="136"/>
      <c r="L42" s="92"/>
      <c r="M42" s="92"/>
      <c r="N42" s="136"/>
    </row>
    <row r="43" spans="2:14" ht="14.25" x14ac:dyDescent="0.15">
      <c r="B43" s="92"/>
      <c r="C43" s="92"/>
      <c r="D43" s="92"/>
      <c r="G43" s="92"/>
      <c r="H43" s="136"/>
      <c r="I43" s="92"/>
      <c r="J43" s="92"/>
      <c r="K43" s="136"/>
      <c r="L43" s="92"/>
      <c r="M43" s="92"/>
      <c r="N43" s="136"/>
    </row>
    <row r="44" spans="2:14" ht="14.25" x14ac:dyDescent="0.15">
      <c r="B44" s="92"/>
      <c r="C44" s="92"/>
      <c r="D44" s="92"/>
      <c r="G44" s="92"/>
      <c r="H44" s="136"/>
      <c r="I44" s="92"/>
      <c r="J44" s="92"/>
      <c r="K44" s="136"/>
      <c r="L44" s="92"/>
      <c r="M44" s="92"/>
      <c r="N44" s="136"/>
    </row>
    <row r="45" spans="2:14" ht="14.25" x14ac:dyDescent="0.15">
      <c r="B45" s="92"/>
      <c r="C45" s="92"/>
      <c r="D45" s="92"/>
      <c r="G45" s="92"/>
      <c r="H45" s="136"/>
      <c r="I45" s="92"/>
      <c r="J45" s="92"/>
      <c r="K45" s="136"/>
      <c r="L45" s="92"/>
      <c r="M45" s="92"/>
      <c r="N45" s="136"/>
    </row>
    <row r="46" spans="2:14" ht="14.25" x14ac:dyDescent="0.15">
      <c r="B46" s="92"/>
      <c r="C46" s="92"/>
      <c r="D46" s="92"/>
      <c r="G46" s="92"/>
      <c r="H46" s="136"/>
      <c r="I46" s="92"/>
      <c r="J46" s="92"/>
      <c r="K46" s="136"/>
      <c r="L46" s="92"/>
      <c r="M46" s="92"/>
      <c r="N46" s="136"/>
    </row>
    <row r="47" spans="2:14" ht="14.25" x14ac:dyDescent="0.15">
      <c r="B47" s="92"/>
      <c r="C47" s="92"/>
      <c r="D47" s="92"/>
      <c r="G47" s="92"/>
      <c r="H47" s="136"/>
      <c r="I47" s="92"/>
      <c r="J47" s="92"/>
      <c r="K47" s="136"/>
      <c r="L47" s="92"/>
      <c r="M47" s="92"/>
      <c r="N47" s="136"/>
    </row>
    <row r="48" spans="2:14" ht="14.25" x14ac:dyDescent="0.15">
      <c r="B48" s="92"/>
      <c r="C48" s="92"/>
      <c r="D48" s="92"/>
      <c r="G48" s="92"/>
      <c r="H48" s="136"/>
      <c r="I48" s="92"/>
      <c r="J48" s="92"/>
      <c r="K48" s="136"/>
      <c r="L48" s="92"/>
      <c r="M48" s="92"/>
      <c r="N48" s="136"/>
    </row>
    <row r="49" spans="2:14" ht="14.25" x14ac:dyDescent="0.15">
      <c r="B49" s="92"/>
      <c r="C49" s="92"/>
      <c r="D49" s="92"/>
      <c r="G49" s="92"/>
      <c r="H49" s="136"/>
      <c r="I49" s="92"/>
      <c r="J49" s="92"/>
      <c r="K49" s="136"/>
      <c r="L49" s="92"/>
      <c r="M49" s="92"/>
      <c r="N49" s="136"/>
    </row>
    <row r="50" spans="2:14" ht="14.25" x14ac:dyDescent="0.15">
      <c r="B50" s="92"/>
      <c r="C50" s="92"/>
      <c r="D50" s="92"/>
      <c r="G50" s="92"/>
      <c r="H50" s="136"/>
      <c r="I50" s="92"/>
      <c r="J50" s="92"/>
      <c r="K50" s="136"/>
      <c r="L50" s="92"/>
      <c r="M50" s="92"/>
      <c r="N50" s="136"/>
    </row>
    <row r="51" spans="2:14" ht="14.25" x14ac:dyDescent="0.15">
      <c r="B51" s="92"/>
      <c r="C51" s="92"/>
      <c r="D51" s="92"/>
      <c r="G51" s="92"/>
      <c r="H51" s="136"/>
      <c r="I51" s="92"/>
      <c r="J51" s="92"/>
      <c r="K51" s="136"/>
      <c r="L51" s="92"/>
      <c r="M51" s="92"/>
      <c r="N51" s="136"/>
    </row>
    <row r="52" spans="2:14" ht="14.25" x14ac:dyDescent="0.15">
      <c r="B52" s="92"/>
      <c r="C52" s="92"/>
      <c r="D52" s="92"/>
      <c r="G52" s="92"/>
      <c r="H52" s="136"/>
      <c r="I52" s="92"/>
      <c r="J52" s="92"/>
      <c r="K52" s="136"/>
      <c r="L52" s="92"/>
      <c r="M52" s="92"/>
      <c r="N52" s="136"/>
    </row>
    <row r="53" spans="2:14" ht="14.25" x14ac:dyDescent="0.15">
      <c r="B53" s="92"/>
      <c r="C53" s="92"/>
      <c r="D53" s="92"/>
      <c r="G53" s="92"/>
      <c r="H53" s="136"/>
      <c r="I53" s="92"/>
      <c r="J53" s="92"/>
      <c r="K53" s="136"/>
      <c r="L53" s="92"/>
      <c r="M53" s="92"/>
      <c r="N53" s="136"/>
    </row>
    <row r="54" spans="2:14" ht="14.25" x14ac:dyDescent="0.15">
      <c r="B54" s="92"/>
      <c r="C54" s="92"/>
      <c r="D54" s="92"/>
      <c r="G54" s="92"/>
      <c r="H54" s="136"/>
      <c r="I54" s="92"/>
      <c r="J54" s="92"/>
      <c r="K54" s="136"/>
      <c r="L54" s="92"/>
      <c r="M54" s="92"/>
      <c r="N54" s="136"/>
    </row>
    <row r="55" spans="2:14" ht="14.25" x14ac:dyDescent="0.15">
      <c r="B55" s="92"/>
      <c r="C55" s="92"/>
      <c r="D55" s="92"/>
      <c r="G55" s="92"/>
      <c r="H55" s="136"/>
      <c r="I55" s="92"/>
      <c r="J55" s="92"/>
      <c r="K55" s="136"/>
      <c r="L55" s="92"/>
      <c r="M55" s="92"/>
      <c r="N55" s="136"/>
    </row>
    <row r="56" spans="2:14" ht="14.25" x14ac:dyDescent="0.15">
      <c r="B56" s="92"/>
      <c r="C56" s="92"/>
      <c r="D56" s="92"/>
      <c r="G56" s="92"/>
      <c r="H56" s="136"/>
      <c r="I56" s="92"/>
      <c r="J56" s="92"/>
      <c r="K56" s="136"/>
      <c r="L56" s="92"/>
      <c r="M56" s="92"/>
      <c r="N56" s="136"/>
    </row>
    <row r="57" spans="2:14" ht="14.25" x14ac:dyDescent="0.15">
      <c r="B57" s="92"/>
      <c r="C57" s="92"/>
      <c r="D57" s="92"/>
      <c r="G57" s="92"/>
      <c r="H57" s="136"/>
      <c r="I57" s="92"/>
      <c r="J57" s="92"/>
      <c r="K57" s="136"/>
      <c r="L57" s="92"/>
      <c r="M57" s="92"/>
      <c r="N57" s="136"/>
    </row>
    <row r="58" spans="2:14" ht="14.25" x14ac:dyDescent="0.15">
      <c r="B58" s="92"/>
      <c r="C58" s="92"/>
      <c r="D58" s="92"/>
      <c r="G58" s="92"/>
      <c r="H58" s="136"/>
      <c r="I58" s="92"/>
      <c r="J58" s="92"/>
      <c r="K58" s="136"/>
      <c r="L58" s="92"/>
      <c r="M58" s="92"/>
      <c r="N58" s="136"/>
    </row>
    <row r="59" spans="2:14" ht="14.25" x14ac:dyDescent="0.15">
      <c r="B59" s="92"/>
      <c r="C59" s="92"/>
      <c r="D59" s="92"/>
      <c r="G59" s="92"/>
      <c r="H59" s="136"/>
      <c r="I59" s="92"/>
      <c r="J59" s="92"/>
      <c r="K59" s="136"/>
      <c r="L59" s="92"/>
      <c r="M59" s="92"/>
      <c r="N59" s="136"/>
    </row>
    <row r="60" spans="2:14" ht="14.25" x14ac:dyDescent="0.15">
      <c r="B60" s="92"/>
      <c r="C60" s="92"/>
      <c r="D60" s="92"/>
      <c r="G60" s="92"/>
      <c r="H60" s="136"/>
      <c r="I60" s="92"/>
      <c r="J60" s="92"/>
      <c r="K60" s="136"/>
      <c r="L60" s="92"/>
      <c r="M60" s="92"/>
      <c r="N60" s="136"/>
    </row>
    <row r="61" spans="2:14" ht="14.25" x14ac:dyDescent="0.15">
      <c r="B61" s="92"/>
      <c r="C61" s="92"/>
      <c r="D61" s="92"/>
      <c r="G61" s="92"/>
      <c r="H61" s="136"/>
      <c r="I61" s="92"/>
      <c r="J61" s="92"/>
      <c r="K61" s="136"/>
      <c r="L61" s="92"/>
      <c r="M61" s="92"/>
      <c r="N61" s="136"/>
    </row>
    <row r="62" spans="2:14" ht="14.25" x14ac:dyDescent="0.15">
      <c r="B62" s="92"/>
      <c r="C62" s="92"/>
      <c r="D62" s="92"/>
      <c r="G62" s="92"/>
      <c r="H62" s="136"/>
      <c r="I62" s="92"/>
      <c r="J62" s="92"/>
      <c r="K62" s="136"/>
      <c r="L62" s="92"/>
      <c r="M62" s="92"/>
      <c r="N62" s="136"/>
    </row>
    <row r="63" spans="2:14" ht="14.25" x14ac:dyDescent="0.15">
      <c r="B63" s="92"/>
      <c r="C63" s="92"/>
      <c r="D63" s="92"/>
      <c r="G63" s="92"/>
      <c r="H63" s="136"/>
      <c r="I63" s="92"/>
      <c r="J63" s="92"/>
      <c r="K63" s="136"/>
      <c r="L63" s="92"/>
      <c r="M63" s="92"/>
      <c r="N63" s="136"/>
    </row>
  </sheetData>
  <mergeCells count="14">
    <mergeCell ref="O4:O6"/>
    <mergeCell ref="I5:K5"/>
    <mergeCell ref="L5:N5"/>
    <mergeCell ref="A7:A28"/>
    <mergeCell ref="E1:N1"/>
    <mergeCell ref="A2:O2"/>
    <mergeCell ref="A3:C3"/>
    <mergeCell ref="E3:F3"/>
    <mergeCell ref="A4:C5"/>
    <mergeCell ref="D4:D6"/>
    <mergeCell ref="E4:E6"/>
    <mergeCell ref="F4:F6"/>
    <mergeCell ref="I4:K4"/>
    <mergeCell ref="L4:N4"/>
  </mergeCells>
  <phoneticPr fontId="22"/>
  <printOptions horizontalCentered="1" verticalCentered="1"/>
  <pageMargins left="0.39370078740157483" right="0.39370078740157483" top="0.39370078740157483" bottom="0.39370078740157483" header="0.31496062992125984" footer="0.31496062992125984"/>
  <pageSetup paperSize="12" scale="78"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
  <sheetViews>
    <sheetView showZeros="0" zoomScale="60" zoomScaleNormal="60" zoomScaleSheetLayoutView="80" workbookViewId="0"/>
  </sheetViews>
  <sheetFormatPr defaultRowHeight="18.75" customHeight="1" x14ac:dyDescent="0.15"/>
  <cols>
    <col min="1" max="1" width="4.125" style="30" customWidth="1"/>
    <col min="2" max="2" width="22.5" style="29" customWidth="1"/>
    <col min="3" max="3" width="26.625" style="29" customWidth="1"/>
    <col min="4" max="4" width="17.125" style="28" customWidth="1"/>
    <col min="5" max="5" width="8.125" style="31" customWidth="1"/>
    <col min="6" max="6" width="4" style="32" customWidth="1"/>
    <col min="7" max="7" width="10.25" style="32" hidden="1" customWidth="1"/>
    <col min="8" max="8" width="23.25" style="33" customWidth="1"/>
    <col min="9" max="9" width="17.125" style="28" customWidth="1"/>
    <col min="10" max="10" width="8.125" style="32" customWidth="1"/>
    <col min="11" max="11" width="4" style="32" customWidth="1"/>
    <col min="12" max="12" width="10.25" style="32" hidden="1" customWidth="1"/>
    <col min="13" max="13" width="8.625" style="34" hidden="1" customWidth="1"/>
    <col min="14" max="14" width="97.75" style="29" customWidth="1"/>
    <col min="15" max="15" width="14.125" style="33" customWidth="1"/>
    <col min="16" max="16" width="16" style="28" customWidth="1"/>
    <col min="17" max="17" width="10.125" style="35" customWidth="1"/>
    <col min="18" max="18" width="10.125" style="31" customWidth="1"/>
    <col min="19" max="19" width="5.125" style="28" customWidth="1"/>
    <col min="27" max="16384" width="9" style="3"/>
  </cols>
  <sheetData>
    <row r="1" spans="1:19" ht="36.75" customHeight="1" x14ac:dyDescent="0.15">
      <c r="A1" s="1" t="s">
        <v>12</v>
      </c>
      <c r="B1" s="1"/>
      <c r="C1" s="2"/>
      <c r="D1" s="3"/>
      <c r="E1" s="2"/>
      <c r="F1" s="2"/>
      <c r="G1" s="2"/>
      <c r="H1" s="283"/>
      <c r="I1" s="283"/>
      <c r="J1" s="284"/>
      <c r="K1" s="284"/>
      <c r="L1" s="284"/>
      <c r="M1" s="284"/>
      <c r="N1" s="284"/>
      <c r="O1" s="2"/>
      <c r="P1" s="2"/>
      <c r="Q1" s="4"/>
      <c r="R1" s="4"/>
      <c r="S1" s="3"/>
    </row>
    <row r="2" spans="1:19" ht="36.75" customHeight="1" x14ac:dyDescent="0.15">
      <c r="A2" s="283" t="s">
        <v>0</v>
      </c>
      <c r="B2" s="283"/>
      <c r="C2" s="284"/>
      <c r="D2" s="284"/>
      <c r="E2" s="284"/>
      <c r="F2" s="284"/>
      <c r="G2" s="284"/>
      <c r="H2" s="284"/>
      <c r="I2" s="284"/>
      <c r="J2" s="284"/>
      <c r="K2" s="284"/>
      <c r="L2" s="284"/>
      <c r="M2" s="284"/>
      <c r="N2" s="284"/>
      <c r="O2" s="284"/>
      <c r="P2" s="284"/>
      <c r="Q2" s="284"/>
      <c r="R2" s="284"/>
      <c r="S2" s="3"/>
    </row>
    <row r="3" spans="1:19" ht="27.75" customHeight="1" thickBot="1" x14ac:dyDescent="0.3">
      <c r="A3" s="285" t="s">
        <v>223</v>
      </c>
      <c r="B3" s="286"/>
      <c r="C3" s="286"/>
      <c r="D3" s="286"/>
      <c r="E3" s="286"/>
      <c r="F3" s="286"/>
      <c r="G3" s="2"/>
      <c r="H3" s="2"/>
      <c r="I3" s="13"/>
      <c r="J3" s="2"/>
      <c r="K3" s="7"/>
      <c r="L3" s="7"/>
      <c r="M3" s="11"/>
      <c r="N3" s="2"/>
      <c r="O3" s="14"/>
      <c r="P3" s="13"/>
      <c r="Q3" s="15"/>
      <c r="R3" s="15"/>
      <c r="S3" s="12"/>
    </row>
    <row r="4" spans="1:19" customFormat="1" ht="42" customHeight="1" thickBot="1" x14ac:dyDescent="0.2">
      <c r="A4" s="16"/>
      <c r="B4" s="17" t="s">
        <v>1</v>
      </c>
      <c r="C4" s="18" t="s">
        <v>2</v>
      </c>
      <c r="D4" s="19" t="s">
        <v>259</v>
      </c>
      <c r="E4" s="36" t="s">
        <v>6</v>
      </c>
      <c r="F4" s="20" t="s">
        <v>4</v>
      </c>
      <c r="G4" s="18" t="s">
        <v>5</v>
      </c>
      <c r="H4" s="17" t="s">
        <v>2</v>
      </c>
      <c r="I4" s="19" t="s">
        <v>259</v>
      </c>
      <c r="J4" s="37" t="s">
        <v>3</v>
      </c>
      <c r="K4" s="20" t="s">
        <v>4</v>
      </c>
      <c r="L4" s="20" t="s">
        <v>5</v>
      </c>
      <c r="M4" s="22" t="s">
        <v>7</v>
      </c>
      <c r="N4" s="23" t="s">
        <v>8</v>
      </c>
      <c r="O4" s="20" t="s">
        <v>9</v>
      </c>
      <c r="P4" s="24" t="s">
        <v>259</v>
      </c>
      <c r="Q4" s="21" t="s">
        <v>11</v>
      </c>
      <c r="R4" s="26" t="s">
        <v>10</v>
      </c>
      <c r="S4" s="27"/>
    </row>
    <row r="5" spans="1:19" ht="27.95" customHeight="1" x14ac:dyDescent="0.15">
      <c r="A5" s="287" t="s">
        <v>51</v>
      </c>
      <c r="B5" s="66" t="s">
        <v>75</v>
      </c>
      <c r="C5" s="38" t="s">
        <v>61</v>
      </c>
      <c r="D5" s="39"/>
      <c r="E5" s="40">
        <v>10</v>
      </c>
      <c r="F5" s="41" t="s">
        <v>22</v>
      </c>
      <c r="G5" s="70"/>
      <c r="H5" s="74" t="s">
        <v>61</v>
      </c>
      <c r="I5" s="39"/>
      <c r="J5" s="41">
        <f>ROUNDUP(E5*0.75,2)</f>
        <v>7.5</v>
      </c>
      <c r="K5" s="41" t="s">
        <v>22</v>
      </c>
      <c r="L5" s="41"/>
      <c r="M5" s="78" t="e">
        <f>#REF!</f>
        <v>#REF!</v>
      </c>
      <c r="N5" s="66" t="s">
        <v>76</v>
      </c>
      <c r="O5" s="42" t="s">
        <v>14</v>
      </c>
      <c r="P5" s="39"/>
      <c r="Q5" s="43">
        <v>110</v>
      </c>
      <c r="R5" s="88">
        <f>ROUNDUP(Q5*0.75,2)</f>
        <v>82.5</v>
      </c>
    </row>
    <row r="6" spans="1:19" ht="27.95" customHeight="1" x14ac:dyDescent="0.15">
      <c r="A6" s="288"/>
      <c r="B6" s="68"/>
      <c r="C6" s="50" t="s">
        <v>21</v>
      </c>
      <c r="D6" s="51"/>
      <c r="E6" s="52">
        <v>20</v>
      </c>
      <c r="F6" s="53" t="s">
        <v>22</v>
      </c>
      <c r="G6" s="72"/>
      <c r="H6" s="76" t="s">
        <v>21</v>
      </c>
      <c r="I6" s="51"/>
      <c r="J6" s="53">
        <f>ROUNDUP(E6*0.75,2)</f>
        <v>15</v>
      </c>
      <c r="K6" s="53" t="s">
        <v>22</v>
      </c>
      <c r="L6" s="53"/>
      <c r="M6" s="80" t="e">
        <f>ROUND(#REF!+(#REF!*6/100),2)</f>
        <v>#REF!</v>
      </c>
      <c r="N6" s="68" t="s">
        <v>239</v>
      </c>
      <c r="O6" s="54" t="s">
        <v>56</v>
      </c>
      <c r="P6" s="51" t="s">
        <v>53</v>
      </c>
      <c r="Q6" s="55">
        <v>1</v>
      </c>
      <c r="R6" s="89">
        <f>ROUNDUP(Q6*0.75,2)</f>
        <v>0.75</v>
      </c>
    </row>
    <row r="7" spans="1:19" ht="27.95" customHeight="1" x14ac:dyDescent="0.15">
      <c r="A7" s="288"/>
      <c r="B7" s="68"/>
      <c r="C7" s="50" t="s">
        <v>78</v>
      </c>
      <c r="D7" s="51"/>
      <c r="E7" s="52">
        <v>5</v>
      </c>
      <c r="F7" s="53" t="s">
        <v>22</v>
      </c>
      <c r="G7" s="72"/>
      <c r="H7" s="76" t="s">
        <v>78</v>
      </c>
      <c r="I7" s="51"/>
      <c r="J7" s="53">
        <f>ROUNDUP(E7*0.75,2)</f>
        <v>3.75</v>
      </c>
      <c r="K7" s="53" t="s">
        <v>22</v>
      </c>
      <c r="L7" s="53"/>
      <c r="M7" s="80" t="e">
        <f>#REF!</f>
        <v>#REF!</v>
      </c>
      <c r="N7" s="68" t="s">
        <v>240</v>
      </c>
      <c r="O7" s="54" t="s">
        <v>31</v>
      </c>
      <c r="P7" s="51"/>
      <c r="Q7" s="55">
        <v>0.05</v>
      </c>
      <c r="R7" s="89">
        <f>ROUNDUP(Q7*0.75,2)</f>
        <v>0.04</v>
      </c>
    </row>
    <row r="8" spans="1:19" ht="27.95" customHeight="1" x14ac:dyDescent="0.15">
      <c r="A8" s="288"/>
      <c r="B8" s="68"/>
      <c r="C8" s="50"/>
      <c r="D8" s="51"/>
      <c r="E8" s="52"/>
      <c r="F8" s="53"/>
      <c r="G8" s="72"/>
      <c r="H8" s="76"/>
      <c r="I8" s="51"/>
      <c r="J8" s="53"/>
      <c r="K8" s="53"/>
      <c r="L8" s="53"/>
      <c r="M8" s="80"/>
      <c r="N8" s="68" t="s">
        <v>77</v>
      </c>
      <c r="O8" s="54" t="s">
        <v>79</v>
      </c>
      <c r="P8" s="51"/>
      <c r="Q8" s="55">
        <v>8</v>
      </c>
      <c r="R8" s="89">
        <f>ROUNDUP(Q8*0.75,2)</f>
        <v>6</v>
      </c>
    </row>
    <row r="9" spans="1:19" ht="27.95" customHeight="1" x14ac:dyDescent="0.15">
      <c r="A9" s="288"/>
      <c r="B9" s="67"/>
      <c r="C9" s="44"/>
      <c r="D9" s="45"/>
      <c r="E9" s="46"/>
      <c r="F9" s="47"/>
      <c r="G9" s="71"/>
      <c r="H9" s="75"/>
      <c r="I9" s="45"/>
      <c r="J9" s="47"/>
      <c r="K9" s="47"/>
      <c r="L9" s="47"/>
      <c r="M9" s="79"/>
      <c r="N9" s="67"/>
      <c r="O9" s="48"/>
      <c r="P9" s="45"/>
      <c r="Q9" s="49"/>
      <c r="R9" s="90"/>
    </row>
    <row r="10" spans="1:19" ht="27.95" customHeight="1" x14ac:dyDescent="0.15">
      <c r="A10" s="288"/>
      <c r="B10" s="68" t="s">
        <v>80</v>
      </c>
      <c r="C10" s="50" t="s">
        <v>83</v>
      </c>
      <c r="D10" s="51"/>
      <c r="E10" s="52">
        <v>50</v>
      </c>
      <c r="F10" s="53" t="s">
        <v>22</v>
      </c>
      <c r="G10" s="72"/>
      <c r="H10" s="76" t="s">
        <v>83</v>
      </c>
      <c r="I10" s="51"/>
      <c r="J10" s="53">
        <f>ROUNDUP(E10*0.75,2)</f>
        <v>37.5</v>
      </c>
      <c r="K10" s="53" t="s">
        <v>22</v>
      </c>
      <c r="L10" s="53"/>
      <c r="M10" s="80" t="e">
        <f>ROUND(#REF!+(#REF!*10/100),2)</f>
        <v>#REF!</v>
      </c>
      <c r="N10" s="68" t="s">
        <v>81</v>
      </c>
      <c r="O10" s="54" t="s">
        <v>31</v>
      </c>
      <c r="P10" s="51"/>
      <c r="Q10" s="55">
        <v>0.1</v>
      </c>
      <c r="R10" s="89">
        <f t="shared" ref="R10:R17" si="0">ROUNDUP(Q10*0.75,2)</f>
        <v>0.08</v>
      </c>
    </row>
    <row r="11" spans="1:19" ht="27.95" customHeight="1" x14ac:dyDescent="0.15">
      <c r="A11" s="288"/>
      <c r="B11" s="68"/>
      <c r="C11" s="50" t="s">
        <v>84</v>
      </c>
      <c r="D11" s="51"/>
      <c r="E11" s="52">
        <v>20</v>
      </c>
      <c r="F11" s="53" t="s">
        <v>22</v>
      </c>
      <c r="G11" s="72"/>
      <c r="H11" s="76" t="s">
        <v>84</v>
      </c>
      <c r="I11" s="51"/>
      <c r="J11" s="53">
        <f>ROUNDUP(E11*0.75,2)</f>
        <v>15</v>
      </c>
      <c r="K11" s="53" t="s">
        <v>22</v>
      </c>
      <c r="L11" s="53"/>
      <c r="M11" s="80" t="e">
        <f>#REF!</f>
        <v>#REF!</v>
      </c>
      <c r="N11" s="68" t="s">
        <v>245</v>
      </c>
      <c r="O11" s="54" t="s">
        <v>58</v>
      </c>
      <c r="P11" s="51"/>
      <c r="Q11" s="55">
        <v>0.01</v>
      </c>
      <c r="R11" s="89">
        <f t="shared" si="0"/>
        <v>0.01</v>
      </c>
    </row>
    <row r="12" spans="1:19" ht="27.95" customHeight="1" x14ac:dyDescent="0.15">
      <c r="A12" s="288"/>
      <c r="B12" s="68"/>
      <c r="C12" s="50" t="s">
        <v>87</v>
      </c>
      <c r="D12" s="51"/>
      <c r="E12" s="52">
        <v>20</v>
      </c>
      <c r="F12" s="53" t="s">
        <v>22</v>
      </c>
      <c r="G12" s="72"/>
      <c r="H12" s="76" t="s">
        <v>87</v>
      </c>
      <c r="I12" s="51"/>
      <c r="J12" s="53">
        <f>ROUNDUP(E12*0.75,2)</f>
        <v>15</v>
      </c>
      <c r="K12" s="53" t="s">
        <v>22</v>
      </c>
      <c r="L12" s="53"/>
      <c r="M12" s="80" t="e">
        <f>ROUND(#REF!+(#REF!*3/100),2)</f>
        <v>#REF!</v>
      </c>
      <c r="N12" s="68" t="s">
        <v>246</v>
      </c>
      <c r="O12" s="54" t="s">
        <v>85</v>
      </c>
      <c r="P12" s="51" t="s">
        <v>34</v>
      </c>
      <c r="Q12" s="55">
        <v>4</v>
      </c>
      <c r="R12" s="89">
        <f t="shared" si="0"/>
        <v>3</v>
      </c>
    </row>
    <row r="13" spans="1:19" ht="27.95" customHeight="1" x14ac:dyDescent="0.15">
      <c r="A13" s="288"/>
      <c r="B13" s="68"/>
      <c r="C13" s="50"/>
      <c r="D13" s="51"/>
      <c r="E13" s="52"/>
      <c r="F13" s="53"/>
      <c r="G13" s="72"/>
      <c r="H13" s="76"/>
      <c r="I13" s="51"/>
      <c r="J13" s="53"/>
      <c r="K13" s="53"/>
      <c r="L13" s="53"/>
      <c r="M13" s="80"/>
      <c r="N13" s="68" t="s">
        <v>82</v>
      </c>
      <c r="O13" s="54" t="s">
        <v>85</v>
      </c>
      <c r="P13" s="51" t="s">
        <v>34</v>
      </c>
      <c r="Q13" s="55">
        <v>4</v>
      </c>
      <c r="R13" s="89">
        <f t="shared" si="0"/>
        <v>3</v>
      </c>
    </row>
    <row r="14" spans="1:19" ht="27.95" customHeight="1" x14ac:dyDescent="0.15">
      <c r="A14" s="288"/>
      <c r="B14" s="68"/>
      <c r="C14" s="50"/>
      <c r="D14" s="51"/>
      <c r="E14" s="52"/>
      <c r="F14" s="53"/>
      <c r="G14" s="72"/>
      <c r="H14" s="76"/>
      <c r="I14" s="51"/>
      <c r="J14" s="53"/>
      <c r="K14" s="53"/>
      <c r="L14" s="53"/>
      <c r="M14" s="80"/>
      <c r="N14" s="68" t="s">
        <v>77</v>
      </c>
      <c r="O14" s="54" t="s">
        <v>73</v>
      </c>
      <c r="P14" s="51"/>
      <c r="Q14" s="55">
        <v>8</v>
      </c>
      <c r="R14" s="89">
        <f t="shared" si="0"/>
        <v>6</v>
      </c>
    </row>
    <row r="15" spans="1:19" ht="27.95" customHeight="1" x14ac:dyDescent="0.15">
      <c r="A15" s="288"/>
      <c r="B15" s="68"/>
      <c r="C15" s="50"/>
      <c r="D15" s="51"/>
      <c r="E15" s="52"/>
      <c r="F15" s="53"/>
      <c r="G15" s="72"/>
      <c r="H15" s="76"/>
      <c r="I15" s="51"/>
      <c r="J15" s="53"/>
      <c r="K15" s="53"/>
      <c r="L15" s="53"/>
      <c r="M15" s="80"/>
      <c r="N15" s="68"/>
      <c r="O15" s="54" t="s">
        <v>86</v>
      </c>
      <c r="P15" s="51" t="s">
        <v>34</v>
      </c>
      <c r="Q15" s="55">
        <v>6</v>
      </c>
      <c r="R15" s="89">
        <f t="shared" si="0"/>
        <v>4.5</v>
      </c>
    </row>
    <row r="16" spans="1:19" ht="27.95" customHeight="1" x14ac:dyDescent="0.15">
      <c r="A16" s="288"/>
      <c r="B16" s="68"/>
      <c r="C16" s="50"/>
      <c r="D16" s="51"/>
      <c r="E16" s="52"/>
      <c r="F16" s="53"/>
      <c r="G16" s="72"/>
      <c r="H16" s="76"/>
      <c r="I16" s="51"/>
      <c r="J16" s="53"/>
      <c r="K16" s="53"/>
      <c r="L16" s="53"/>
      <c r="M16" s="80"/>
      <c r="N16" s="68"/>
      <c r="O16" s="54" t="s">
        <v>29</v>
      </c>
      <c r="P16" s="51"/>
      <c r="Q16" s="55">
        <v>5</v>
      </c>
      <c r="R16" s="89">
        <f t="shared" si="0"/>
        <v>3.75</v>
      </c>
    </row>
    <row r="17" spans="1:18" ht="27.95" customHeight="1" x14ac:dyDescent="0.15">
      <c r="A17" s="288"/>
      <c r="B17" s="68"/>
      <c r="C17" s="50"/>
      <c r="D17" s="51"/>
      <c r="E17" s="52"/>
      <c r="F17" s="53"/>
      <c r="G17" s="72"/>
      <c r="H17" s="76"/>
      <c r="I17" s="51"/>
      <c r="J17" s="53"/>
      <c r="K17" s="53"/>
      <c r="L17" s="53"/>
      <c r="M17" s="80"/>
      <c r="N17" s="68"/>
      <c r="O17" s="54" t="s">
        <v>88</v>
      </c>
      <c r="P17" s="51"/>
      <c r="Q17" s="55">
        <v>3</v>
      </c>
      <c r="R17" s="89">
        <f t="shared" si="0"/>
        <v>2.25</v>
      </c>
    </row>
    <row r="18" spans="1:18" ht="27.95" customHeight="1" x14ac:dyDescent="0.15">
      <c r="A18" s="288"/>
      <c r="B18" s="67"/>
      <c r="C18" s="44"/>
      <c r="D18" s="45"/>
      <c r="E18" s="46"/>
      <c r="F18" s="47"/>
      <c r="G18" s="71"/>
      <c r="H18" s="75"/>
      <c r="I18" s="45"/>
      <c r="J18" s="47"/>
      <c r="K18" s="47"/>
      <c r="L18" s="47"/>
      <c r="M18" s="79"/>
      <c r="N18" s="67"/>
      <c r="O18" s="48"/>
      <c r="P18" s="45"/>
      <c r="Q18" s="49"/>
      <c r="R18" s="90"/>
    </row>
    <row r="19" spans="1:18" ht="27.95" customHeight="1" x14ac:dyDescent="0.15">
      <c r="A19" s="288"/>
      <c r="B19" s="68" t="s">
        <v>89</v>
      </c>
      <c r="C19" s="50" t="s">
        <v>90</v>
      </c>
      <c r="D19" s="51"/>
      <c r="E19" s="52">
        <v>20</v>
      </c>
      <c r="F19" s="53" t="s">
        <v>22</v>
      </c>
      <c r="G19" s="72"/>
      <c r="H19" s="76" t="s">
        <v>90</v>
      </c>
      <c r="I19" s="51"/>
      <c r="J19" s="53">
        <f>ROUNDUP(E19*0.75,2)</f>
        <v>15</v>
      </c>
      <c r="K19" s="53" t="s">
        <v>22</v>
      </c>
      <c r="L19" s="53"/>
      <c r="M19" s="80" t="e">
        <f>ROUND(#REF!+(#REF!*15/100),2)</f>
        <v>#REF!</v>
      </c>
      <c r="N19" s="68" t="s">
        <v>20</v>
      </c>
      <c r="O19" s="54" t="s">
        <v>73</v>
      </c>
      <c r="P19" s="51"/>
      <c r="Q19" s="55">
        <v>100</v>
      </c>
      <c r="R19" s="89">
        <f>ROUNDUP(Q19*0.75,2)</f>
        <v>75</v>
      </c>
    </row>
    <row r="20" spans="1:18" ht="27.95" customHeight="1" x14ac:dyDescent="0.15">
      <c r="A20" s="288"/>
      <c r="B20" s="68"/>
      <c r="C20" s="50" t="s">
        <v>41</v>
      </c>
      <c r="D20" s="51"/>
      <c r="E20" s="52">
        <v>5</v>
      </c>
      <c r="F20" s="53" t="s">
        <v>22</v>
      </c>
      <c r="G20" s="72"/>
      <c r="H20" s="76" t="s">
        <v>41</v>
      </c>
      <c r="I20" s="51"/>
      <c r="J20" s="53">
        <f>ROUNDUP(E20*0.75,2)</f>
        <v>3.75</v>
      </c>
      <c r="K20" s="53" t="s">
        <v>22</v>
      </c>
      <c r="L20" s="53"/>
      <c r="M20" s="80" t="e">
        <f>ROUND(#REF!+(#REF!*10/100),2)</f>
        <v>#REF!</v>
      </c>
      <c r="N20" s="68"/>
      <c r="O20" s="54" t="s">
        <v>91</v>
      </c>
      <c r="P20" s="51" t="s">
        <v>92</v>
      </c>
      <c r="Q20" s="55">
        <v>0.5</v>
      </c>
      <c r="R20" s="89">
        <f>ROUNDUP(Q20*0.75,2)</f>
        <v>0.38</v>
      </c>
    </row>
    <row r="21" spans="1:18" ht="27.95" customHeight="1" x14ac:dyDescent="0.15">
      <c r="A21" s="288"/>
      <c r="B21" s="68"/>
      <c r="C21" s="50"/>
      <c r="D21" s="51"/>
      <c r="E21" s="52"/>
      <c r="F21" s="53"/>
      <c r="G21" s="72"/>
      <c r="H21" s="76"/>
      <c r="I21" s="51"/>
      <c r="J21" s="53"/>
      <c r="K21" s="53"/>
      <c r="L21" s="53"/>
      <c r="M21" s="80"/>
      <c r="N21" s="68"/>
      <c r="O21" s="54" t="s">
        <v>31</v>
      </c>
      <c r="P21" s="51"/>
      <c r="Q21" s="55">
        <v>0.1</v>
      </c>
      <c r="R21" s="89">
        <f>ROUNDUP(Q21*0.75,2)</f>
        <v>0.08</v>
      </c>
    </row>
    <row r="22" spans="1:18" ht="27.95" customHeight="1" x14ac:dyDescent="0.15">
      <c r="A22" s="288"/>
      <c r="B22" s="67"/>
      <c r="C22" s="44"/>
      <c r="D22" s="45"/>
      <c r="E22" s="46"/>
      <c r="F22" s="47"/>
      <c r="G22" s="71"/>
      <c r="H22" s="75"/>
      <c r="I22" s="45"/>
      <c r="J22" s="47"/>
      <c r="K22" s="47"/>
      <c r="L22" s="47"/>
      <c r="M22" s="79"/>
      <c r="N22" s="67"/>
      <c r="O22" s="48"/>
      <c r="P22" s="45"/>
      <c r="Q22" s="49"/>
      <c r="R22" s="90"/>
    </row>
    <row r="23" spans="1:18" ht="27.95" customHeight="1" x14ac:dyDescent="0.15">
      <c r="A23" s="288"/>
      <c r="B23" s="68" t="s">
        <v>93</v>
      </c>
      <c r="C23" s="50" t="s">
        <v>94</v>
      </c>
      <c r="D23" s="51"/>
      <c r="E23" s="82">
        <v>0.125</v>
      </c>
      <c r="F23" s="53" t="s">
        <v>28</v>
      </c>
      <c r="G23" s="72"/>
      <c r="H23" s="76" t="s">
        <v>94</v>
      </c>
      <c r="I23" s="51"/>
      <c r="J23" s="53">
        <f>ROUNDUP(E23*0.75,2)</f>
        <v>9.9999999999999992E-2</v>
      </c>
      <c r="K23" s="53" t="s">
        <v>28</v>
      </c>
      <c r="L23" s="53"/>
      <c r="M23" s="80" t="e">
        <f>#REF!</f>
        <v>#REF!</v>
      </c>
      <c r="N23" s="68" t="s">
        <v>48</v>
      </c>
      <c r="O23" s="54"/>
      <c r="P23" s="51"/>
      <c r="Q23" s="55"/>
      <c r="R23" s="89"/>
    </row>
    <row r="24" spans="1:18" ht="27.95" customHeight="1" thickBot="1" x14ac:dyDescent="0.2">
      <c r="A24" s="289"/>
      <c r="B24" s="69"/>
      <c r="C24" s="58"/>
      <c r="D24" s="59"/>
      <c r="E24" s="60"/>
      <c r="F24" s="61"/>
      <c r="G24" s="73"/>
      <c r="H24" s="77"/>
      <c r="I24" s="59"/>
      <c r="J24" s="61"/>
      <c r="K24" s="61"/>
      <c r="L24" s="61"/>
      <c r="M24" s="81"/>
      <c r="N24" s="69"/>
      <c r="O24" s="62"/>
      <c r="P24" s="59"/>
      <c r="Q24" s="63"/>
      <c r="R24" s="91"/>
    </row>
  </sheetData>
  <mergeCells count="4">
    <mergeCell ref="H1:N1"/>
    <mergeCell ref="A2:R2"/>
    <mergeCell ref="A3:F3"/>
    <mergeCell ref="A5:A24"/>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3"/>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8"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260</v>
      </c>
      <c r="B1" s="5"/>
      <c r="C1" s="1"/>
      <c r="D1" s="1"/>
      <c r="E1" s="302"/>
      <c r="F1" s="303"/>
      <c r="G1" s="303"/>
      <c r="H1" s="303"/>
      <c r="I1" s="303"/>
      <c r="J1" s="303"/>
      <c r="K1" s="303"/>
      <c r="L1" s="303"/>
      <c r="M1" s="303"/>
      <c r="N1" s="303"/>
      <c r="O1"/>
      <c r="P1"/>
      <c r="Q1"/>
      <c r="R1"/>
      <c r="S1"/>
      <c r="T1"/>
      <c r="U1"/>
    </row>
    <row r="2" spans="1:21" s="3" customFormat="1" ht="36" customHeight="1" x14ac:dyDescent="0.15">
      <c r="A2" s="283" t="s">
        <v>0</v>
      </c>
      <c r="B2" s="284"/>
      <c r="C2" s="284"/>
      <c r="D2" s="284"/>
      <c r="E2" s="284"/>
      <c r="F2" s="284"/>
      <c r="G2" s="284"/>
      <c r="H2" s="284"/>
      <c r="I2" s="284"/>
      <c r="J2" s="284"/>
      <c r="K2" s="284"/>
      <c r="L2" s="284"/>
      <c r="M2" s="284"/>
      <c r="N2" s="284"/>
      <c r="O2" s="303"/>
      <c r="P2"/>
      <c r="Q2"/>
      <c r="R2"/>
      <c r="S2"/>
      <c r="T2"/>
      <c r="U2"/>
    </row>
    <row r="3" spans="1:21" ht="33.75" customHeight="1" thickBot="1" x14ac:dyDescent="0.3">
      <c r="A3" s="304" t="s">
        <v>359</v>
      </c>
      <c r="B3" s="305"/>
      <c r="C3" s="305"/>
      <c r="D3" s="94"/>
      <c r="E3" s="306" t="s">
        <v>358</v>
      </c>
      <c r="F3" s="307"/>
      <c r="G3" s="87"/>
      <c r="H3" s="87"/>
      <c r="I3" s="87"/>
      <c r="J3" s="87"/>
      <c r="K3" s="95"/>
      <c r="L3" s="87"/>
      <c r="M3" s="87"/>
    </row>
    <row r="4" spans="1:21" ht="18.75" customHeight="1" x14ac:dyDescent="0.15">
      <c r="A4" s="308"/>
      <c r="B4" s="309"/>
      <c r="C4" s="310"/>
      <c r="D4" s="314" t="s">
        <v>5</v>
      </c>
      <c r="E4" s="317" t="s">
        <v>262</v>
      </c>
      <c r="F4" s="320" t="s">
        <v>263</v>
      </c>
      <c r="G4" s="96" t="s">
        <v>264</v>
      </c>
      <c r="H4" s="145" t="s">
        <v>265</v>
      </c>
      <c r="I4" s="323" t="s">
        <v>266</v>
      </c>
      <c r="J4" s="324"/>
      <c r="K4" s="325"/>
      <c r="L4" s="330" t="s">
        <v>267</v>
      </c>
      <c r="M4" s="327"/>
      <c r="N4" s="328"/>
      <c r="O4" s="290" t="s">
        <v>5</v>
      </c>
    </row>
    <row r="5" spans="1:21" ht="18.75" customHeight="1" x14ac:dyDescent="0.15">
      <c r="A5" s="311"/>
      <c r="B5" s="312"/>
      <c r="C5" s="313"/>
      <c r="D5" s="315"/>
      <c r="E5" s="318"/>
      <c r="F5" s="321"/>
      <c r="G5" s="9" t="s">
        <v>268</v>
      </c>
      <c r="H5" s="146" t="s">
        <v>269</v>
      </c>
      <c r="I5" s="293" t="s">
        <v>271</v>
      </c>
      <c r="J5" s="294"/>
      <c r="K5" s="295"/>
      <c r="L5" s="329" t="s">
        <v>272</v>
      </c>
      <c r="M5" s="297"/>
      <c r="N5" s="298"/>
      <c r="O5" s="291"/>
    </row>
    <row r="6" spans="1:21" ht="18.75" customHeight="1" thickBot="1" x14ac:dyDescent="0.2">
      <c r="A6" s="99"/>
      <c r="B6" s="100" t="s">
        <v>1</v>
      </c>
      <c r="C6" s="101" t="s">
        <v>274</v>
      </c>
      <c r="D6" s="316"/>
      <c r="E6" s="319"/>
      <c r="F6" s="322"/>
      <c r="G6" s="102" t="s">
        <v>263</v>
      </c>
      <c r="H6" s="106" t="s">
        <v>275</v>
      </c>
      <c r="I6" s="104" t="s">
        <v>1</v>
      </c>
      <c r="J6" s="101" t="s">
        <v>274</v>
      </c>
      <c r="K6" s="103" t="s">
        <v>275</v>
      </c>
      <c r="L6" s="104" t="s">
        <v>1</v>
      </c>
      <c r="M6" s="106" t="s">
        <v>274</v>
      </c>
      <c r="N6" s="103" t="s">
        <v>275</v>
      </c>
      <c r="O6" s="292"/>
    </row>
    <row r="7" spans="1:21" ht="30" customHeight="1" x14ac:dyDescent="0.15">
      <c r="A7" s="299" t="s">
        <v>51</v>
      </c>
      <c r="B7" s="107" t="s">
        <v>276</v>
      </c>
      <c r="C7" s="107" t="s">
        <v>277</v>
      </c>
      <c r="D7" s="107"/>
      <c r="E7" s="39"/>
      <c r="F7" s="39"/>
      <c r="G7" s="107"/>
      <c r="H7" s="147" t="s">
        <v>278</v>
      </c>
      <c r="I7" s="110" t="s">
        <v>276</v>
      </c>
      <c r="J7" s="107" t="s">
        <v>277</v>
      </c>
      <c r="K7" s="147" t="s">
        <v>279</v>
      </c>
      <c r="L7" s="110" t="s">
        <v>280</v>
      </c>
      <c r="M7" s="107" t="s">
        <v>277</v>
      </c>
      <c r="N7" s="109">
        <v>30</v>
      </c>
      <c r="O7" s="112"/>
    </row>
    <row r="8" spans="1:21" ht="30" customHeight="1" x14ac:dyDescent="0.15">
      <c r="A8" s="300"/>
      <c r="B8" s="113"/>
      <c r="C8" s="113"/>
      <c r="D8" s="113"/>
      <c r="E8" s="45"/>
      <c r="F8" s="45"/>
      <c r="G8" s="113"/>
      <c r="H8" s="148"/>
      <c r="I8" s="116"/>
      <c r="J8" s="113"/>
      <c r="K8" s="148"/>
      <c r="L8" s="116"/>
      <c r="M8" s="113"/>
      <c r="N8" s="115"/>
      <c r="O8" s="118"/>
    </row>
    <row r="9" spans="1:21" ht="30" customHeight="1" x14ac:dyDescent="0.15">
      <c r="A9" s="300"/>
      <c r="B9" s="119" t="s">
        <v>291</v>
      </c>
      <c r="C9" s="119" t="s">
        <v>61</v>
      </c>
      <c r="D9" s="119"/>
      <c r="E9" s="51"/>
      <c r="F9" s="51"/>
      <c r="G9" s="119"/>
      <c r="H9" s="149">
        <v>10</v>
      </c>
      <c r="I9" s="122" t="s">
        <v>291</v>
      </c>
      <c r="J9" s="123" t="s">
        <v>122</v>
      </c>
      <c r="K9" s="149">
        <v>5</v>
      </c>
      <c r="L9" s="122" t="s">
        <v>292</v>
      </c>
      <c r="M9" s="119" t="s">
        <v>21</v>
      </c>
      <c r="N9" s="121">
        <v>5</v>
      </c>
      <c r="O9" s="125"/>
    </row>
    <row r="10" spans="1:21" ht="30" customHeight="1" x14ac:dyDescent="0.15">
      <c r="A10" s="300"/>
      <c r="B10" s="119"/>
      <c r="C10" s="119" t="s">
        <v>83</v>
      </c>
      <c r="D10" s="119"/>
      <c r="E10" s="51"/>
      <c r="F10" s="51"/>
      <c r="G10" s="119"/>
      <c r="H10" s="149">
        <v>20</v>
      </c>
      <c r="I10" s="122"/>
      <c r="J10" s="119" t="s">
        <v>83</v>
      </c>
      <c r="K10" s="149">
        <v>20</v>
      </c>
      <c r="L10" s="122"/>
      <c r="M10" s="119" t="s">
        <v>83</v>
      </c>
      <c r="N10" s="121">
        <v>10</v>
      </c>
      <c r="O10" s="125"/>
    </row>
    <row r="11" spans="1:21" ht="30" customHeight="1" x14ac:dyDescent="0.15">
      <c r="A11" s="300"/>
      <c r="B11" s="119"/>
      <c r="C11" s="119" t="s">
        <v>21</v>
      </c>
      <c r="D11" s="119"/>
      <c r="E11" s="51"/>
      <c r="F11" s="51"/>
      <c r="G11" s="119"/>
      <c r="H11" s="149">
        <v>10</v>
      </c>
      <c r="I11" s="122"/>
      <c r="J11" s="119" t="s">
        <v>21</v>
      </c>
      <c r="K11" s="149">
        <v>5</v>
      </c>
      <c r="L11" s="122"/>
      <c r="M11" s="119" t="s">
        <v>87</v>
      </c>
      <c r="N11" s="121">
        <v>10</v>
      </c>
      <c r="O11" s="125"/>
    </row>
    <row r="12" spans="1:21" ht="30" customHeight="1" x14ac:dyDescent="0.15">
      <c r="A12" s="300"/>
      <c r="B12" s="119"/>
      <c r="C12" s="119" t="s">
        <v>87</v>
      </c>
      <c r="D12" s="119"/>
      <c r="E12" s="51"/>
      <c r="F12" s="51"/>
      <c r="G12" s="119"/>
      <c r="H12" s="149">
        <v>10</v>
      </c>
      <c r="I12" s="122"/>
      <c r="J12" s="119" t="s">
        <v>87</v>
      </c>
      <c r="K12" s="149">
        <v>10</v>
      </c>
      <c r="L12" s="116"/>
      <c r="M12" s="113"/>
      <c r="N12" s="115"/>
      <c r="O12" s="118"/>
    </row>
    <row r="13" spans="1:21" ht="30" customHeight="1" x14ac:dyDescent="0.15">
      <c r="A13" s="300"/>
      <c r="B13" s="119"/>
      <c r="C13" s="119"/>
      <c r="D13" s="119"/>
      <c r="E13" s="51"/>
      <c r="F13" s="51"/>
      <c r="G13" s="119" t="s">
        <v>73</v>
      </c>
      <c r="H13" s="149" t="s">
        <v>286</v>
      </c>
      <c r="I13" s="122"/>
      <c r="J13" s="119"/>
      <c r="K13" s="149"/>
      <c r="L13" s="122" t="s">
        <v>293</v>
      </c>
      <c r="M13" s="119" t="s">
        <v>90</v>
      </c>
      <c r="N13" s="121">
        <v>5</v>
      </c>
      <c r="O13" s="125"/>
    </row>
    <row r="14" spans="1:21" ht="30" customHeight="1" x14ac:dyDescent="0.15">
      <c r="A14" s="300"/>
      <c r="B14" s="119"/>
      <c r="C14" s="119"/>
      <c r="D14" s="119"/>
      <c r="E14" s="51"/>
      <c r="F14" s="51"/>
      <c r="G14" s="119" t="s">
        <v>31</v>
      </c>
      <c r="H14" s="149" t="s">
        <v>287</v>
      </c>
      <c r="I14" s="122"/>
      <c r="J14" s="119"/>
      <c r="K14" s="149"/>
      <c r="L14" s="122"/>
      <c r="M14" s="119" t="s">
        <v>41</v>
      </c>
      <c r="N14" s="121">
        <v>5</v>
      </c>
      <c r="O14" s="125"/>
    </row>
    <row r="15" spans="1:21" ht="30" customHeight="1" x14ac:dyDescent="0.15">
      <c r="A15" s="300"/>
      <c r="B15" s="113"/>
      <c r="C15" s="113"/>
      <c r="D15" s="113"/>
      <c r="E15" s="45"/>
      <c r="F15" s="45"/>
      <c r="G15" s="113"/>
      <c r="H15" s="148"/>
      <c r="I15" s="116"/>
      <c r="J15" s="113"/>
      <c r="K15" s="148"/>
      <c r="L15" s="116"/>
      <c r="M15" s="113"/>
      <c r="N15" s="115"/>
      <c r="O15" s="118"/>
    </row>
    <row r="16" spans="1:21" ht="30" customHeight="1" x14ac:dyDescent="0.15">
      <c r="A16" s="300"/>
      <c r="B16" s="119" t="s">
        <v>89</v>
      </c>
      <c r="C16" s="119" t="s">
        <v>90</v>
      </c>
      <c r="D16" s="119"/>
      <c r="E16" s="51"/>
      <c r="F16" s="51"/>
      <c r="G16" s="119"/>
      <c r="H16" s="149">
        <v>10</v>
      </c>
      <c r="I16" s="122" t="s">
        <v>89</v>
      </c>
      <c r="J16" s="119" t="s">
        <v>90</v>
      </c>
      <c r="K16" s="149">
        <v>5</v>
      </c>
      <c r="L16" s="122" t="s">
        <v>294</v>
      </c>
      <c r="M16" s="119" t="s">
        <v>94</v>
      </c>
      <c r="N16" s="137">
        <v>0.08</v>
      </c>
      <c r="O16" s="125"/>
    </row>
    <row r="17" spans="1:15" ht="30" customHeight="1" x14ac:dyDescent="0.15">
      <c r="A17" s="300"/>
      <c r="B17" s="119"/>
      <c r="C17" s="119" t="s">
        <v>41</v>
      </c>
      <c r="D17" s="119"/>
      <c r="E17" s="51"/>
      <c r="F17" s="51"/>
      <c r="G17" s="119"/>
      <c r="H17" s="149">
        <v>5</v>
      </c>
      <c r="I17" s="122"/>
      <c r="J17" s="119" t="s">
        <v>41</v>
      </c>
      <c r="K17" s="149">
        <v>5</v>
      </c>
      <c r="L17" s="122"/>
      <c r="M17" s="119"/>
      <c r="N17" s="121"/>
      <c r="O17" s="125"/>
    </row>
    <row r="18" spans="1:15" ht="30" customHeight="1" x14ac:dyDescent="0.15">
      <c r="A18" s="300"/>
      <c r="B18" s="119"/>
      <c r="C18" s="119"/>
      <c r="D18" s="119"/>
      <c r="E18" s="51"/>
      <c r="F18" s="51"/>
      <c r="G18" s="119" t="s">
        <v>73</v>
      </c>
      <c r="H18" s="149" t="s">
        <v>286</v>
      </c>
      <c r="I18" s="122"/>
      <c r="J18" s="119"/>
      <c r="K18" s="149"/>
      <c r="L18" s="122"/>
      <c r="M18" s="119"/>
      <c r="N18" s="121"/>
      <c r="O18" s="125"/>
    </row>
    <row r="19" spans="1:15" ht="30" customHeight="1" x14ac:dyDescent="0.15">
      <c r="A19" s="300"/>
      <c r="B19" s="113"/>
      <c r="C19" s="113"/>
      <c r="D19" s="113"/>
      <c r="E19" s="45"/>
      <c r="F19" s="154"/>
      <c r="G19" s="113"/>
      <c r="H19" s="148"/>
      <c r="I19" s="116"/>
      <c r="J19" s="113"/>
      <c r="K19" s="148"/>
      <c r="L19" s="122"/>
      <c r="M19" s="119"/>
      <c r="N19" s="121"/>
      <c r="O19" s="125"/>
    </row>
    <row r="20" spans="1:15" ht="30" customHeight="1" x14ac:dyDescent="0.15">
      <c r="A20" s="300"/>
      <c r="B20" s="119" t="s">
        <v>93</v>
      </c>
      <c r="C20" s="119" t="s">
        <v>94</v>
      </c>
      <c r="D20" s="119"/>
      <c r="E20" s="51"/>
      <c r="F20" s="51"/>
      <c r="G20" s="119"/>
      <c r="H20" s="150">
        <v>0.1</v>
      </c>
      <c r="I20" s="122" t="s">
        <v>93</v>
      </c>
      <c r="J20" s="119" t="s">
        <v>94</v>
      </c>
      <c r="K20" s="150">
        <v>0.1</v>
      </c>
      <c r="L20" s="122"/>
      <c r="M20" s="119"/>
      <c r="N20" s="121"/>
      <c r="O20" s="125"/>
    </row>
    <row r="21" spans="1:15" ht="30" customHeight="1" thickBot="1" x14ac:dyDescent="0.2">
      <c r="A21" s="301"/>
      <c r="B21" s="129"/>
      <c r="C21" s="129"/>
      <c r="D21" s="129"/>
      <c r="E21" s="59"/>
      <c r="F21" s="59"/>
      <c r="G21" s="129"/>
      <c r="H21" s="152"/>
      <c r="I21" s="132"/>
      <c r="J21" s="129"/>
      <c r="K21" s="152"/>
      <c r="L21" s="132"/>
      <c r="M21" s="129"/>
      <c r="N21" s="131"/>
      <c r="O21" s="135"/>
    </row>
    <row r="22" spans="1:15" ht="14.25" x14ac:dyDescent="0.15">
      <c r="B22" s="92"/>
      <c r="C22" s="92"/>
      <c r="D22" s="92"/>
      <c r="G22" s="92"/>
      <c r="H22" s="136"/>
      <c r="I22" s="92"/>
      <c r="J22" s="92"/>
      <c r="K22" s="136"/>
      <c r="L22" s="92"/>
      <c r="M22" s="92"/>
      <c r="N22" s="136"/>
    </row>
    <row r="23" spans="1:15" ht="14.25" x14ac:dyDescent="0.15">
      <c r="B23" s="92"/>
      <c r="C23" s="92"/>
      <c r="D23" s="92"/>
      <c r="G23" s="92"/>
      <c r="H23" s="136"/>
      <c r="I23" s="92"/>
      <c r="J23" s="92"/>
      <c r="K23" s="136"/>
      <c r="L23" s="92"/>
      <c r="M23" s="92"/>
      <c r="N23" s="136"/>
    </row>
    <row r="24" spans="1:15" ht="14.25" x14ac:dyDescent="0.15">
      <c r="B24" s="92"/>
      <c r="C24" s="92"/>
      <c r="D24" s="92"/>
      <c r="G24" s="92"/>
      <c r="H24" s="136"/>
      <c r="I24" s="92"/>
      <c r="J24" s="92"/>
      <c r="K24" s="136"/>
      <c r="L24" s="92"/>
      <c r="M24" s="92"/>
      <c r="N24" s="136"/>
    </row>
    <row r="25" spans="1:15" ht="14.25" x14ac:dyDescent="0.15">
      <c r="B25" s="92"/>
      <c r="C25" s="92"/>
      <c r="D25" s="92"/>
      <c r="G25" s="92"/>
      <c r="H25" s="136"/>
      <c r="I25" s="92"/>
      <c r="J25" s="92"/>
      <c r="K25" s="136"/>
      <c r="L25" s="92"/>
      <c r="M25" s="92"/>
      <c r="N25" s="136"/>
    </row>
    <row r="26" spans="1:15" ht="14.25" x14ac:dyDescent="0.15">
      <c r="B26" s="92"/>
      <c r="C26" s="92"/>
      <c r="D26" s="92"/>
      <c r="G26" s="92"/>
      <c r="H26" s="136"/>
      <c r="I26" s="92"/>
      <c r="J26" s="92"/>
      <c r="K26" s="136"/>
      <c r="L26" s="92"/>
      <c r="M26" s="92"/>
      <c r="N26" s="136"/>
    </row>
    <row r="27" spans="1:15" ht="14.25" x14ac:dyDescent="0.15">
      <c r="B27" s="92"/>
      <c r="C27" s="92"/>
      <c r="D27" s="92"/>
      <c r="G27" s="92"/>
      <c r="H27" s="136"/>
      <c r="I27" s="92"/>
      <c r="J27" s="92"/>
      <c r="K27" s="136"/>
      <c r="L27" s="92"/>
      <c r="M27" s="92"/>
      <c r="N27" s="136"/>
    </row>
    <row r="28" spans="1:15" ht="14.25" x14ac:dyDescent="0.15">
      <c r="B28" s="92"/>
      <c r="C28" s="92"/>
      <c r="D28" s="92"/>
      <c r="G28" s="92"/>
      <c r="H28" s="136"/>
      <c r="I28" s="92"/>
      <c r="J28" s="92"/>
      <c r="K28" s="136"/>
      <c r="L28" s="92"/>
      <c r="M28" s="92"/>
      <c r="N28" s="136"/>
    </row>
    <row r="29" spans="1:15" ht="14.25" x14ac:dyDescent="0.15">
      <c r="B29" s="92"/>
      <c r="C29" s="92"/>
      <c r="D29" s="92"/>
      <c r="G29" s="92"/>
      <c r="H29" s="136"/>
      <c r="I29" s="92"/>
      <c r="J29" s="92"/>
      <c r="K29" s="136"/>
      <c r="L29" s="92"/>
      <c r="M29" s="92"/>
      <c r="N29" s="136"/>
    </row>
    <row r="30" spans="1:15" ht="14.25" x14ac:dyDescent="0.15">
      <c r="B30" s="92"/>
      <c r="C30" s="92"/>
      <c r="D30" s="92"/>
      <c r="G30" s="92"/>
      <c r="H30" s="136"/>
      <c r="I30" s="92"/>
      <c r="J30" s="92"/>
      <c r="K30" s="136"/>
      <c r="L30" s="92"/>
      <c r="M30" s="92"/>
      <c r="N30" s="136"/>
    </row>
    <row r="31" spans="1:15" ht="14.25" x14ac:dyDescent="0.15">
      <c r="B31" s="92"/>
      <c r="C31" s="92"/>
      <c r="D31" s="92"/>
      <c r="G31" s="92"/>
      <c r="H31" s="136"/>
      <c r="I31" s="92"/>
      <c r="J31" s="92"/>
      <c r="K31" s="136"/>
      <c r="L31" s="92"/>
      <c r="M31" s="92"/>
      <c r="N31" s="136"/>
    </row>
    <row r="32" spans="1:15" ht="14.25" x14ac:dyDescent="0.15">
      <c r="B32" s="92"/>
      <c r="C32" s="92"/>
      <c r="D32" s="92"/>
      <c r="G32" s="92"/>
      <c r="H32" s="136"/>
      <c r="I32" s="92"/>
      <c r="J32" s="92"/>
      <c r="K32" s="136"/>
      <c r="L32" s="92"/>
      <c r="M32" s="92"/>
      <c r="N32" s="136"/>
    </row>
    <row r="33" spans="2:14" ht="14.25" x14ac:dyDescent="0.15">
      <c r="B33" s="92"/>
      <c r="C33" s="92"/>
      <c r="D33" s="92"/>
      <c r="G33" s="92"/>
      <c r="H33" s="136"/>
      <c r="I33" s="92"/>
      <c r="J33" s="92"/>
      <c r="K33" s="136"/>
      <c r="L33" s="92"/>
      <c r="M33" s="92"/>
      <c r="N33" s="136"/>
    </row>
    <row r="34" spans="2:14" ht="14.25" x14ac:dyDescent="0.15">
      <c r="B34" s="92"/>
      <c r="C34" s="92"/>
      <c r="D34" s="92"/>
      <c r="G34" s="92"/>
      <c r="H34" s="136"/>
      <c r="I34" s="92"/>
      <c r="J34" s="92"/>
      <c r="K34" s="136"/>
      <c r="L34" s="92"/>
      <c r="M34" s="92"/>
      <c r="N34" s="136"/>
    </row>
    <row r="35" spans="2:14" ht="14.25" x14ac:dyDescent="0.15">
      <c r="B35" s="92"/>
      <c r="C35" s="92"/>
      <c r="D35" s="92"/>
      <c r="G35" s="92"/>
      <c r="H35" s="136"/>
      <c r="I35" s="92"/>
      <c r="J35" s="92"/>
      <c r="K35" s="136"/>
      <c r="L35" s="92"/>
      <c r="M35" s="92"/>
      <c r="N35" s="136"/>
    </row>
    <row r="36" spans="2:14" ht="14.25" x14ac:dyDescent="0.15">
      <c r="B36" s="92"/>
      <c r="C36" s="92"/>
      <c r="D36" s="92"/>
      <c r="G36" s="92"/>
      <c r="H36" s="136"/>
      <c r="I36" s="92"/>
      <c r="J36" s="92"/>
      <c r="K36" s="136"/>
      <c r="L36" s="92"/>
      <c r="M36" s="92"/>
      <c r="N36" s="136"/>
    </row>
    <row r="37" spans="2:14" ht="14.25" x14ac:dyDescent="0.15">
      <c r="B37" s="92"/>
      <c r="C37" s="92"/>
      <c r="D37" s="92"/>
      <c r="G37" s="92"/>
      <c r="H37" s="136"/>
      <c r="I37" s="92"/>
      <c r="J37" s="92"/>
      <c r="K37" s="136"/>
      <c r="L37" s="92"/>
      <c r="M37" s="92"/>
      <c r="N37" s="136"/>
    </row>
    <row r="38" spans="2:14" ht="14.25" x14ac:dyDescent="0.15">
      <c r="B38" s="92"/>
      <c r="C38" s="92"/>
      <c r="D38" s="92"/>
      <c r="G38" s="92"/>
      <c r="H38" s="136"/>
      <c r="I38" s="92"/>
      <c r="J38" s="92"/>
      <c r="K38" s="136"/>
      <c r="L38" s="92"/>
      <c r="M38" s="92"/>
      <c r="N38" s="136"/>
    </row>
    <row r="39" spans="2:14" ht="14.25" x14ac:dyDescent="0.15">
      <c r="B39" s="92"/>
      <c r="C39" s="92"/>
      <c r="D39" s="92"/>
      <c r="G39" s="92"/>
      <c r="H39" s="136"/>
      <c r="I39" s="92"/>
      <c r="J39" s="92"/>
      <c r="K39" s="136"/>
      <c r="L39" s="92"/>
      <c r="M39" s="92"/>
      <c r="N39" s="136"/>
    </row>
    <row r="40" spans="2:14" ht="14.25" x14ac:dyDescent="0.15">
      <c r="B40" s="92"/>
      <c r="C40" s="92"/>
      <c r="D40" s="92"/>
      <c r="G40" s="92"/>
      <c r="H40" s="136"/>
      <c r="I40" s="92"/>
      <c r="J40" s="92"/>
      <c r="K40" s="136"/>
      <c r="L40" s="92"/>
      <c r="M40" s="92"/>
      <c r="N40" s="136"/>
    </row>
    <row r="41" spans="2:14" ht="14.25" x14ac:dyDescent="0.15">
      <c r="B41" s="92"/>
      <c r="C41" s="92"/>
      <c r="D41" s="92"/>
      <c r="G41" s="92"/>
      <c r="H41" s="136"/>
      <c r="I41" s="92"/>
      <c r="J41" s="92"/>
      <c r="K41" s="136"/>
      <c r="L41" s="92"/>
      <c r="M41" s="92"/>
      <c r="N41" s="136"/>
    </row>
    <row r="42" spans="2:14" ht="14.25" x14ac:dyDescent="0.15">
      <c r="B42" s="92"/>
      <c r="C42" s="92"/>
      <c r="D42" s="92"/>
      <c r="G42" s="92"/>
      <c r="H42" s="136"/>
      <c r="I42" s="92"/>
      <c r="J42" s="92"/>
      <c r="K42" s="136"/>
      <c r="L42" s="92"/>
      <c r="M42" s="92"/>
      <c r="N42" s="136"/>
    </row>
    <row r="43" spans="2:14" ht="14.25" x14ac:dyDescent="0.15">
      <c r="B43" s="92"/>
      <c r="C43" s="92"/>
      <c r="D43" s="92"/>
      <c r="G43" s="92"/>
      <c r="H43" s="136"/>
      <c r="I43" s="92"/>
      <c r="J43" s="92"/>
      <c r="K43" s="136"/>
      <c r="L43" s="92"/>
      <c r="M43" s="92"/>
      <c r="N43" s="136"/>
    </row>
    <row r="44" spans="2:14" ht="14.25" x14ac:dyDescent="0.15">
      <c r="B44" s="92"/>
      <c r="C44" s="92"/>
      <c r="D44" s="92"/>
      <c r="G44" s="92"/>
      <c r="H44" s="136"/>
      <c r="I44" s="92"/>
      <c r="J44" s="92"/>
      <c r="K44" s="136"/>
      <c r="L44" s="92"/>
      <c r="M44" s="92"/>
      <c r="N44" s="136"/>
    </row>
    <row r="45" spans="2:14" ht="14.25" x14ac:dyDescent="0.15">
      <c r="B45" s="92"/>
      <c r="C45" s="92"/>
      <c r="D45" s="92"/>
      <c r="G45" s="92"/>
      <c r="H45" s="136"/>
      <c r="I45" s="92"/>
      <c r="J45" s="92"/>
      <c r="K45" s="136"/>
      <c r="L45" s="92"/>
      <c r="M45" s="92"/>
      <c r="N45" s="136"/>
    </row>
    <row r="46" spans="2:14" ht="14.25" x14ac:dyDescent="0.15">
      <c r="B46" s="92"/>
      <c r="C46" s="92"/>
      <c r="D46" s="92"/>
      <c r="G46" s="92"/>
      <c r="H46" s="136"/>
      <c r="I46" s="92"/>
      <c r="J46" s="92"/>
      <c r="K46" s="136"/>
      <c r="L46" s="92"/>
      <c r="M46" s="92"/>
      <c r="N46" s="136"/>
    </row>
    <row r="47" spans="2:14" ht="14.25" x14ac:dyDescent="0.15">
      <c r="B47" s="92"/>
      <c r="C47" s="92"/>
      <c r="D47" s="92"/>
      <c r="G47" s="92"/>
      <c r="H47" s="136"/>
      <c r="I47" s="92"/>
      <c r="J47" s="92"/>
      <c r="K47" s="136"/>
      <c r="L47" s="92"/>
      <c r="M47" s="92"/>
      <c r="N47" s="136"/>
    </row>
    <row r="48" spans="2:14" ht="14.25" x14ac:dyDescent="0.15">
      <c r="B48" s="92"/>
      <c r="C48" s="92"/>
      <c r="D48" s="92"/>
      <c r="G48" s="92"/>
      <c r="H48" s="136"/>
      <c r="I48" s="92"/>
      <c r="J48" s="92"/>
      <c r="K48" s="136"/>
      <c r="L48" s="92"/>
      <c r="M48" s="92"/>
      <c r="N48" s="136"/>
    </row>
    <row r="49" spans="2:14" ht="14.25" x14ac:dyDescent="0.15">
      <c r="B49" s="92"/>
      <c r="C49" s="92"/>
      <c r="D49" s="92"/>
      <c r="G49" s="92"/>
      <c r="H49" s="136"/>
      <c r="I49" s="92"/>
      <c r="J49" s="92"/>
      <c r="K49" s="136"/>
      <c r="L49" s="92"/>
      <c r="M49" s="92"/>
      <c r="N49" s="136"/>
    </row>
    <row r="50" spans="2:14" ht="14.25" x14ac:dyDescent="0.15">
      <c r="B50" s="92"/>
      <c r="C50" s="92"/>
      <c r="D50" s="92"/>
      <c r="G50" s="92"/>
      <c r="H50" s="136"/>
      <c r="I50" s="92"/>
      <c r="J50" s="92"/>
      <c r="K50" s="136"/>
      <c r="L50" s="92"/>
      <c r="M50" s="92"/>
      <c r="N50" s="136"/>
    </row>
    <row r="51" spans="2:14" ht="14.25" x14ac:dyDescent="0.15">
      <c r="B51" s="92"/>
      <c r="C51" s="92"/>
      <c r="D51" s="92"/>
      <c r="G51" s="92"/>
      <c r="H51" s="136"/>
      <c r="I51" s="92"/>
      <c r="J51" s="92"/>
      <c r="K51" s="136"/>
      <c r="L51" s="92"/>
      <c r="M51" s="92"/>
      <c r="N51" s="136"/>
    </row>
    <row r="52" spans="2:14" ht="14.25" x14ac:dyDescent="0.15">
      <c r="B52" s="92"/>
      <c r="C52" s="92"/>
      <c r="D52" s="92"/>
      <c r="G52" s="92"/>
      <c r="H52" s="136"/>
      <c r="I52" s="92"/>
      <c r="J52" s="92"/>
      <c r="K52" s="136"/>
      <c r="L52" s="92"/>
      <c r="M52" s="92"/>
      <c r="N52" s="136"/>
    </row>
    <row r="53" spans="2:14" ht="14.25" x14ac:dyDescent="0.15">
      <c r="B53" s="92"/>
      <c r="C53" s="92"/>
      <c r="D53" s="92"/>
      <c r="G53" s="92"/>
      <c r="H53" s="136"/>
      <c r="I53" s="92"/>
      <c r="J53" s="92"/>
      <c r="K53" s="136"/>
      <c r="L53" s="92"/>
      <c r="M53" s="92"/>
      <c r="N53" s="136"/>
    </row>
    <row r="54" spans="2:14" ht="14.25" x14ac:dyDescent="0.15">
      <c r="B54" s="92"/>
      <c r="C54" s="92"/>
      <c r="D54" s="92"/>
      <c r="G54" s="92"/>
      <c r="H54" s="136"/>
      <c r="I54" s="92"/>
      <c r="J54" s="92"/>
      <c r="K54" s="136"/>
      <c r="L54" s="92"/>
      <c r="M54" s="92"/>
      <c r="N54" s="136"/>
    </row>
    <row r="55" spans="2:14" ht="14.25" x14ac:dyDescent="0.15">
      <c r="B55" s="92"/>
      <c r="C55" s="92"/>
      <c r="D55" s="92"/>
      <c r="G55" s="92"/>
      <c r="H55" s="136"/>
      <c r="I55" s="92"/>
      <c r="J55" s="92"/>
      <c r="K55" s="136"/>
      <c r="L55" s="92"/>
      <c r="M55" s="92"/>
      <c r="N55" s="136"/>
    </row>
    <row r="56" spans="2:14" ht="14.25" x14ac:dyDescent="0.15">
      <c r="B56" s="92"/>
      <c r="C56" s="92"/>
      <c r="D56" s="92"/>
      <c r="G56" s="92"/>
      <c r="H56" s="136"/>
      <c r="I56" s="92"/>
      <c r="J56" s="92"/>
      <c r="K56" s="136"/>
      <c r="L56" s="92"/>
      <c r="M56" s="92"/>
      <c r="N56" s="136"/>
    </row>
    <row r="57" spans="2:14" ht="14.25" x14ac:dyDescent="0.15">
      <c r="B57" s="92"/>
      <c r="C57" s="92"/>
      <c r="D57" s="92"/>
      <c r="G57" s="92"/>
      <c r="H57" s="136"/>
      <c r="I57" s="92"/>
      <c r="J57" s="92"/>
      <c r="K57" s="136"/>
      <c r="L57" s="92"/>
      <c r="M57" s="92"/>
      <c r="N57" s="136"/>
    </row>
    <row r="58" spans="2:14" ht="14.25" x14ac:dyDescent="0.15">
      <c r="B58" s="92"/>
      <c r="C58" s="92"/>
      <c r="D58" s="92"/>
      <c r="G58" s="92"/>
      <c r="H58" s="136"/>
      <c r="I58" s="92"/>
      <c r="J58" s="92"/>
      <c r="K58" s="136"/>
      <c r="L58" s="92"/>
      <c r="M58" s="92"/>
      <c r="N58" s="136"/>
    </row>
    <row r="59" spans="2:14" ht="14.25" x14ac:dyDescent="0.15">
      <c r="B59" s="92"/>
      <c r="C59" s="92"/>
      <c r="D59" s="92"/>
      <c r="G59" s="92"/>
      <c r="H59" s="136"/>
      <c r="I59" s="92"/>
      <c r="J59" s="92"/>
      <c r="K59" s="136"/>
      <c r="L59" s="92"/>
      <c r="M59" s="92"/>
      <c r="N59" s="136"/>
    </row>
    <row r="60" spans="2:14" ht="14.25" x14ac:dyDescent="0.15">
      <c r="B60" s="92"/>
      <c r="C60" s="92"/>
      <c r="D60" s="92"/>
      <c r="G60" s="92"/>
      <c r="H60" s="136"/>
      <c r="I60" s="92"/>
      <c r="J60" s="92"/>
      <c r="K60" s="136"/>
      <c r="L60" s="92"/>
      <c r="M60" s="92"/>
      <c r="N60" s="136"/>
    </row>
    <row r="61" spans="2:14" ht="14.25" x14ac:dyDescent="0.15">
      <c r="B61" s="92"/>
      <c r="C61" s="92"/>
      <c r="D61" s="92"/>
      <c r="G61" s="92"/>
      <c r="H61" s="136"/>
      <c r="I61" s="92"/>
      <c r="J61" s="92"/>
      <c r="K61" s="136"/>
      <c r="L61" s="92"/>
      <c r="M61" s="92"/>
      <c r="N61" s="136"/>
    </row>
    <row r="62" spans="2:14" ht="14.25" x14ac:dyDescent="0.15">
      <c r="B62" s="92"/>
      <c r="C62" s="92"/>
      <c r="D62" s="92"/>
      <c r="G62" s="92"/>
      <c r="H62" s="136"/>
      <c r="I62" s="92"/>
      <c r="J62" s="92"/>
      <c r="K62" s="136"/>
      <c r="L62" s="92"/>
      <c r="M62" s="92"/>
      <c r="N62" s="136"/>
    </row>
    <row r="63" spans="2:14" ht="14.25" x14ac:dyDescent="0.15">
      <c r="B63" s="92"/>
      <c r="C63" s="92"/>
      <c r="D63" s="92"/>
      <c r="G63" s="92"/>
      <c r="H63" s="136"/>
      <c r="I63" s="92"/>
      <c r="J63" s="92"/>
      <c r="K63" s="136"/>
      <c r="L63" s="92"/>
      <c r="M63" s="92"/>
      <c r="N63" s="136"/>
    </row>
  </sheetData>
  <mergeCells count="14">
    <mergeCell ref="O4:O6"/>
    <mergeCell ref="I5:K5"/>
    <mergeCell ref="L5:N5"/>
    <mergeCell ref="A7:A21"/>
    <mergeCell ref="E1:N1"/>
    <mergeCell ref="A2:O2"/>
    <mergeCell ref="A3:C3"/>
    <mergeCell ref="E3:F3"/>
    <mergeCell ref="A4:C5"/>
    <mergeCell ref="D4:D6"/>
    <mergeCell ref="E4:E6"/>
    <mergeCell ref="F4:F6"/>
    <mergeCell ref="I4:K4"/>
    <mergeCell ref="L4:N4"/>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4"/>
  <sheetViews>
    <sheetView showZeros="0" zoomScale="60" zoomScaleNormal="60" zoomScaleSheetLayoutView="80" workbookViewId="0"/>
  </sheetViews>
  <sheetFormatPr defaultRowHeight="18.75" customHeight="1" x14ac:dyDescent="0.15"/>
  <cols>
    <col min="1" max="1" width="4.125" style="30" customWidth="1"/>
    <col min="2" max="2" width="22.5" style="29" customWidth="1"/>
    <col min="3" max="3" width="26.625" style="29" customWidth="1"/>
    <col min="4" max="4" width="17.125" style="28" customWidth="1"/>
    <col min="5" max="5" width="8.125" style="31" customWidth="1"/>
    <col min="6" max="6" width="4" style="32" customWidth="1"/>
    <col min="7" max="7" width="10.25" style="32" hidden="1" customWidth="1"/>
    <col min="8" max="8" width="23.25" style="33" customWidth="1"/>
    <col min="9" max="9" width="17.125" style="28" customWidth="1"/>
    <col min="10" max="10" width="8.125" style="32" customWidth="1"/>
    <col min="11" max="11" width="4" style="32" customWidth="1"/>
    <col min="12" max="12" width="10.25" style="32" hidden="1" customWidth="1"/>
    <col min="13" max="13" width="8.625" style="34" hidden="1" customWidth="1"/>
    <col min="14" max="14" width="97.75" style="29" customWidth="1"/>
    <col min="15" max="15" width="14.125" style="33" customWidth="1"/>
    <col min="16" max="16" width="16" style="28" customWidth="1"/>
    <col min="17" max="17" width="10.125" style="35" customWidth="1"/>
    <col min="18" max="18" width="10.125" style="31" customWidth="1"/>
    <col min="19" max="19" width="5.125" style="28" customWidth="1"/>
    <col min="27" max="16384" width="9" style="3"/>
  </cols>
  <sheetData>
    <row r="1" spans="1:19" ht="36.75" customHeight="1" x14ac:dyDescent="0.15">
      <c r="A1" s="1" t="s">
        <v>12</v>
      </c>
      <c r="B1" s="1"/>
      <c r="C1" s="2"/>
      <c r="D1" s="3"/>
      <c r="E1" s="2"/>
      <c r="F1" s="2"/>
      <c r="G1" s="2"/>
      <c r="H1" s="283"/>
      <c r="I1" s="283"/>
      <c r="J1" s="284"/>
      <c r="K1" s="284"/>
      <c r="L1" s="284"/>
      <c r="M1" s="284"/>
      <c r="N1" s="284"/>
      <c r="O1" s="2"/>
      <c r="P1" s="2"/>
      <c r="Q1" s="4"/>
      <c r="R1" s="4"/>
      <c r="S1" s="3"/>
    </row>
    <row r="2" spans="1:19" ht="36.75" customHeight="1" x14ac:dyDescent="0.15">
      <c r="A2" s="283" t="s">
        <v>0</v>
      </c>
      <c r="B2" s="283"/>
      <c r="C2" s="284"/>
      <c r="D2" s="284"/>
      <c r="E2" s="284"/>
      <c r="F2" s="284"/>
      <c r="G2" s="284"/>
      <c r="H2" s="284"/>
      <c r="I2" s="284"/>
      <c r="J2" s="284"/>
      <c r="K2" s="284"/>
      <c r="L2" s="284"/>
      <c r="M2" s="284"/>
      <c r="N2" s="284"/>
      <c r="O2" s="284"/>
      <c r="P2" s="284"/>
      <c r="Q2" s="284"/>
      <c r="R2" s="284"/>
      <c r="S2" s="3"/>
    </row>
    <row r="3" spans="1:19" ht="27.75" customHeight="1" thickBot="1" x14ac:dyDescent="0.3">
      <c r="A3" s="285" t="s">
        <v>74</v>
      </c>
      <c r="B3" s="286"/>
      <c r="C3" s="286"/>
      <c r="D3" s="286"/>
      <c r="E3" s="286"/>
      <c r="F3" s="286"/>
      <c r="G3" s="2"/>
      <c r="H3" s="2"/>
      <c r="I3" s="13"/>
      <c r="J3" s="2"/>
      <c r="K3" s="7"/>
      <c r="L3" s="7"/>
      <c r="M3" s="11"/>
      <c r="N3" s="2"/>
      <c r="O3" s="14"/>
      <c r="P3" s="13"/>
      <c r="Q3" s="15"/>
      <c r="R3" s="15"/>
      <c r="S3" s="12"/>
    </row>
    <row r="4" spans="1:19" customFormat="1" ht="42" customHeight="1" thickBot="1" x14ac:dyDescent="0.2">
      <c r="A4" s="16"/>
      <c r="B4" s="17" t="s">
        <v>1</v>
      </c>
      <c r="C4" s="18" t="s">
        <v>2</v>
      </c>
      <c r="D4" s="19" t="s">
        <v>259</v>
      </c>
      <c r="E4" s="36" t="s">
        <v>6</v>
      </c>
      <c r="F4" s="20" t="s">
        <v>4</v>
      </c>
      <c r="G4" s="18" t="s">
        <v>5</v>
      </c>
      <c r="H4" s="17" t="s">
        <v>2</v>
      </c>
      <c r="I4" s="19" t="s">
        <v>259</v>
      </c>
      <c r="J4" s="37" t="s">
        <v>3</v>
      </c>
      <c r="K4" s="20" t="s">
        <v>4</v>
      </c>
      <c r="L4" s="20" t="s">
        <v>5</v>
      </c>
      <c r="M4" s="22" t="s">
        <v>7</v>
      </c>
      <c r="N4" s="23" t="s">
        <v>8</v>
      </c>
      <c r="O4" s="20" t="s">
        <v>9</v>
      </c>
      <c r="P4" s="24" t="s">
        <v>259</v>
      </c>
      <c r="Q4" s="21" t="s">
        <v>11</v>
      </c>
      <c r="R4" s="26" t="s">
        <v>10</v>
      </c>
      <c r="S4" s="27"/>
    </row>
    <row r="5" spans="1:19" ht="24.95" customHeight="1" x14ac:dyDescent="0.15">
      <c r="A5" s="287" t="s">
        <v>51</v>
      </c>
      <c r="B5" s="66" t="s">
        <v>75</v>
      </c>
      <c r="C5" s="38" t="s">
        <v>61</v>
      </c>
      <c r="D5" s="39"/>
      <c r="E5" s="40">
        <v>10</v>
      </c>
      <c r="F5" s="41" t="s">
        <v>22</v>
      </c>
      <c r="G5" s="70"/>
      <c r="H5" s="74" t="s">
        <v>61</v>
      </c>
      <c r="I5" s="39"/>
      <c r="J5" s="41">
        <f>ROUNDUP(E5*0.75,2)</f>
        <v>7.5</v>
      </c>
      <c r="K5" s="41" t="s">
        <v>22</v>
      </c>
      <c r="L5" s="41"/>
      <c r="M5" s="78" t="e">
        <f>#REF!</f>
        <v>#REF!</v>
      </c>
      <c r="N5" s="66" t="s">
        <v>76</v>
      </c>
      <c r="O5" s="42" t="s">
        <v>14</v>
      </c>
      <c r="P5" s="39"/>
      <c r="Q5" s="43">
        <v>110</v>
      </c>
      <c r="R5" s="88">
        <f>ROUNDUP(Q5*0.75,2)</f>
        <v>82.5</v>
      </c>
    </row>
    <row r="6" spans="1:19" ht="24.95" customHeight="1" x14ac:dyDescent="0.15">
      <c r="A6" s="288"/>
      <c r="B6" s="68"/>
      <c r="C6" s="50" t="s">
        <v>21</v>
      </c>
      <c r="D6" s="51"/>
      <c r="E6" s="52">
        <v>20</v>
      </c>
      <c r="F6" s="53" t="s">
        <v>22</v>
      </c>
      <c r="G6" s="72"/>
      <c r="H6" s="76" t="s">
        <v>21</v>
      </c>
      <c r="I6" s="51"/>
      <c r="J6" s="53">
        <f>ROUNDUP(E6*0.75,2)</f>
        <v>15</v>
      </c>
      <c r="K6" s="53" t="s">
        <v>22</v>
      </c>
      <c r="L6" s="53"/>
      <c r="M6" s="80" t="e">
        <f>ROUND(#REF!+(#REF!*6/100),2)</f>
        <v>#REF!</v>
      </c>
      <c r="N6" s="68" t="s">
        <v>239</v>
      </c>
      <c r="O6" s="54" t="s">
        <v>56</v>
      </c>
      <c r="P6" s="51" t="s">
        <v>53</v>
      </c>
      <c r="Q6" s="55">
        <v>1</v>
      </c>
      <c r="R6" s="89">
        <f>ROUNDUP(Q6*0.75,2)</f>
        <v>0.75</v>
      </c>
    </row>
    <row r="7" spans="1:19" ht="24.95" customHeight="1" x14ac:dyDescent="0.15">
      <c r="A7" s="288"/>
      <c r="B7" s="68"/>
      <c r="C7" s="50" t="s">
        <v>78</v>
      </c>
      <c r="D7" s="51"/>
      <c r="E7" s="52">
        <v>5</v>
      </c>
      <c r="F7" s="53" t="s">
        <v>22</v>
      </c>
      <c r="G7" s="72"/>
      <c r="H7" s="76" t="s">
        <v>78</v>
      </c>
      <c r="I7" s="51"/>
      <c r="J7" s="53">
        <f>ROUNDUP(E7*0.75,2)</f>
        <v>3.75</v>
      </c>
      <c r="K7" s="53" t="s">
        <v>22</v>
      </c>
      <c r="L7" s="53"/>
      <c r="M7" s="80" t="e">
        <f>#REF!</f>
        <v>#REF!</v>
      </c>
      <c r="N7" s="68" t="s">
        <v>240</v>
      </c>
      <c r="O7" s="54" t="s">
        <v>31</v>
      </c>
      <c r="P7" s="51"/>
      <c r="Q7" s="55">
        <v>0.05</v>
      </c>
      <c r="R7" s="89">
        <f>ROUNDUP(Q7*0.75,2)</f>
        <v>0.04</v>
      </c>
    </row>
    <row r="8" spans="1:19" ht="24.95" customHeight="1" x14ac:dyDescent="0.15">
      <c r="A8" s="288"/>
      <c r="B8" s="68"/>
      <c r="C8" s="50"/>
      <c r="D8" s="51"/>
      <c r="E8" s="52"/>
      <c r="F8" s="53"/>
      <c r="G8" s="72"/>
      <c r="H8" s="76"/>
      <c r="I8" s="51"/>
      <c r="J8" s="53"/>
      <c r="K8" s="53"/>
      <c r="L8" s="53"/>
      <c r="M8" s="80"/>
      <c r="N8" s="68" t="s">
        <v>77</v>
      </c>
      <c r="O8" s="54" t="s">
        <v>79</v>
      </c>
      <c r="P8" s="51"/>
      <c r="Q8" s="55">
        <v>8</v>
      </c>
      <c r="R8" s="89">
        <f>ROUNDUP(Q8*0.75,2)</f>
        <v>6</v>
      </c>
    </row>
    <row r="9" spans="1:19" ht="24.95" customHeight="1" x14ac:dyDescent="0.15">
      <c r="A9" s="288"/>
      <c r="B9" s="67"/>
      <c r="C9" s="44"/>
      <c r="D9" s="45"/>
      <c r="E9" s="46"/>
      <c r="F9" s="47"/>
      <c r="G9" s="71"/>
      <c r="H9" s="75"/>
      <c r="I9" s="45"/>
      <c r="J9" s="47"/>
      <c r="K9" s="47"/>
      <c r="L9" s="47"/>
      <c r="M9" s="79"/>
      <c r="N9" s="67"/>
      <c r="O9" s="48"/>
      <c r="P9" s="45"/>
      <c r="Q9" s="49"/>
      <c r="R9" s="90"/>
    </row>
    <row r="10" spans="1:19" ht="24.95" customHeight="1" x14ac:dyDescent="0.15">
      <c r="A10" s="288"/>
      <c r="B10" s="68" t="s">
        <v>80</v>
      </c>
      <c r="C10" s="50" t="s">
        <v>83</v>
      </c>
      <c r="D10" s="51"/>
      <c r="E10" s="52">
        <v>50</v>
      </c>
      <c r="F10" s="53" t="s">
        <v>22</v>
      </c>
      <c r="G10" s="72"/>
      <c r="H10" s="76" t="s">
        <v>83</v>
      </c>
      <c r="I10" s="51"/>
      <c r="J10" s="53">
        <f>ROUNDUP(E10*0.75,2)</f>
        <v>37.5</v>
      </c>
      <c r="K10" s="53" t="s">
        <v>22</v>
      </c>
      <c r="L10" s="53"/>
      <c r="M10" s="80" t="e">
        <f>ROUND(#REF!+(#REF!*10/100),2)</f>
        <v>#REF!</v>
      </c>
      <c r="N10" s="68" t="s">
        <v>81</v>
      </c>
      <c r="O10" s="54" t="s">
        <v>31</v>
      </c>
      <c r="P10" s="51"/>
      <c r="Q10" s="55">
        <v>0.1</v>
      </c>
      <c r="R10" s="89">
        <f t="shared" ref="R10:R17" si="0">ROUNDUP(Q10*0.75,2)</f>
        <v>0.08</v>
      </c>
    </row>
    <row r="11" spans="1:19" ht="24.95" customHeight="1" x14ac:dyDescent="0.15">
      <c r="A11" s="288"/>
      <c r="B11" s="68"/>
      <c r="C11" s="50" t="s">
        <v>84</v>
      </c>
      <c r="D11" s="51"/>
      <c r="E11" s="52">
        <v>20</v>
      </c>
      <c r="F11" s="53" t="s">
        <v>22</v>
      </c>
      <c r="G11" s="72"/>
      <c r="H11" s="76" t="s">
        <v>84</v>
      </c>
      <c r="I11" s="51"/>
      <c r="J11" s="53">
        <f>ROUNDUP(E11*0.75,2)</f>
        <v>15</v>
      </c>
      <c r="K11" s="53" t="s">
        <v>22</v>
      </c>
      <c r="L11" s="53"/>
      <c r="M11" s="80" t="e">
        <f>#REF!</f>
        <v>#REF!</v>
      </c>
      <c r="N11" s="68" t="s">
        <v>224</v>
      </c>
      <c r="O11" s="54" t="s">
        <v>58</v>
      </c>
      <c r="P11" s="51"/>
      <c r="Q11" s="55">
        <v>0.01</v>
      </c>
      <c r="R11" s="89">
        <f t="shared" si="0"/>
        <v>0.01</v>
      </c>
    </row>
    <row r="12" spans="1:19" ht="24.95" customHeight="1" x14ac:dyDescent="0.15">
      <c r="A12" s="288"/>
      <c r="B12" s="68"/>
      <c r="C12" s="50" t="s">
        <v>87</v>
      </c>
      <c r="D12" s="51"/>
      <c r="E12" s="52">
        <v>20</v>
      </c>
      <c r="F12" s="53" t="s">
        <v>22</v>
      </c>
      <c r="G12" s="72"/>
      <c r="H12" s="76" t="s">
        <v>87</v>
      </c>
      <c r="I12" s="51"/>
      <c r="J12" s="53">
        <f>ROUNDUP(E12*0.75,2)</f>
        <v>15</v>
      </c>
      <c r="K12" s="53" t="s">
        <v>22</v>
      </c>
      <c r="L12" s="53"/>
      <c r="M12" s="80" t="e">
        <f>ROUND(#REF!+(#REF!*3/100),2)</f>
        <v>#REF!</v>
      </c>
      <c r="N12" s="68" t="s">
        <v>225</v>
      </c>
      <c r="O12" s="54" t="s">
        <v>85</v>
      </c>
      <c r="P12" s="51" t="s">
        <v>34</v>
      </c>
      <c r="Q12" s="55">
        <v>4</v>
      </c>
      <c r="R12" s="89">
        <f t="shared" si="0"/>
        <v>3</v>
      </c>
    </row>
    <row r="13" spans="1:19" ht="24.95" customHeight="1" x14ac:dyDescent="0.15">
      <c r="A13" s="288"/>
      <c r="B13" s="68"/>
      <c r="C13" s="50"/>
      <c r="D13" s="51"/>
      <c r="E13" s="52"/>
      <c r="F13" s="53"/>
      <c r="G13" s="72"/>
      <c r="H13" s="76"/>
      <c r="I13" s="51"/>
      <c r="J13" s="53"/>
      <c r="K13" s="53"/>
      <c r="L13" s="53"/>
      <c r="M13" s="80"/>
      <c r="N13" s="68" t="s">
        <v>82</v>
      </c>
      <c r="O13" s="54" t="s">
        <v>85</v>
      </c>
      <c r="P13" s="51" t="s">
        <v>34</v>
      </c>
      <c r="Q13" s="55">
        <v>4</v>
      </c>
      <c r="R13" s="89">
        <f t="shared" si="0"/>
        <v>3</v>
      </c>
    </row>
    <row r="14" spans="1:19" ht="24.95" customHeight="1" x14ac:dyDescent="0.15">
      <c r="A14" s="288"/>
      <c r="B14" s="68"/>
      <c r="C14" s="50"/>
      <c r="D14" s="51"/>
      <c r="E14" s="52"/>
      <c r="F14" s="53"/>
      <c r="G14" s="72"/>
      <c r="H14" s="76"/>
      <c r="I14" s="51"/>
      <c r="J14" s="53"/>
      <c r="K14" s="53"/>
      <c r="L14" s="53"/>
      <c r="M14" s="80"/>
      <c r="N14" s="68" t="s">
        <v>77</v>
      </c>
      <c r="O14" s="54" t="s">
        <v>73</v>
      </c>
      <c r="P14" s="51"/>
      <c r="Q14" s="55">
        <v>8</v>
      </c>
      <c r="R14" s="89">
        <f t="shared" si="0"/>
        <v>6</v>
      </c>
    </row>
    <row r="15" spans="1:19" ht="24.95" customHeight="1" x14ac:dyDescent="0.15">
      <c r="A15" s="288"/>
      <c r="B15" s="68"/>
      <c r="C15" s="50"/>
      <c r="D15" s="51"/>
      <c r="E15" s="52"/>
      <c r="F15" s="53"/>
      <c r="G15" s="72"/>
      <c r="H15" s="76"/>
      <c r="I15" s="51"/>
      <c r="J15" s="53"/>
      <c r="K15" s="53"/>
      <c r="L15" s="53"/>
      <c r="M15" s="80"/>
      <c r="N15" s="68"/>
      <c r="O15" s="54" t="s">
        <v>86</v>
      </c>
      <c r="P15" s="51" t="s">
        <v>34</v>
      </c>
      <c r="Q15" s="55">
        <v>6</v>
      </c>
      <c r="R15" s="89">
        <f t="shared" si="0"/>
        <v>4.5</v>
      </c>
    </row>
    <row r="16" spans="1:19" ht="24.95" customHeight="1" x14ac:dyDescent="0.15">
      <c r="A16" s="288"/>
      <c r="B16" s="68"/>
      <c r="C16" s="50"/>
      <c r="D16" s="51"/>
      <c r="E16" s="52"/>
      <c r="F16" s="53"/>
      <c r="G16" s="72"/>
      <c r="H16" s="76"/>
      <c r="I16" s="51"/>
      <c r="J16" s="53"/>
      <c r="K16" s="53"/>
      <c r="L16" s="53"/>
      <c r="M16" s="80"/>
      <c r="N16" s="68"/>
      <c r="O16" s="54" t="s">
        <v>29</v>
      </c>
      <c r="P16" s="51"/>
      <c r="Q16" s="55">
        <v>5</v>
      </c>
      <c r="R16" s="89">
        <f t="shared" si="0"/>
        <v>3.75</v>
      </c>
    </row>
    <row r="17" spans="1:18" ht="24.95" customHeight="1" x14ac:dyDescent="0.15">
      <c r="A17" s="288"/>
      <c r="B17" s="68"/>
      <c r="C17" s="50"/>
      <c r="D17" s="51"/>
      <c r="E17" s="52"/>
      <c r="F17" s="53"/>
      <c r="G17" s="72"/>
      <c r="H17" s="76"/>
      <c r="I17" s="51"/>
      <c r="J17" s="53"/>
      <c r="K17" s="53"/>
      <c r="L17" s="53"/>
      <c r="M17" s="80"/>
      <c r="N17" s="68"/>
      <c r="O17" s="54" t="s">
        <v>88</v>
      </c>
      <c r="P17" s="51"/>
      <c r="Q17" s="55">
        <v>3</v>
      </c>
      <c r="R17" s="89">
        <f t="shared" si="0"/>
        <v>2.25</v>
      </c>
    </row>
    <row r="18" spans="1:18" ht="24.95" customHeight="1" x14ac:dyDescent="0.15">
      <c r="A18" s="288"/>
      <c r="B18" s="67"/>
      <c r="C18" s="44"/>
      <c r="D18" s="45"/>
      <c r="E18" s="46"/>
      <c r="F18" s="47"/>
      <c r="G18" s="71"/>
      <c r="H18" s="75"/>
      <c r="I18" s="45"/>
      <c r="J18" s="47"/>
      <c r="K18" s="47"/>
      <c r="L18" s="47"/>
      <c r="M18" s="79"/>
      <c r="N18" s="67"/>
      <c r="O18" s="48"/>
      <c r="P18" s="45"/>
      <c r="Q18" s="49"/>
      <c r="R18" s="90"/>
    </row>
    <row r="19" spans="1:18" ht="24.95" customHeight="1" x14ac:dyDescent="0.15">
      <c r="A19" s="288"/>
      <c r="B19" s="68" t="s">
        <v>89</v>
      </c>
      <c r="C19" s="50" t="s">
        <v>90</v>
      </c>
      <c r="D19" s="51"/>
      <c r="E19" s="52">
        <v>20</v>
      </c>
      <c r="F19" s="53" t="s">
        <v>22</v>
      </c>
      <c r="G19" s="72"/>
      <c r="H19" s="76" t="s">
        <v>90</v>
      </c>
      <c r="I19" s="51"/>
      <c r="J19" s="53">
        <f>ROUNDUP(E19*0.75,2)</f>
        <v>15</v>
      </c>
      <c r="K19" s="53" t="s">
        <v>22</v>
      </c>
      <c r="L19" s="53"/>
      <c r="M19" s="80" t="e">
        <f>ROUND(#REF!+(#REF!*15/100),2)</f>
        <v>#REF!</v>
      </c>
      <c r="N19" s="68" t="s">
        <v>20</v>
      </c>
      <c r="O19" s="54" t="s">
        <v>73</v>
      </c>
      <c r="P19" s="51"/>
      <c r="Q19" s="55">
        <v>100</v>
      </c>
      <c r="R19" s="89">
        <f>ROUNDUP(Q19*0.75,2)</f>
        <v>75</v>
      </c>
    </row>
    <row r="20" spans="1:18" ht="24.95" customHeight="1" x14ac:dyDescent="0.15">
      <c r="A20" s="288"/>
      <c r="B20" s="68"/>
      <c r="C20" s="50" t="s">
        <v>41</v>
      </c>
      <c r="D20" s="51"/>
      <c r="E20" s="52">
        <v>5</v>
      </c>
      <c r="F20" s="53" t="s">
        <v>22</v>
      </c>
      <c r="G20" s="72"/>
      <c r="H20" s="76" t="s">
        <v>41</v>
      </c>
      <c r="I20" s="51"/>
      <c r="J20" s="53">
        <f>ROUNDUP(E20*0.75,2)</f>
        <v>3.75</v>
      </c>
      <c r="K20" s="53" t="s">
        <v>22</v>
      </c>
      <c r="L20" s="53"/>
      <c r="M20" s="80" t="e">
        <f>ROUND(#REF!+(#REF!*10/100),2)</f>
        <v>#REF!</v>
      </c>
      <c r="N20" s="68"/>
      <c r="O20" s="54" t="s">
        <v>91</v>
      </c>
      <c r="P20" s="51" t="s">
        <v>92</v>
      </c>
      <c r="Q20" s="55">
        <v>0.5</v>
      </c>
      <c r="R20" s="89">
        <f>ROUNDUP(Q20*0.75,2)</f>
        <v>0.38</v>
      </c>
    </row>
    <row r="21" spans="1:18" ht="24.95" customHeight="1" x14ac:dyDescent="0.15">
      <c r="A21" s="288"/>
      <c r="B21" s="68"/>
      <c r="C21" s="50"/>
      <c r="D21" s="51"/>
      <c r="E21" s="52"/>
      <c r="F21" s="53"/>
      <c r="G21" s="72"/>
      <c r="H21" s="76"/>
      <c r="I21" s="51"/>
      <c r="J21" s="53"/>
      <c r="K21" s="53"/>
      <c r="L21" s="53"/>
      <c r="M21" s="80"/>
      <c r="N21" s="68"/>
      <c r="O21" s="54" t="s">
        <v>31</v>
      </c>
      <c r="P21" s="51"/>
      <c r="Q21" s="55">
        <v>0.1</v>
      </c>
      <c r="R21" s="89">
        <f>ROUNDUP(Q21*0.75,2)</f>
        <v>0.08</v>
      </c>
    </row>
    <row r="22" spans="1:18" ht="24.95" customHeight="1" x14ac:dyDescent="0.15">
      <c r="A22" s="288"/>
      <c r="B22" s="67"/>
      <c r="C22" s="44"/>
      <c r="D22" s="45"/>
      <c r="E22" s="46"/>
      <c r="F22" s="47"/>
      <c r="G22" s="71"/>
      <c r="H22" s="75"/>
      <c r="I22" s="45"/>
      <c r="J22" s="47"/>
      <c r="K22" s="47"/>
      <c r="L22" s="47"/>
      <c r="M22" s="79"/>
      <c r="N22" s="67"/>
      <c r="O22" s="48"/>
      <c r="P22" s="45"/>
      <c r="Q22" s="49"/>
      <c r="R22" s="90"/>
    </row>
    <row r="23" spans="1:18" ht="24.95" customHeight="1" x14ac:dyDescent="0.15">
      <c r="A23" s="288"/>
      <c r="B23" s="68" t="s">
        <v>93</v>
      </c>
      <c r="C23" s="50" t="s">
        <v>94</v>
      </c>
      <c r="D23" s="51"/>
      <c r="E23" s="82">
        <v>0.125</v>
      </c>
      <c r="F23" s="53" t="s">
        <v>28</v>
      </c>
      <c r="G23" s="72"/>
      <c r="H23" s="76" t="s">
        <v>94</v>
      </c>
      <c r="I23" s="51"/>
      <c r="J23" s="53">
        <f>ROUNDUP(E23*0.75,2)</f>
        <v>9.9999999999999992E-2</v>
      </c>
      <c r="K23" s="53" t="s">
        <v>28</v>
      </c>
      <c r="L23" s="53"/>
      <c r="M23" s="80" t="e">
        <f>#REF!</f>
        <v>#REF!</v>
      </c>
      <c r="N23" s="68" t="s">
        <v>48</v>
      </c>
      <c r="O23" s="54"/>
      <c r="P23" s="51"/>
      <c r="Q23" s="55"/>
      <c r="R23" s="89"/>
    </row>
    <row r="24" spans="1:18" ht="24.95" customHeight="1" thickBot="1" x14ac:dyDescent="0.2">
      <c r="A24" s="289"/>
      <c r="B24" s="69"/>
      <c r="C24" s="58"/>
      <c r="D24" s="59"/>
      <c r="E24" s="60"/>
      <c r="F24" s="61"/>
      <c r="G24" s="73"/>
      <c r="H24" s="77"/>
      <c r="I24" s="59"/>
      <c r="J24" s="61"/>
      <c r="K24" s="61"/>
      <c r="L24" s="61"/>
      <c r="M24" s="81"/>
      <c r="N24" s="69"/>
      <c r="O24" s="62"/>
      <c r="P24" s="59"/>
      <c r="Q24" s="63"/>
      <c r="R24" s="91"/>
    </row>
  </sheetData>
  <mergeCells count="4">
    <mergeCell ref="H1:N1"/>
    <mergeCell ref="A2:R2"/>
    <mergeCell ref="A3:F3"/>
    <mergeCell ref="A5:A24"/>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3"/>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8"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260</v>
      </c>
      <c r="B1" s="5"/>
      <c r="C1" s="1"/>
      <c r="D1" s="1"/>
      <c r="E1" s="302"/>
      <c r="F1" s="303"/>
      <c r="G1" s="303"/>
      <c r="H1" s="303"/>
      <c r="I1" s="303"/>
      <c r="J1" s="303"/>
      <c r="K1" s="303"/>
      <c r="L1" s="303"/>
      <c r="M1" s="303"/>
      <c r="N1" s="303"/>
      <c r="O1"/>
      <c r="P1"/>
      <c r="Q1"/>
      <c r="R1"/>
      <c r="S1"/>
      <c r="T1"/>
      <c r="U1"/>
    </row>
    <row r="2" spans="1:21" s="3" customFormat="1" ht="36" customHeight="1" x14ac:dyDescent="0.15">
      <c r="A2" s="283" t="s">
        <v>0</v>
      </c>
      <c r="B2" s="284"/>
      <c r="C2" s="284"/>
      <c r="D2" s="284"/>
      <c r="E2" s="284"/>
      <c r="F2" s="284"/>
      <c r="G2" s="284"/>
      <c r="H2" s="284"/>
      <c r="I2" s="284"/>
      <c r="J2" s="284"/>
      <c r="K2" s="284"/>
      <c r="L2" s="284"/>
      <c r="M2" s="284"/>
      <c r="N2" s="284"/>
      <c r="O2" s="303"/>
      <c r="P2"/>
      <c r="Q2"/>
      <c r="R2"/>
      <c r="S2"/>
      <c r="T2"/>
      <c r="U2"/>
    </row>
    <row r="3" spans="1:21" ht="33.75" customHeight="1" thickBot="1" x14ac:dyDescent="0.3">
      <c r="A3" s="304" t="s">
        <v>289</v>
      </c>
      <c r="B3" s="305"/>
      <c r="C3" s="305"/>
      <c r="D3" s="94"/>
      <c r="E3" s="306" t="s">
        <v>290</v>
      </c>
      <c r="F3" s="307"/>
      <c r="G3" s="87"/>
      <c r="H3" s="87"/>
      <c r="I3" s="87"/>
      <c r="J3" s="87"/>
      <c r="K3" s="95"/>
      <c r="L3" s="87"/>
      <c r="M3" s="87"/>
    </row>
    <row r="4" spans="1:21" ht="18.75" customHeight="1" x14ac:dyDescent="0.15">
      <c r="A4" s="308"/>
      <c r="B4" s="309"/>
      <c r="C4" s="310"/>
      <c r="D4" s="314" t="s">
        <v>5</v>
      </c>
      <c r="E4" s="317" t="s">
        <v>262</v>
      </c>
      <c r="F4" s="320" t="s">
        <v>263</v>
      </c>
      <c r="G4" s="96" t="s">
        <v>264</v>
      </c>
      <c r="H4" s="97" t="s">
        <v>265</v>
      </c>
      <c r="I4" s="323" t="s">
        <v>266</v>
      </c>
      <c r="J4" s="324"/>
      <c r="K4" s="325"/>
      <c r="L4" s="326" t="s">
        <v>267</v>
      </c>
      <c r="M4" s="327"/>
      <c r="N4" s="328"/>
      <c r="O4" s="290" t="s">
        <v>5</v>
      </c>
    </row>
    <row r="5" spans="1:21" ht="18.75" customHeight="1" x14ac:dyDescent="0.15">
      <c r="A5" s="311"/>
      <c r="B5" s="312"/>
      <c r="C5" s="313"/>
      <c r="D5" s="315"/>
      <c r="E5" s="318"/>
      <c r="F5" s="321"/>
      <c r="G5" s="9" t="s">
        <v>268</v>
      </c>
      <c r="H5" s="98" t="s">
        <v>270</v>
      </c>
      <c r="I5" s="293" t="s">
        <v>271</v>
      </c>
      <c r="J5" s="294"/>
      <c r="K5" s="295"/>
      <c r="L5" s="296" t="s">
        <v>273</v>
      </c>
      <c r="M5" s="297"/>
      <c r="N5" s="298"/>
      <c r="O5" s="291"/>
    </row>
    <row r="6" spans="1:21" ht="18.75" customHeight="1" thickBot="1" x14ac:dyDescent="0.2">
      <c r="A6" s="99"/>
      <c r="B6" s="100" t="s">
        <v>1</v>
      </c>
      <c r="C6" s="101" t="s">
        <v>274</v>
      </c>
      <c r="D6" s="316"/>
      <c r="E6" s="319"/>
      <c r="F6" s="322"/>
      <c r="G6" s="102" t="s">
        <v>263</v>
      </c>
      <c r="H6" s="103" t="s">
        <v>275</v>
      </c>
      <c r="I6" s="104" t="s">
        <v>1</v>
      </c>
      <c r="J6" s="101" t="s">
        <v>274</v>
      </c>
      <c r="K6" s="103" t="s">
        <v>275</v>
      </c>
      <c r="L6" s="105" t="s">
        <v>1</v>
      </c>
      <c r="M6" s="106" t="s">
        <v>274</v>
      </c>
      <c r="N6" s="103" t="s">
        <v>275</v>
      </c>
      <c r="O6" s="292"/>
    </row>
    <row r="7" spans="1:21" ht="30" customHeight="1" x14ac:dyDescent="0.15">
      <c r="A7" s="299" t="s">
        <v>51</v>
      </c>
      <c r="B7" s="107" t="s">
        <v>276</v>
      </c>
      <c r="C7" s="107" t="s">
        <v>277</v>
      </c>
      <c r="D7" s="107"/>
      <c r="E7" s="39"/>
      <c r="F7" s="108"/>
      <c r="G7" s="107"/>
      <c r="H7" s="109" t="s">
        <v>278</v>
      </c>
      <c r="I7" s="110" t="s">
        <v>276</v>
      </c>
      <c r="J7" s="107" t="s">
        <v>277</v>
      </c>
      <c r="K7" s="109" t="s">
        <v>279</v>
      </c>
      <c r="L7" s="111" t="s">
        <v>280</v>
      </c>
      <c r="M7" s="107" t="s">
        <v>277</v>
      </c>
      <c r="N7" s="109">
        <v>30</v>
      </c>
      <c r="O7" s="112"/>
    </row>
    <row r="8" spans="1:21" ht="30" customHeight="1" x14ac:dyDescent="0.15">
      <c r="A8" s="300"/>
      <c r="B8" s="113"/>
      <c r="C8" s="113"/>
      <c r="D8" s="113"/>
      <c r="E8" s="45"/>
      <c r="F8" s="114"/>
      <c r="G8" s="113"/>
      <c r="H8" s="115"/>
      <c r="I8" s="116"/>
      <c r="J8" s="113"/>
      <c r="K8" s="115"/>
      <c r="L8" s="117"/>
      <c r="M8" s="113"/>
      <c r="N8" s="115"/>
      <c r="O8" s="118"/>
    </row>
    <row r="9" spans="1:21" ht="30" customHeight="1" x14ac:dyDescent="0.15">
      <c r="A9" s="300"/>
      <c r="B9" s="119" t="s">
        <v>291</v>
      </c>
      <c r="C9" s="119" t="s">
        <v>61</v>
      </c>
      <c r="D9" s="119"/>
      <c r="E9" s="51"/>
      <c r="F9" s="120"/>
      <c r="G9" s="119"/>
      <c r="H9" s="121">
        <v>10</v>
      </c>
      <c r="I9" s="122" t="s">
        <v>291</v>
      </c>
      <c r="J9" s="123" t="s">
        <v>122</v>
      </c>
      <c r="K9" s="121">
        <v>5</v>
      </c>
      <c r="L9" s="124" t="s">
        <v>292</v>
      </c>
      <c r="M9" s="119" t="s">
        <v>21</v>
      </c>
      <c r="N9" s="121">
        <v>5</v>
      </c>
      <c r="O9" s="125"/>
    </row>
    <row r="10" spans="1:21" ht="30" customHeight="1" x14ac:dyDescent="0.15">
      <c r="A10" s="300"/>
      <c r="B10" s="119"/>
      <c r="C10" s="119" t="s">
        <v>83</v>
      </c>
      <c r="D10" s="119"/>
      <c r="E10" s="51"/>
      <c r="F10" s="120"/>
      <c r="G10" s="119"/>
      <c r="H10" s="121">
        <v>20</v>
      </c>
      <c r="I10" s="122"/>
      <c r="J10" s="119" t="s">
        <v>83</v>
      </c>
      <c r="K10" s="121">
        <v>20</v>
      </c>
      <c r="L10" s="124"/>
      <c r="M10" s="119" t="s">
        <v>83</v>
      </c>
      <c r="N10" s="121">
        <v>10</v>
      </c>
      <c r="O10" s="125"/>
    </row>
    <row r="11" spans="1:21" ht="30" customHeight="1" x14ac:dyDescent="0.15">
      <c r="A11" s="300"/>
      <c r="B11" s="119"/>
      <c r="C11" s="119" t="s">
        <v>21</v>
      </c>
      <c r="D11" s="119"/>
      <c r="E11" s="51"/>
      <c r="F11" s="120"/>
      <c r="G11" s="119"/>
      <c r="H11" s="121">
        <v>10</v>
      </c>
      <c r="I11" s="122"/>
      <c r="J11" s="119" t="s">
        <v>21</v>
      </c>
      <c r="K11" s="121">
        <v>5</v>
      </c>
      <c r="L11" s="124"/>
      <c r="M11" s="119" t="s">
        <v>87</v>
      </c>
      <c r="N11" s="121">
        <v>10</v>
      </c>
      <c r="O11" s="125"/>
    </row>
    <row r="12" spans="1:21" ht="30" customHeight="1" x14ac:dyDescent="0.15">
      <c r="A12" s="300"/>
      <c r="B12" s="119"/>
      <c r="C12" s="119" t="s">
        <v>87</v>
      </c>
      <c r="D12" s="119"/>
      <c r="E12" s="51"/>
      <c r="F12" s="120"/>
      <c r="G12" s="119"/>
      <c r="H12" s="121">
        <v>10</v>
      </c>
      <c r="I12" s="122"/>
      <c r="J12" s="119" t="s">
        <v>87</v>
      </c>
      <c r="K12" s="121">
        <v>10</v>
      </c>
      <c r="L12" s="117"/>
      <c r="M12" s="113"/>
      <c r="N12" s="115"/>
      <c r="O12" s="118"/>
    </row>
    <row r="13" spans="1:21" ht="30" customHeight="1" x14ac:dyDescent="0.15">
      <c r="A13" s="300"/>
      <c r="B13" s="119"/>
      <c r="C13" s="119"/>
      <c r="D13" s="119"/>
      <c r="E13" s="51"/>
      <c r="F13" s="120"/>
      <c r="G13" s="119" t="s">
        <v>73</v>
      </c>
      <c r="H13" s="121" t="s">
        <v>286</v>
      </c>
      <c r="I13" s="122"/>
      <c r="J13" s="119"/>
      <c r="K13" s="121"/>
      <c r="L13" s="124" t="s">
        <v>293</v>
      </c>
      <c r="M13" s="119" t="s">
        <v>90</v>
      </c>
      <c r="N13" s="121">
        <v>5</v>
      </c>
      <c r="O13" s="125"/>
    </row>
    <row r="14" spans="1:21" ht="30" customHeight="1" x14ac:dyDescent="0.15">
      <c r="A14" s="300"/>
      <c r="B14" s="119"/>
      <c r="C14" s="119"/>
      <c r="D14" s="119"/>
      <c r="E14" s="51"/>
      <c r="F14" s="120"/>
      <c r="G14" s="119" t="s">
        <v>31</v>
      </c>
      <c r="H14" s="121" t="s">
        <v>287</v>
      </c>
      <c r="I14" s="122"/>
      <c r="J14" s="119"/>
      <c r="K14" s="121"/>
      <c r="L14" s="124"/>
      <c r="M14" s="119" t="s">
        <v>41</v>
      </c>
      <c r="N14" s="121">
        <v>5</v>
      </c>
      <c r="O14" s="125"/>
    </row>
    <row r="15" spans="1:21" ht="30" customHeight="1" x14ac:dyDescent="0.15">
      <c r="A15" s="300"/>
      <c r="B15" s="113"/>
      <c r="C15" s="113"/>
      <c r="D15" s="113"/>
      <c r="E15" s="45"/>
      <c r="F15" s="114"/>
      <c r="G15" s="113"/>
      <c r="H15" s="115"/>
      <c r="I15" s="116"/>
      <c r="J15" s="113"/>
      <c r="K15" s="115"/>
      <c r="L15" s="117"/>
      <c r="M15" s="113"/>
      <c r="N15" s="115"/>
      <c r="O15" s="118"/>
    </row>
    <row r="16" spans="1:21" ht="30" customHeight="1" x14ac:dyDescent="0.15">
      <c r="A16" s="300"/>
      <c r="B16" s="119" t="s">
        <v>89</v>
      </c>
      <c r="C16" s="119" t="s">
        <v>90</v>
      </c>
      <c r="D16" s="119"/>
      <c r="E16" s="51"/>
      <c r="F16" s="120"/>
      <c r="G16" s="119"/>
      <c r="H16" s="121">
        <v>10</v>
      </c>
      <c r="I16" s="122" t="s">
        <v>89</v>
      </c>
      <c r="J16" s="119" t="s">
        <v>90</v>
      </c>
      <c r="K16" s="121">
        <v>5</v>
      </c>
      <c r="L16" s="124" t="s">
        <v>294</v>
      </c>
      <c r="M16" s="119" t="s">
        <v>94</v>
      </c>
      <c r="N16" s="137">
        <v>0.08</v>
      </c>
      <c r="O16" s="125"/>
    </row>
    <row r="17" spans="1:15" ht="30" customHeight="1" x14ac:dyDescent="0.15">
      <c r="A17" s="300"/>
      <c r="B17" s="119"/>
      <c r="C17" s="119" t="s">
        <v>41</v>
      </c>
      <c r="D17" s="119"/>
      <c r="E17" s="51"/>
      <c r="F17" s="120"/>
      <c r="G17" s="119"/>
      <c r="H17" s="121">
        <v>5</v>
      </c>
      <c r="I17" s="122"/>
      <c r="J17" s="119" t="s">
        <v>41</v>
      </c>
      <c r="K17" s="121">
        <v>5</v>
      </c>
      <c r="L17" s="124"/>
      <c r="M17" s="119"/>
      <c r="N17" s="121"/>
      <c r="O17" s="125"/>
    </row>
    <row r="18" spans="1:15" ht="30" customHeight="1" x14ac:dyDescent="0.15">
      <c r="A18" s="300"/>
      <c r="B18" s="119"/>
      <c r="C18" s="119"/>
      <c r="D18" s="119"/>
      <c r="E18" s="51"/>
      <c r="F18" s="120"/>
      <c r="G18" s="119" t="s">
        <v>73</v>
      </c>
      <c r="H18" s="121" t="s">
        <v>286</v>
      </c>
      <c r="I18" s="122"/>
      <c r="J18" s="119"/>
      <c r="K18" s="121"/>
      <c r="L18" s="124"/>
      <c r="M18" s="119"/>
      <c r="N18" s="121"/>
      <c r="O18" s="125"/>
    </row>
    <row r="19" spans="1:15" ht="30" customHeight="1" x14ac:dyDescent="0.15">
      <c r="A19" s="300"/>
      <c r="B19" s="113"/>
      <c r="C19" s="113"/>
      <c r="D19" s="113"/>
      <c r="E19" s="45"/>
      <c r="F19" s="138"/>
      <c r="G19" s="113"/>
      <c r="H19" s="115"/>
      <c r="I19" s="116"/>
      <c r="J19" s="113"/>
      <c r="K19" s="115"/>
      <c r="L19" s="124"/>
      <c r="M19" s="119"/>
      <c r="N19" s="121"/>
      <c r="O19" s="125"/>
    </row>
    <row r="20" spans="1:15" ht="30" customHeight="1" x14ac:dyDescent="0.15">
      <c r="A20" s="300"/>
      <c r="B20" s="119" t="s">
        <v>93</v>
      </c>
      <c r="C20" s="119" t="s">
        <v>94</v>
      </c>
      <c r="D20" s="119"/>
      <c r="E20" s="51"/>
      <c r="F20" s="120"/>
      <c r="G20" s="119"/>
      <c r="H20" s="139">
        <v>0.1</v>
      </c>
      <c r="I20" s="122" t="s">
        <v>93</v>
      </c>
      <c r="J20" s="119" t="s">
        <v>94</v>
      </c>
      <c r="K20" s="139">
        <v>0.1</v>
      </c>
      <c r="L20" s="124"/>
      <c r="M20" s="119"/>
      <c r="N20" s="121"/>
      <c r="O20" s="125"/>
    </row>
    <row r="21" spans="1:15" ht="30" customHeight="1" thickBot="1" x14ac:dyDescent="0.2">
      <c r="A21" s="301"/>
      <c r="B21" s="129"/>
      <c r="C21" s="129"/>
      <c r="D21" s="129"/>
      <c r="E21" s="59"/>
      <c r="F21" s="130"/>
      <c r="G21" s="129"/>
      <c r="H21" s="131"/>
      <c r="I21" s="132"/>
      <c r="J21" s="129"/>
      <c r="K21" s="131"/>
      <c r="L21" s="134"/>
      <c r="M21" s="129"/>
      <c r="N21" s="131"/>
      <c r="O21" s="135"/>
    </row>
    <row r="22" spans="1:15" ht="14.25" x14ac:dyDescent="0.15">
      <c r="B22" s="92"/>
      <c r="C22" s="92"/>
      <c r="D22" s="92"/>
      <c r="G22" s="92"/>
      <c r="H22" s="136"/>
      <c r="I22" s="92"/>
      <c r="J22" s="92"/>
      <c r="K22" s="136"/>
      <c r="L22" s="92"/>
      <c r="M22" s="92"/>
      <c r="N22" s="136"/>
    </row>
    <row r="23" spans="1:15" ht="14.25" x14ac:dyDescent="0.15">
      <c r="B23" s="92"/>
      <c r="C23" s="92"/>
      <c r="D23" s="92"/>
      <c r="G23" s="92"/>
      <c r="H23" s="136"/>
      <c r="I23" s="92"/>
      <c r="J23" s="92"/>
      <c r="K23" s="136"/>
      <c r="L23" s="92"/>
      <c r="M23" s="92"/>
      <c r="N23" s="136"/>
    </row>
    <row r="24" spans="1:15" ht="14.25" x14ac:dyDescent="0.15">
      <c r="B24" s="92"/>
      <c r="C24" s="92"/>
      <c r="D24" s="92"/>
      <c r="G24" s="92"/>
      <c r="H24" s="136"/>
      <c r="I24" s="92"/>
      <c r="J24" s="92"/>
      <c r="K24" s="136"/>
      <c r="L24" s="92"/>
      <c r="M24" s="92"/>
      <c r="N24" s="136"/>
    </row>
    <row r="25" spans="1:15" ht="14.25" x14ac:dyDescent="0.15">
      <c r="B25" s="92"/>
      <c r="C25" s="92"/>
      <c r="D25" s="92"/>
      <c r="G25" s="92"/>
      <c r="H25" s="136"/>
      <c r="I25" s="92"/>
      <c r="J25" s="92"/>
      <c r="K25" s="136"/>
      <c r="L25" s="92"/>
      <c r="M25" s="92"/>
      <c r="N25" s="136"/>
    </row>
    <row r="26" spans="1:15" ht="14.25" x14ac:dyDescent="0.15">
      <c r="B26" s="92"/>
      <c r="C26" s="92"/>
      <c r="D26" s="92"/>
      <c r="G26" s="92"/>
      <c r="H26" s="136"/>
      <c r="I26" s="92"/>
      <c r="J26" s="92"/>
      <c r="K26" s="136"/>
      <c r="L26" s="92"/>
      <c r="M26" s="92"/>
      <c r="N26" s="136"/>
    </row>
    <row r="27" spans="1:15" ht="14.25" x14ac:dyDescent="0.15">
      <c r="B27" s="92"/>
      <c r="C27" s="92"/>
      <c r="D27" s="92"/>
      <c r="G27" s="92"/>
      <c r="H27" s="136"/>
      <c r="I27" s="92"/>
      <c r="J27" s="92"/>
      <c r="K27" s="136"/>
      <c r="L27" s="92"/>
      <c r="M27" s="92"/>
      <c r="N27" s="136"/>
    </row>
    <row r="28" spans="1:15" ht="14.25" x14ac:dyDescent="0.15">
      <c r="B28" s="92"/>
      <c r="C28" s="92"/>
      <c r="D28" s="92"/>
      <c r="G28" s="92"/>
      <c r="H28" s="136"/>
      <c r="I28" s="92"/>
      <c r="J28" s="92"/>
      <c r="K28" s="136"/>
      <c r="L28" s="92"/>
      <c r="M28" s="92"/>
      <c r="N28" s="136"/>
    </row>
    <row r="29" spans="1:15" ht="14.25" x14ac:dyDescent="0.15">
      <c r="B29" s="92"/>
      <c r="C29" s="92"/>
      <c r="D29" s="92"/>
      <c r="G29" s="92"/>
      <c r="H29" s="136"/>
      <c r="I29" s="92"/>
      <c r="J29" s="92"/>
      <c r="K29" s="136"/>
      <c r="L29" s="92"/>
      <c r="M29" s="92"/>
      <c r="N29" s="136"/>
    </row>
    <row r="30" spans="1:15" ht="14.25" x14ac:dyDescent="0.15">
      <c r="B30" s="92"/>
      <c r="C30" s="92"/>
      <c r="D30" s="92"/>
      <c r="G30" s="92"/>
      <c r="H30" s="136"/>
      <c r="I30" s="92"/>
      <c r="J30" s="92"/>
      <c r="K30" s="136"/>
      <c r="L30" s="92"/>
      <c r="M30" s="92"/>
      <c r="N30" s="136"/>
    </row>
    <row r="31" spans="1:15" ht="14.25" x14ac:dyDescent="0.15">
      <c r="B31" s="92"/>
      <c r="C31" s="92"/>
      <c r="D31" s="92"/>
      <c r="G31" s="92"/>
      <c r="H31" s="136"/>
      <c r="I31" s="92"/>
      <c r="J31" s="92"/>
      <c r="K31" s="136"/>
      <c r="L31" s="92"/>
      <c r="M31" s="92"/>
      <c r="N31" s="136"/>
    </row>
    <row r="32" spans="1:15" ht="14.25" x14ac:dyDescent="0.15">
      <c r="B32" s="92"/>
      <c r="C32" s="92"/>
      <c r="D32" s="92"/>
      <c r="G32" s="92"/>
      <c r="H32" s="136"/>
      <c r="I32" s="92"/>
      <c r="J32" s="92"/>
      <c r="K32" s="136"/>
      <c r="L32" s="92"/>
      <c r="M32" s="92"/>
      <c r="N32" s="136"/>
    </row>
    <row r="33" spans="2:14" ht="14.25" x14ac:dyDescent="0.15">
      <c r="B33" s="92"/>
      <c r="C33" s="92"/>
      <c r="D33" s="92"/>
      <c r="G33" s="92"/>
      <c r="H33" s="136"/>
      <c r="I33" s="92"/>
      <c r="J33" s="92"/>
      <c r="K33" s="136"/>
      <c r="L33" s="92"/>
      <c r="M33" s="92"/>
      <c r="N33" s="136"/>
    </row>
    <row r="34" spans="2:14" ht="14.25" x14ac:dyDescent="0.15">
      <c r="B34" s="92"/>
      <c r="C34" s="92"/>
      <c r="D34" s="92"/>
      <c r="G34" s="92"/>
      <c r="H34" s="136"/>
      <c r="I34" s="92"/>
      <c r="J34" s="92"/>
      <c r="K34" s="136"/>
      <c r="L34" s="92"/>
      <c r="M34" s="92"/>
      <c r="N34" s="136"/>
    </row>
    <row r="35" spans="2:14" ht="14.25" x14ac:dyDescent="0.15">
      <c r="B35" s="92"/>
      <c r="C35" s="92"/>
      <c r="D35" s="92"/>
      <c r="G35" s="92"/>
      <c r="H35" s="136"/>
      <c r="I35" s="92"/>
      <c r="J35" s="92"/>
      <c r="K35" s="136"/>
      <c r="L35" s="92"/>
      <c r="M35" s="92"/>
      <c r="N35" s="136"/>
    </row>
    <row r="36" spans="2:14" ht="14.25" x14ac:dyDescent="0.15">
      <c r="B36" s="92"/>
      <c r="C36" s="92"/>
      <c r="D36" s="92"/>
      <c r="G36" s="92"/>
      <c r="H36" s="136"/>
      <c r="I36" s="92"/>
      <c r="J36" s="92"/>
      <c r="K36" s="136"/>
      <c r="L36" s="92"/>
      <c r="M36" s="92"/>
      <c r="N36" s="136"/>
    </row>
    <row r="37" spans="2:14" ht="14.25" x14ac:dyDescent="0.15">
      <c r="B37" s="92"/>
      <c r="C37" s="92"/>
      <c r="D37" s="92"/>
      <c r="G37" s="92"/>
      <c r="H37" s="136"/>
      <c r="I37" s="92"/>
      <c r="J37" s="92"/>
      <c r="K37" s="136"/>
      <c r="L37" s="92"/>
      <c r="M37" s="92"/>
      <c r="N37" s="136"/>
    </row>
    <row r="38" spans="2:14" ht="14.25" x14ac:dyDescent="0.15">
      <c r="B38" s="92"/>
      <c r="C38" s="92"/>
      <c r="D38" s="92"/>
      <c r="G38" s="92"/>
      <c r="H38" s="136"/>
      <c r="I38" s="92"/>
      <c r="J38" s="92"/>
      <c r="K38" s="136"/>
      <c r="L38" s="92"/>
      <c r="M38" s="92"/>
      <c r="N38" s="136"/>
    </row>
    <row r="39" spans="2:14" ht="14.25" x14ac:dyDescent="0.15">
      <c r="B39" s="92"/>
      <c r="C39" s="92"/>
      <c r="D39" s="92"/>
      <c r="G39" s="92"/>
      <c r="H39" s="136"/>
      <c r="I39" s="92"/>
      <c r="J39" s="92"/>
      <c r="K39" s="136"/>
      <c r="L39" s="92"/>
      <c r="M39" s="92"/>
      <c r="N39" s="136"/>
    </row>
    <row r="40" spans="2:14" ht="14.25" x14ac:dyDescent="0.15">
      <c r="B40" s="92"/>
      <c r="C40" s="92"/>
      <c r="D40" s="92"/>
      <c r="G40" s="92"/>
      <c r="H40" s="136"/>
      <c r="I40" s="92"/>
      <c r="J40" s="92"/>
      <c r="K40" s="136"/>
      <c r="L40" s="92"/>
      <c r="M40" s="92"/>
      <c r="N40" s="136"/>
    </row>
    <row r="41" spans="2:14" ht="14.25" x14ac:dyDescent="0.15">
      <c r="B41" s="92"/>
      <c r="C41" s="92"/>
      <c r="D41" s="92"/>
      <c r="G41" s="92"/>
      <c r="H41" s="136"/>
      <c r="I41" s="92"/>
      <c r="J41" s="92"/>
      <c r="K41" s="136"/>
      <c r="L41" s="92"/>
      <c r="M41" s="92"/>
      <c r="N41" s="136"/>
    </row>
    <row r="42" spans="2:14" ht="14.25" x14ac:dyDescent="0.15">
      <c r="B42" s="92"/>
      <c r="C42" s="92"/>
      <c r="D42" s="92"/>
      <c r="G42" s="92"/>
      <c r="H42" s="136"/>
      <c r="I42" s="92"/>
      <c r="J42" s="92"/>
      <c r="K42" s="136"/>
      <c r="L42" s="92"/>
      <c r="M42" s="92"/>
      <c r="N42" s="136"/>
    </row>
    <row r="43" spans="2:14" ht="14.25" x14ac:dyDescent="0.15">
      <c r="B43" s="92"/>
      <c r="C43" s="92"/>
      <c r="D43" s="92"/>
      <c r="G43" s="92"/>
      <c r="H43" s="136"/>
      <c r="I43" s="92"/>
      <c r="J43" s="92"/>
      <c r="K43" s="136"/>
      <c r="L43" s="92"/>
      <c r="M43" s="92"/>
      <c r="N43" s="136"/>
    </row>
    <row r="44" spans="2:14" ht="14.25" x14ac:dyDescent="0.15">
      <c r="B44" s="92"/>
      <c r="C44" s="92"/>
      <c r="D44" s="92"/>
      <c r="G44" s="92"/>
      <c r="H44" s="136"/>
      <c r="I44" s="92"/>
      <c r="J44" s="92"/>
      <c r="K44" s="136"/>
      <c r="L44" s="92"/>
      <c r="M44" s="92"/>
      <c r="N44" s="136"/>
    </row>
    <row r="45" spans="2:14" ht="14.25" x14ac:dyDescent="0.15">
      <c r="B45" s="92"/>
      <c r="C45" s="92"/>
      <c r="D45" s="92"/>
      <c r="G45" s="92"/>
      <c r="H45" s="136"/>
      <c r="I45" s="92"/>
      <c r="J45" s="92"/>
      <c r="K45" s="136"/>
      <c r="L45" s="92"/>
      <c r="M45" s="92"/>
      <c r="N45" s="136"/>
    </row>
    <row r="46" spans="2:14" ht="14.25" x14ac:dyDescent="0.15">
      <c r="B46" s="92"/>
      <c r="C46" s="92"/>
      <c r="D46" s="92"/>
      <c r="G46" s="92"/>
      <c r="H46" s="136"/>
      <c r="I46" s="92"/>
      <c r="J46" s="92"/>
      <c r="K46" s="136"/>
      <c r="L46" s="92"/>
      <c r="M46" s="92"/>
      <c r="N46" s="136"/>
    </row>
    <row r="47" spans="2:14" ht="14.25" x14ac:dyDescent="0.15">
      <c r="B47" s="92"/>
      <c r="C47" s="92"/>
      <c r="D47" s="92"/>
      <c r="G47" s="92"/>
      <c r="H47" s="136"/>
      <c r="I47" s="92"/>
      <c r="J47" s="92"/>
      <c r="K47" s="136"/>
      <c r="L47" s="92"/>
      <c r="M47" s="92"/>
      <c r="N47" s="136"/>
    </row>
    <row r="48" spans="2:14" ht="14.25" x14ac:dyDescent="0.15">
      <c r="B48" s="92"/>
      <c r="C48" s="92"/>
      <c r="D48" s="92"/>
      <c r="G48" s="92"/>
      <c r="H48" s="136"/>
      <c r="I48" s="92"/>
      <c r="J48" s="92"/>
      <c r="K48" s="136"/>
      <c r="L48" s="92"/>
      <c r="M48" s="92"/>
      <c r="N48" s="136"/>
    </row>
    <row r="49" spans="2:14" ht="14.25" x14ac:dyDescent="0.15">
      <c r="B49" s="92"/>
      <c r="C49" s="92"/>
      <c r="D49" s="92"/>
      <c r="G49" s="92"/>
      <c r="H49" s="136"/>
      <c r="I49" s="92"/>
      <c r="J49" s="92"/>
      <c r="K49" s="136"/>
      <c r="L49" s="92"/>
      <c r="M49" s="92"/>
      <c r="N49" s="136"/>
    </row>
    <row r="50" spans="2:14" ht="14.25" x14ac:dyDescent="0.15">
      <c r="B50" s="92"/>
      <c r="C50" s="92"/>
      <c r="D50" s="92"/>
      <c r="G50" s="92"/>
      <c r="H50" s="136"/>
      <c r="I50" s="92"/>
      <c r="J50" s="92"/>
      <c r="K50" s="136"/>
      <c r="L50" s="92"/>
      <c r="M50" s="92"/>
      <c r="N50" s="136"/>
    </row>
    <row r="51" spans="2:14" ht="14.25" x14ac:dyDescent="0.15">
      <c r="B51" s="92"/>
      <c r="C51" s="92"/>
      <c r="D51" s="92"/>
      <c r="G51" s="92"/>
      <c r="H51" s="136"/>
      <c r="I51" s="92"/>
      <c r="J51" s="92"/>
      <c r="K51" s="136"/>
      <c r="L51" s="92"/>
      <c r="M51" s="92"/>
      <c r="N51" s="136"/>
    </row>
    <row r="52" spans="2:14" ht="14.25" x14ac:dyDescent="0.15">
      <c r="B52" s="92"/>
      <c r="C52" s="92"/>
      <c r="D52" s="92"/>
      <c r="G52" s="92"/>
      <c r="H52" s="136"/>
      <c r="I52" s="92"/>
      <c r="J52" s="92"/>
      <c r="K52" s="136"/>
      <c r="L52" s="92"/>
      <c r="M52" s="92"/>
      <c r="N52" s="136"/>
    </row>
    <row r="53" spans="2:14" ht="14.25" x14ac:dyDescent="0.15">
      <c r="B53" s="92"/>
      <c r="C53" s="92"/>
      <c r="D53" s="92"/>
      <c r="G53" s="92"/>
      <c r="H53" s="136"/>
      <c r="I53" s="92"/>
      <c r="J53" s="92"/>
      <c r="K53" s="136"/>
      <c r="L53" s="92"/>
      <c r="M53" s="92"/>
      <c r="N53" s="136"/>
    </row>
    <row r="54" spans="2:14" ht="14.25" x14ac:dyDescent="0.15">
      <c r="B54" s="92"/>
      <c r="C54" s="92"/>
      <c r="D54" s="92"/>
      <c r="G54" s="92"/>
      <c r="H54" s="136"/>
      <c r="I54" s="92"/>
      <c r="J54" s="92"/>
      <c r="K54" s="136"/>
      <c r="L54" s="92"/>
      <c r="M54" s="92"/>
      <c r="N54" s="136"/>
    </row>
    <row r="55" spans="2:14" ht="14.25" x14ac:dyDescent="0.15">
      <c r="B55" s="92"/>
      <c r="C55" s="92"/>
      <c r="D55" s="92"/>
      <c r="G55" s="92"/>
      <c r="H55" s="136"/>
      <c r="I55" s="92"/>
      <c r="J55" s="92"/>
      <c r="K55" s="136"/>
      <c r="L55" s="92"/>
      <c r="M55" s="92"/>
      <c r="N55" s="136"/>
    </row>
    <row r="56" spans="2:14" ht="14.25" x14ac:dyDescent="0.15">
      <c r="B56" s="92"/>
      <c r="C56" s="92"/>
      <c r="D56" s="92"/>
      <c r="G56" s="92"/>
      <c r="H56" s="136"/>
      <c r="I56" s="92"/>
      <c r="J56" s="92"/>
      <c r="K56" s="136"/>
      <c r="L56" s="92"/>
      <c r="M56" s="92"/>
      <c r="N56" s="136"/>
    </row>
    <row r="57" spans="2:14" ht="14.25" x14ac:dyDescent="0.15">
      <c r="B57" s="92"/>
      <c r="C57" s="92"/>
      <c r="D57" s="92"/>
      <c r="G57" s="92"/>
      <c r="H57" s="136"/>
      <c r="I57" s="92"/>
      <c r="J57" s="92"/>
      <c r="K57" s="136"/>
      <c r="L57" s="92"/>
      <c r="M57" s="92"/>
      <c r="N57" s="136"/>
    </row>
    <row r="58" spans="2:14" ht="14.25" x14ac:dyDescent="0.15">
      <c r="B58" s="92"/>
      <c r="C58" s="92"/>
      <c r="D58" s="92"/>
      <c r="G58" s="92"/>
      <c r="H58" s="136"/>
      <c r="I58" s="92"/>
      <c r="J58" s="92"/>
      <c r="K58" s="136"/>
      <c r="L58" s="92"/>
      <c r="M58" s="92"/>
      <c r="N58" s="136"/>
    </row>
    <row r="59" spans="2:14" ht="14.25" x14ac:dyDescent="0.15">
      <c r="B59" s="92"/>
      <c r="C59" s="92"/>
      <c r="D59" s="92"/>
      <c r="G59" s="92"/>
      <c r="H59" s="136"/>
      <c r="I59" s="92"/>
      <c r="J59" s="92"/>
      <c r="K59" s="136"/>
      <c r="L59" s="92"/>
      <c r="M59" s="92"/>
      <c r="N59" s="136"/>
    </row>
    <row r="60" spans="2:14" ht="14.25" x14ac:dyDescent="0.15">
      <c r="B60" s="92"/>
      <c r="C60" s="92"/>
      <c r="D60" s="92"/>
      <c r="G60" s="92"/>
      <c r="H60" s="136"/>
      <c r="I60" s="92"/>
      <c r="J60" s="92"/>
      <c r="K60" s="136"/>
      <c r="L60" s="92"/>
      <c r="M60" s="92"/>
      <c r="N60" s="136"/>
    </row>
    <row r="61" spans="2:14" ht="14.25" x14ac:dyDescent="0.15">
      <c r="B61" s="92"/>
      <c r="C61" s="92"/>
      <c r="D61" s="92"/>
      <c r="G61" s="92"/>
      <c r="H61" s="136"/>
      <c r="I61" s="92"/>
      <c r="J61" s="92"/>
      <c r="K61" s="136"/>
      <c r="L61" s="92"/>
      <c r="M61" s="92"/>
      <c r="N61" s="136"/>
    </row>
    <row r="62" spans="2:14" ht="14.25" x14ac:dyDescent="0.15">
      <c r="B62" s="92"/>
      <c r="C62" s="92"/>
      <c r="D62" s="92"/>
      <c r="G62" s="92"/>
      <c r="H62" s="136"/>
      <c r="I62" s="92"/>
      <c r="J62" s="92"/>
      <c r="K62" s="136"/>
      <c r="L62" s="92"/>
      <c r="M62" s="92"/>
      <c r="N62" s="136"/>
    </row>
    <row r="63" spans="2:14" ht="14.25" x14ac:dyDescent="0.15">
      <c r="B63" s="92"/>
      <c r="C63" s="92"/>
      <c r="D63" s="92"/>
      <c r="G63" s="92"/>
      <c r="H63" s="136"/>
      <c r="I63" s="92"/>
      <c r="J63" s="92"/>
      <c r="K63" s="136"/>
      <c r="L63" s="92"/>
      <c r="M63" s="92"/>
      <c r="N63" s="136"/>
    </row>
  </sheetData>
  <mergeCells count="14">
    <mergeCell ref="O4:O6"/>
    <mergeCell ref="I5:K5"/>
    <mergeCell ref="L5:N5"/>
    <mergeCell ref="A7:A21"/>
    <mergeCell ref="E1:N1"/>
    <mergeCell ref="A2:O2"/>
    <mergeCell ref="A3:C3"/>
    <mergeCell ref="E3:F3"/>
    <mergeCell ref="A4:C5"/>
    <mergeCell ref="D4:D6"/>
    <mergeCell ref="E4:E6"/>
    <mergeCell ref="F4:F6"/>
    <mergeCell ref="I4:K4"/>
    <mergeCell ref="L4:N4"/>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2"/>
  <sheetViews>
    <sheetView showZeros="0" zoomScale="60" zoomScaleNormal="60" zoomScaleSheetLayoutView="80" workbookViewId="0"/>
  </sheetViews>
  <sheetFormatPr defaultRowHeight="18.75" customHeight="1" x14ac:dyDescent="0.15"/>
  <cols>
    <col min="1" max="1" width="4.125" style="30" customWidth="1"/>
    <col min="2" max="2" width="22.5" style="29" customWidth="1"/>
    <col min="3" max="3" width="26.625" style="29" customWidth="1"/>
    <col min="4" max="4" width="17.125" style="28" customWidth="1"/>
    <col min="5" max="5" width="8.125" style="31" customWidth="1"/>
    <col min="6" max="6" width="4" style="32" customWidth="1"/>
    <col min="7" max="7" width="10.25" style="32" hidden="1" customWidth="1"/>
    <col min="8" max="8" width="23.25" style="33" customWidth="1"/>
    <col min="9" max="9" width="17.125" style="28" customWidth="1"/>
    <col min="10" max="10" width="8.125" style="32" customWidth="1"/>
    <col min="11" max="11" width="4" style="32" customWidth="1"/>
    <col min="12" max="12" width="10.25" style="32" hidden="1" customWidth="1"/>
    <col min="13" max="13" width="8.625" style="34" hidden="1" customWidth="1"/>
    <col min="14" max="14" width="97.75" style="29" customWidth="1"/>
    <col min="15" max="15" width="14.125" style="33" customWidth="1"/>
    <col min="16" max="16" width="16" style="28" customWidth="1"/>
    <col min="17" max="17" width="10.125" style="35" customWidth="1"/>
    <col min="18" max="18" width="10.125" style="31" customWidth="1"/>
    <col min="19" max="19" width="5.125" style="28" customWidth="1"/>
    <col min="27" max="16384" width="9" style="3"/>
  </cols>
  <sheetData>
    <row r="1" spans="1:19" ht="36.75" customHeight="1" x14ac:dyDescent="0.15">
      <c r="A1" s="1" t="s">
        <v>12</v>
      </c>
      <c r="B1" s="1"/>
      <c r="C1" s="2"/>
      <c r="D1" s="3"/>
      <c r="E1" s="2"/>
      <c r="F1" s="2"/>
      <c r="G1" s="2"/>
      <c r="H1" s="283"/>
      <c r="I1" s="283"/>
      <c r="J1" s="284"/>
      <c r="K1" s="284"/>
      <c r="L1" s="284"/>
      <c r="M1" s="284"/>
      <c r="N1" s="284"/>
      <c r="O1" s="2"/>
      <c r="P1" s="2"/>
      <c r="Q1" s="4"/>
      <c r="R1" s="4"/>
      <c r="S1" s="3"/>
    </row>
    <row r="2" spans="1:19" ht="36.75" customHeight="1" x14ac:dyDescent="0.15">
      <c r="A2" s="283" t="s">
        <v>0</v>
      </c>
      <c r="B2" s="283"/>
      <c r="C2" s="284"/>
      <c r="D2" s="284"/>
      <c r="E2" s="284"/>
      <c r="F2" s="284"/>
      <c r="G2" s="284"/>
      <c r="H2" s="284"/>
      <c r="I2" s="284"/>
      <c r="J2" s="284"/>
      <c r="K2" s="284"/>
      <c r="L2" s="284"/>
      <c r="M2" s="284"/>
      <c r="N2" s="284"/>
      <c r="O2" s="284"/>
      <c r="P2" s="284"/>
      <c r="Q2" s="284"/>
      <c r="R2" s="284"/>
      <c r="S2" s="3"/>
    </row>
    <row r="3" spans="1:19" ht="27.75" customHeight="1" thickBot="1" x14ac:dyDescent="0.3">
      <c r="A3" s="285" t="s">
        <v>100</v>
      </c>
      <c r="B3" s="286"/>
      <c r="C3" s="286"/>
      <c r="D3" s="286"/>
      <c r="E3" s="286"/>
      <c r="F3" s="286"/>
      <c r="G3" s="2"/>
      <c r="H3" s="2"/>
      <c r="I3" s="13"/>
      <c r="J3" s="2"/>
      <c r="K3" s="7"/>
      <c r="L3" s="7"/>
      <c r="M3" s="11"/>
      <c r="N3" s="2"/>
      <c r="O3" s="14"/>
      <c r="P3" s="13"/>
      <c r="Q3" s="15"/>
      <c r="R3" s="15"/>
      <c r="S3" s="12"/>
    </row>
    <row r="4" spans="1:19" customFormat="1" ht="42" customHeight="1" thickBot="1" x14ac:dyDescent="0.2">
      <c r="A4" s="16"/>
      <c r="B4" s="17" t="s">
        <v>1</v>
      </c>
      <c r="C4" s="18" t="s">
        <v>2</v>
      </c>
      <c r="D4" s="19" t="s">
        <v>259</v>
      </c>
      <c r="E4" s="36" t="s">
        <v>6</v>
      </c>
      <c r="F4" s="20" t="s">
        <v>4</v>
      </c>
      <c r="G4" s="18" t="s">
        <v>5</v>
      </c>
      <c r="H4" s="17" t="s">
        <v>2</v>
      </c>
      <c r="I4" s="19" t="s">
        <v>259</v>
      </c>
      <c r="J4" s="37" t="s">
        <v>3</v>
      </c>
      <c r="K4" s="20" t="s">
        <v>4</v>
      </c>
      <c r="L4" s="20" t="s">
        <v>5</v>
      </c>
      <c r="M4" s="22" t="s">
        <v>7</v>
      </c>
      <c r="N4" s="23" t="s">
        <v>8</v>
      </c>
      <c r="O4" s="20" t="s">
        <v>9</v>
      </c>
      <c r="P4" s="24" t="s">
        <v>259</v>
      </c>
      <c r="Q4" s="21" t="s">
        <v>11</v>
      </c>
      <c r="R4" s="26" t="s">
        <v>10</v>
      </c>
      <c r="S4" s="27"/>
    </row>
    <row r="5" spans="1:19" ht="24.95" customHeight="1" x14ac:dyDescent="0.15">
      <c r="A5" s="287" t="s">
        <v>51</v>
      </c>
      <c r="B5" s="66" t="s">
        <v>14</v>
      </c>
      <c r="C5" s="38"/>
      <c r="D5" s="39"/>
      <c r="E5" s="40"/>
      <c r="F5" s="41"/>
      <c r="G5" s="70"/>
      <c r="H5" s="74"/>
      <c r="I5" s="39"/>
      <c r="J5" s="41"/>
      <c r="K5" s="41"/>
      <c r="L5" s="41"/>
      <c r="M5" s="78"/>
      <c r="N5" s="66"/>
      <c r="O5" s="42" t="s">
        <v>14</v>
      </c>
      <c r="P5" s="39"/>
      <c r="Q5" s="43">
        <v>110</v>
      </c>
      <c r="R5" s="88">
        <f>ROUNDUP(Q5*0.75,2)</f>
        <v>82.5</v>
      </c>
    </row>
    <row r="6" spans="1:19" ht="24.95" customHeight="1" x14ac:dyDescent="0.15">
      <c r="A6" s="288"/>
      <c r="B6" s="67"/>
      <c r="C6" s="44"/>
      <c r="D6" s="45"/>
      <c r="E6" s="46"/>
      <c r="F6" s="47"/>
      <c r="G6" s="71"/>
      <c r="H6" s="75"/>
      <c r="I6" s="45"/>
      <c r="J6" s="47"/>
      <c r="K6" s="47"/>
      <c r="L6" s="47"/>
      <c r="M6" s="79"/>
      <c r="N6" s="67"/>
      <c r="O6" s="48"/>
      <c r="P6" s="45"/>
      <c r="Q6" s="49"/>
      <c r="R6" s="90"/>
    </row>
    <row r="7" spans="1:19" ht="24.95" customHeight="1" x14ac:dyDescent="0.15">
      <c r="A7" s="288"/>
      <c r="B7" s="68" t="s">
        <v>101</v>
      </c>
      <c r="C7" s="50" t="s">
        <v>107</v>
      </c>
      <c r="D7" s="51"/>
      <c r="E7" s="52">
        <v>40</v>
      </c>
      <c r="F7" s="53" t="s">
        <v>22</v>
      </c>
      <c r="G7" s="72"/>
      <c r="H7" s="76" t="s">
        <v>107</v>
      </c>
      <c r="I7" s="51"/>
      <c r="J7" s="53">
        <f>ROUNDUP(E7*0.75,2)</f>
        <v>30</v>
      </c>
      <c r="K7" s="53" t="s">
        <v>22</v>
      </c>
      <c r="L7" s="53"/>
      <c r="M7" s="80" t="e">
        <f>#REF!</f>
        <v>#REF!</v>
      </c>
      <c r="N7" s="68" t="s">
        <v>102</v>
      </c>
      <c r="O7" s="54" t="s">
        <v>29</v>
      </c>
      <c r="P7" s="51"/>
      <c r="Q7" s="55">
        <v>1</v>
      </c>
      <c r="R7" s="89">
        <f t="shared" ref="R7:R13" si="0">ROUNDUP(Q7*0.75,2)</f>
        <v>0.75</v>
      </c>
    </row>
    <row r="8" spans="1:19" ht="24.95" customHeight="1" x14ac:dyDescent="0.15">
      <c r="A8" s="288"/>
      <c r="B8" s="68"/>
      <c r="C8" s="50" t="s">
        <v>21</v>
      </c>
      <c r="D8" s="51"/>
      <c r="E8" s="52">
        <v>20</v>
      </c>
      <c r="F8" s="53" t="s">
        <v>22</v>
      </c>
      <c r="G8" s="72"/>
      <c r="H8" s="76" t="s">
        <v>21</v>
      </c>
      <c r="I8" s="51"/>
      <c r="J8" s="53">
        <f>ROUNDUP(E8*0.75,2)</f>
        <v>15</v>
      </c>
      <c r="K8" s="53" t="s">
        <v>22</v>
      </c>
      <c r="L8" s="53"/>
      <c r="M8" s="80" t="e">
        <f>ROUND(#REF!+(#REF!*6/100),2)</f>
        <v>#REF!</v>
      </c>
      <c r="N8" s="68" t="s">
        <v>103</v>
      </c>
      <c r="O8" s="54" t="s">
        <v>31</v>
      </c>
      <c r="P8" s="51"/>
      <c r="Q8" s="55">
        <v>0.05</v>
      </c>
      <c r="R8" s="89">
        <f t="shared" si="0"/>
        <v>0.04</v>
      </c>
    </row>
    <row r="9" spans="1:19" ht="24.95" customHeight="1" x14ac:dyDescent="0.15">
      <c r="A9" s="288"/>
      <c r="B9" s="68"/>
      <c r="C9" s="50" t="s">
        <v>108</v>
      </c>
      <c r="D9" s="51"/>
      <c r="E9" s="52">
        <v>5</v>
      </c>
      <c r="F9" s="53" t="s">
        <v>54</v>
      </c>
      <c r="G9" s="72"/>
      <c r="H9" s="76" t="s">
        <v>108</v>
      </c>
      <c r="I9" s="51"/>
      <c r="J9" s="53">
        <f>ROUNDUP(E9*0.75,2)</f>
        <v>3.75</v>
      </c>
      <c r="K9" s="53" t="s">
        <v>54</v>
      </c>
      <c r="L9" s="53"/>
      <c r="M9" s="80" t="e">
        <f>#REF!</f>
        <v>#REF!</v>
      </c>
      <c r="N9" s="68" t="s">
        <v>104</v>
      </c>
      <c r="O9" s="54" t="s">
        <v>58</v>
      </c>
      <c r="P9" s="51"/>
      <c r="Q9" s="55">
        <v>0.01</v>
      </c>
      <c r="R9" s="89">
        <f t="shared" si="0"/>
        <v>0.01</v>
      </c>
    </row>
    <row r="10" spans="1:19" ht="24.95" customHeight="1" x14ac:dyDescent="0.15">
      <c r="A10" s="288"/>
      <c r="B10" s="68"/>
      <c r="C10" s="50" t="s">
        <v>96</v>
      </c>
      <c r="D10" s="51"/>
      <c r="E10" s="52">
        <v>20</v>
      </c>
      <c r="F10" s="53" t="s">
        <v>22</v>
      </c>
      <c r="G10" s="72"/>
      <c r="H10" s="76" t="s">
        <v>96</v>
      </c>
      <c r="I10" s="51"/>
      <c r="J10" s="53">
        <f>ROUNDUP(E10*0.75,2)</f>
        <v>15</v>
      </c>
      <c r="K10" s="53" t="s">
        <v>22</v>
      </c>
      <c r="L10" s="53"/>
      <c r="M10" s="80" t="e">
        <f>ROUND(#REF!+(#REF!*15/100),2)</f>
        <v>#REF!</v>
      </c>
      <c r="N10" s="68" t="s">
        <v>105</v>
      </c>
      <c r="O10" s="54" t="s">
        <v>86</v>
      </c>
      <c r="P10" s="51" t="s">
        <v>34</v>
      </c>
      <c r="Q10" s="55">
        <v>5</v>
      </c>
      <c r="R10" s="89">
        <f t="shared" si="0"/>
        <v>3.75</v>
      </c>
    </row>
    <row r="11" spans="1:19" ht="24.95" customHeight="1" x14ac:dyDescent="0.15">
      <c r="A11" s="288"/>
      <c r="B11" s="68"/>
      <c r="C11" s="50"/>
      <c r="D11" s="51"/>
      <c r="E11" s="52"/>
      <c r="F11" s="53"/>
      <c r="G11" s="72"/>
      <c r="H11" s="76"/>
      <c r="I11" s="51"/>
      <c r="J11" s="53"/>
      <c r="K11" s="53"/>
      <c r="L11" s="53"/>
      <c r="M11" s="80"/>
      <c r="N11" s="68" t="s">
        <v>106</v>
      </c>
      <c r="O11" s="54" t="s">
        <v>29</v>
      </c>
      <c r="P11" s="51"/>
      <c r="Q11" s="55">
        <v>1</v>
      </c>
      <c r="R11" s="89">
        <f t="shared" si="0"/>
        <v>0.75</v>
      </c>
    </row>
    <row r="12" spans="1:19" ht="24.95" customHeight="1" x14ac:dyDescent="0.15">
      <c r="A12" s="288"/>
      <c r="B12" s="68"/>
      <c r="C12" s="50"/>
      <c r="D12" s="51"/>
      <c r="E12" s="52"/>
      <c r="F12" s="53"/>
      <c r="G12" s="72"/>
      <c r="H12" s="76"/>
      <c r="I12" s="51"/>
      <c r="J12" s="53"/>
      <c r="K12" s="53"/>
      <c r="L12" s="53"/>
      <c r="M12" s="80"/>
      <c r="N12" s="68" t="s">
        <v>20</v>
      </c>
      <c r="O12" s="54" t="s">
        <v>79</v>
      </c>
      <c r="P12" s="51"/>
      <c r="Q12" s="55">
        <v>2.5</v>
      </c>
      <c r="R12" s="89">
        <f t="shared" si="0"/>
        <v>1.8800000000000001</v>
      </c>
    </row>
    <row r="13" spans="1:19" ht="24.95" customHeight="1" x14ac:dyDescent="0.15">
      <c r="A13" s="288"/>
      <c r="B13" s="68"/>
      <c r="C13" s="50"/>
      <c r="D13" s="51"/>
      <c r="E13" s="52"/>
      <c r="F13" s="53"/>
      <c r="G13" s="72"/>
      <c r="H13" s="76"/>
      <c r="I13" s="51"/>
      <c r="J13" s="53"/>
      <c r="K13" s="53"/>
      <c r="L13" s="53"/>
      <c r="M13" s="80"/>
      <c r="N13" s="68"/>
      <c r="O13" s="54" t="s">
        <v>88</v>
      </c>
      <c r="P13" s="51"/>
      <c r="Q13" s="55">
        <v>1.5</v>
      </c>
      <c r="R13" s="89">
        <f t="shared" si="0"/>
        <v>1.1300000000000001</v>
      </c>
    </row>
    <row r="14" spans="1:19" ht="24.95" customHeight="1" x14ac:dyDescent="0.15">
      <c r="A14" s="288"/>
      <c r="B14" s="67"/>
      <c r="C14" s="44"/>
      <c r="D14" s="45"/>
      <c r="E14" s="46"/>
      <c r="F14" s="47"/>
      <c r="G14" s="71"/>
      <c r="H14" s="75"/>
      <c r="I14" s="45"/>
      <c r="J14" s="47"/>
      <c r="K14" s="47"/>
      <c r="L14" s="47"/>
      <c r="M14" s="79"/>
      <c r="N14" s="67"/>
      <c r="O14" s="48"/>
      <c r="P14" s="45"/>
      <c r="Q14" s="49"/>
      <c r="R14" s="90"/>
    </row>
    <row r="15" spans="1:19" ht="24.95" customHeight="1" x14ac:dyDescent="0.15">
      <c r="A15" s="288"/>
      <c r="B15" s="68" t="s">
        <v>109</v>
      </c>
      <c r="C15" s="50" t="s">
        <v>113</v>
      </c>
      <c r="D15" s="51" t="s">
        <v>34</v>
      </c>
      <c r="E15" s="52">
        <v>10</v>
      </c>
      <c r="F15" s="53" t="s">
        <v>22</v>
      </c>
      <c r="G15" s="72"/>
      <c r="H15" s="76" t="s">
        <v>113</v>
      </c>
      <c r="I15" s="51" t="s">
        <v>34</v>
      </c>
      <c r="J15" s="53">
        <f>ROUNDUP(E15*0.75,2)</f>
        <v>7.5</v>
      </c>
      <c r="K15" s="53" t="s">
        <v>22</v>
      </c>
      <c r="L15" s="53"/>
      <c r="M15" s="80" t="e">
        <f>#REF!</f>
        <v>#REF!</v>
      </c>
      <c r="N15" s="68" t="s">
        <v>110</v>
      </c>
      <c r="O15" s="54" t="s">
        <v>30</v>
      </c>
      <c r="P15" s="51"/>
      <c r="Q15" s="55">
        <v>0.3</v>
      </c>
      <c r="R15" s="89">
        <f>ROUNDUP(Q15*0.75,2)</f>
        <v>0.23</v>
      </c>
    </row>
    <row r="16" spans="1:19" ht="24.95" customHeight="1" x14ac:dyDescent="0.15">
      <c r="A16" s="288"/>
      <c r="B16" s="68"/>
      <c r="C16" s="50" t="s">
        <v>99</v>
      </c>
      <c r="D16" s="51"/>
      <c r="E16" s="52">
        <v>10</v>
      </c>
      <c r="F16" s="53" t="s">
        <v>22</v>
      </c>
      <c r="G16" s="72"/>
      <c r="H16" s="76" t="s">
        <v>99</v>
      </c>
      <c r="I16" s="51"/>
      <c r="J16" s="53">
        <f>ROUNDUP(E16*0.75,2)</f>
        <v>7.5</v>
      </c>
      <c r="K16" s="53" t="s">
        <v>22</v>
      </c>
      <c r="L16" s="53"/>
      <c r="M16" s="80" t="e">
        <f>ROUND(#REF!+(#REF!*2/100),2)</f>
        <v>#REF!</v>
      </c>
      <c r="N16" s="68" t="s">
        <v>111</v>
      </c>
      <c r="O16" s="54" t="s">
        <v>31</v>
      </c>
      <c r="P16" s="51"/>
      <c r="Q16" s="55">
        <v>0.1</v>
      </c>
      <c r="R16" s="89">
        <f>ROUNDUP(Q16*0.75,2)</f>
        <v>0.08</v>
      </c>
    </row>
    <row r="17" spans="1:18" ht="24.95" customHeight="1" x14ac:dyDescent="0.15">
      <c r="A17" s="288"/>
      <c r="B17" s="68"/>
      <c r="C17" s="50" t="s">
        <v>41</v>
      </c>
      <c r="D17" s="51"/>
      <c r="E17" s="52">
        <v>5</v>
      </c>
      <c r="F17" s="53" t="s">
        <v>22</v>
      </c>
      <c r="G17" s="72"/>
      <c r="H17" s="76" t="s">
        <v>41</v>
      </c>
      <c r="I17" s="51"/>
      <c r="J17" s="53">
        <f>ROUNDUP(E17*0.75,2)</f>
        <v>3.75</v>
      </c>
      <c r="K17" s="53" t="s">
        <v>22</v>
      </c>
      <c r="L17" s="53"/>
      <c r="M17" s="80" t="e">
        <f>ROUND(#REF!+(#REF!*10/100),2)</f>
        <v>#REF!</v>
      </c>
      <c r="N17" s="68" t="s">
        <v>112</v>
      </c>
      <c r="O17" s="54" t="s">
        <v>59</v>
      </c>
      <c r="P17" s="51" t="s">
        <v>60</v>
      </c>
      <c r="Q17" s="55">
        <v>4</v>
      </c>
      <c r="R17" s="89">
        <f>ROUNDUP(Q17*0.75,2)</f>
        <v>3</v>
      </c>
    </row>
    <row r="18" spans="1:18" ht="24.95" customHeight="1" x14ac:dyDescent="0.15">
      <c r="A18" s="288"/>
      <c r="B18" s="68"/>
      <c r="C18" s="50"/>
      <c r="D18" s="51"/>
      <c r="E18" s="52"/>
      <c r="F18" s="53"/>
      <c r="G18" s="72"/>
      <c r="H18" s="76"/>
      <c r="I18" s="51"/>
      <c r="J18" s="53"/>
      <c r="K18" s="53"/>
      <c r="L18" s="53"/>
      <c r="M18" s="80"/>
      <c r="N18" s="68" t="s">
        <v>20</v>
      </c>
      <c r="O18" s="54"/>
      <c r="P18" s="51"/>
      <c r="Q18" s="55"/>
      <c r="R18" s="89"/>
    </row>
    <row r="19" spans="1:18" ht="24.95" customHeight="1" x14ac:dyDescent="0.15">
      <c r="A19" s="288"/>
      <c r="B19" s="67"/>
      <c r="C19" s="44"/>
      <c r="D19" s="45"/>
      <c r="E19" s="46"/>
      <c r="F19" s="47"/>
      <c r="G19" s="71"/>
      <c r="H19" s="75"/>
      <c r="I19" s="45"/>
      <c r="J19" s="47"/>
      <c r="K19" s="47"/>
      <c r="L19" s="47"/>
      <c r="M19" s="79"/>
      <c r="N19" s="67"/>
      <c r="O19" s="48"/>
      <c r="P19" s="45"/>
      <c r="Q19" s="49"/>
      <c r="R19" s="90"/>
    </row>
    <row r="20" spans="1:18" ht="24.95" customHeight="1" x14ac:dyDescent="0.15">
      <c r="A20" s="288"/>
      <c r="B20" s="68" t="s">
        <v>43</v>
      </c>
      <c r="C20" s="50" t="s">
        <v>62</v>
      </c>
      <c r="D20" s="51"/>
      <c r="E20" s="52">
        <v>20</v>
      </c>
      <c r="F20" s="53" t="s">
        <v>22</v>
      </c>
      <c r="G20" s="72"/>
      <c r="H20" s="76" t="s">
        <v>62</v>
      </c>
      <c r="I20" s="51"/>
      <c r="J20" s="53">
        <f>ROUNDUP(E20*0.75,2)</f>
        <v>15</v>
      </c>
      <c r="K20" s="53" t="s">
        <v>22</v>
      </c>
      <c r="L20" s="53"/>
      <c r="M20" s="80" t="e">
        <f>ROUND(#REF!+(#REF!*3/100),2)</f>
        <v>#REF!</v>
      </c>
      <c r="N20" s="68" t="s">
        <v>20</v>
      </c>
      <c r="O20" s="54" t="s">
        <v>35</v>
      </c>
      <c r="P20" s="51"/>
      <c r="Q20" s="55">
        <v>100</v>
      </c>
      <c r="R20" s="89">
        <f>ROUNDUP(Q20*0.75,2)</f>
        <v>75</v>
      </c>
    </row>
    <row r="21" spans="1:18" ht="24.95" customHeight="1" x14ac:dyDescent="0.15">
      <c r="A21" s="288"/>
      <c r="B21" s="68"/>
      <c r="C21" s="50" t="s">
        <v>67</v>
      </c>
      <c r="D21" s="51"/>
      <c r="E21" s="52">
        <v>3</v>
      </c>
      <c r="F21" s="53" t="s">
        <v>22</v>
      </c>
      <c r="G21" s="72"/>
      <c r="H21" s="76" t="s">
        <v>67</v>
      </c>
      <c r="I21" s="51"/>
      <c r="J21" s="53">
        <f>ROUNDUP(E21*0.75,2)</f>
        <v>2.25</v>
      </c>
      <c r="K21" s="53" t="s">
        <v>22</v>
      </c>
      <c r="L21" s="53"/>
      <c r="M21" s="80" t="e">
        <f>ROUND(#REF!+(#REF!*40/100),2)</f>
        <v>#REF!</v>
      </c>
      <c r="N21" s="68"/>
      <c r="O21" s="54" t="s">
        <v>46</v>
      </c>
      <c r="P21" s="51"/>
      <c r="Q21" s="55">
        <v>3</v>
      </c>
      <c r="R21" s="89">
        <f>ROUNDUP(Q21*0.75,2)</f>
        <v>2.25</v>
      </c>
    </row>
    <row r="22" spans="1:18" ht="24.95" customHeight="1" thickBot="1" x14ac:dyDescent="0.2">
      <c r="A22" s="289"/>
      <c r="B22" s="69"/>
      <c r="C22" s="58"/>
      <c r="D22" s="59"/>
      <c r="E22" s="60"/>
      <c r="F22" s="61"/>
      <c r="G22" s="73"/>
      <c r="H22" s="77"/>
      <c r="I22" s="59"/>
      <c r="J22" s="61"/>
      <c r="K22" s="61"/>
      <c r="L22" s="61"/>
      <c r="M22" s="81"/>
      <c r="N22" s="69"/>
      <c r="O22" s="62"/>
      <c r="P22" s="59"/>
      <c r="Q22" s="63"/>
      <c r="R22" s="91"/>
    </row>
  </sheetData>
  <mergeCells count="4">
    <mergeCell ref="H1:N1"/>
    <mergeCell ref="A2:R2"/>
    <mergeCell ref="A3:F3"/>
    <mergeCell ref="A5:A22"/>
  </mergeCells>
  <phoneticPr fontId="18"/>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9"/>
  <sheetViews>
    <sheetView showZeros="0" zoomScale="60" zoomScaleNormal="60" zoomScaleSheetLayoutView="90" workbookViewId="0"/>
  </sheetViews>
  <sheetFormatPr defaultRowHeight="13.5" x14ac:dyDescent="0.15"/>
  <cols>
    <col min="1" max="1" width="4.5" style="3" customWidth="1"/>
    <col min="2" max="2" width="24.375" style="3" customWidth="1"/>
    <col min="3" max="3" width="28.25" style="3" customWidth="1"/>
    <col min="4" max="4" width="12.5" style="3" hidden="1" customWidth="1"/>
    <col min="5" max="6" width="10.375" style="28" customWidth="1"/>
    <col min="7" max="7" width="10" style="3" customWidth="1"/>
    <col min="8" max="8" width="18.75" style="3" customWidth="1"/>
    <col min="9" max="9" width="22.5" style="3" customWidth="1"/>
    <col min="10" max="10" width="21.25" style="3" customWidth="1"/>
    <col min="11" max="11" width="11.125" style="3" customWidth="1"/>
    <col min="12" max="12" width="22.375" style="3" customWidth="1"/>
    <col min="13" max="13" width="21.25" style="3" customWidth="1"/>
    <col min="14" max="14" width="11.25" style="3" customWidth="1"/>
    <col min="15" max="15" width="12.5" hidden="1" customWidth="1"/>
  </cols>
  <sheetData>
    <row r="1" spans="1:21" s="3" customFormat="1" ht="37.5" customHeight="1" x14ac:dyDescent="0.15">
      <c r="A1" s="1" t="s">
        <v>260</v>
      </c>
      <c r="B1" s="5"/>
      <c r="C1" s="1"/>
      <c r="D1" s="1"/>
      <c r="E1" s="302"/>
      <c r="F1" s="303"/>
      <c r="G1" s="303"/>
      <c r="H1" s="303"/>
      <c r="I1" s="303"/>
      <c r="J1" s="303"/>
      <c r="K1" s="303"/>
      <c r="L1" s="303"/>
      <c r="M1" s="303"/>
      <c r="N1" s="303"/>
      <c r="O1"/>
      <c r="P1"/>
      <c r="Q1"/>
      <c r="R1"/>
      <c r="S1"/>
      <c r="T1"/>
      <c r="U1"/>
    </row>
    <row r="2" spans="1:21" s="3" customFormat="1" ht="36" customHeight="1" x14ac:dyDescent="0.15">
      <c r="A2" s="283" t="s">
        <v>0</v>
      </c>
      <c r="B2" s="284"/>
      <c r="C2" s="284"/>
      <c r="D2" s="284"/>
      <c r="E2" s="284"/>
      <c r="F2" s="284"/>
      <c r="G2" s="284"/>
      <c r="H2" s="284"/>
      <c r="I2" s="284"/>
      <c r="J2" s="284"/>
      <c r="K2" s="284"/>
      <c r="L2" s="284"/>
      <c r="M2" s="284"/>
      <c r="N2" s="284"/>
      <c r="O2" s="303"/>
      <c r="P2"/>
      <c r="Q2"/>
      <c r="R2"/>
      <c r="S2"/>
      <c r="T2"/>
      <c r="U2"/>
    </row>
    <row r="3" spans="1:21" ht="33.75" customHeight="1" thickBot="1" x14ac:dyDescent="0.3">
      <c r="A3" s="304" t="s">
        <v>295</v>
      </c>
      <c r="B3" s="305"/>
      <c r="C3" s="305"/>
      <c r="D3" s="94"/>
      <c r="E3" s="306" t="s">
        <v>296</v>
      </c>
      <c r="F3" s="307"/>
      <c r="G3" s="87"/>
      <c r="H3" s="87"/>
      <c r="I3" s="87"/>
      <c r="J3" s="87"/>
      <c r="K3" s="95"/>
      <c r="L3" s="87"/>
      <c r="M3" s="87"/>
    </row>
    <row r="4" spans="1:21" ht="18.75" customHeight="1" x14ac:dyDescent="0.15">
      <c r="A4" s="308"/>
      <c r="B4" s="309"/>
      <c r="C4" s="310"/>
      <c r="D4" s="314" t="s">
        <v>5</v>
      </c>
      <c r="E4" s="317" t="s">
        <v>262</v>
      </c>
      <c r="F4" s="320" t="s">
        <v>263</v>
      </c>
      <c r="G4" s="96" t="s">
        <v>264</v>
      </c>
      <c r="H4" s="97" t="s">
        <v>265</v>
      </c>
      <c r="I4" s="323" t="s">
        <v>266</v>
      </c>
      <c r="J4" s="324"/>
      <c r="K4" s="325"/>
      <c r="L4" s="326" t="s">
        <v>267</v>
      </c>
      <c r="M4" s="327"/>
      <c r="N4" s="328"/>
      <c r="O4" s="290" t="s">
        <v>5</v>
      </c>
    </row>
    <row r="5" spans="1:21" ht="18.75" customHeight="1" x14ac:dyDescent="0.15">
      <c r="A5" s="311"/>
      <c r="B5" s="312"/>
      <c r="C5" s="313"/>
      <c r="D5" s="315"/>
      <c r="E5" s="318"/>
      <c r="F5" s="321"/>
      <c r="G5" s="9" t="s">
        <v>268</v>
      </c>
      <c r="H5" s="98" t="s">
        <v>297</v>
      </c>
      <c r="I5" s="293" t="s">
        <v>271</v>
      </c>
      <c r="J5" s="294"/>
      <c r="K5" s="295"/>
      <c r="L5" s="296" t="s">
        <v>298</v>
      </c>
      <c r="M5" s="297"/>
      <c r="N5" s="298"/>
      <c r="O5" s="291"/>
    </row>
    <row r="6" spans="1:21" ht="18.75" customHeight="1" thickBot="1" x14ac:dyDescent="0.2">
      <c r="A6" s="99"/>
      <c r="B6" s="100" t="s">
        <v>1</v>
      </c>
      <c r="C6" s="101" t="s">
        <v>274</v>
      </c>
      <c r="D6" s="316"/>
      <c r="E6" s="319"/>
      <c r="F6" s="322"/>
      <c r="G6" s="102" t="s">
        <v>263</v>
      </c>
      <c r="H6" s="103" t="s">
        <v>275</v>
      </c>
      <c r="I6" s="104" t="s">
        <v>1</v>
      </c>
      <c r="J6" s="101" t="s">
        <v>274</v>
      </c>
      <c r="K6" s="103" t="s">
        <v>275</v>
      </c>
      <c r="L6" s="105" t="s">
        <v>1</v>
      </c>
      <c r="M6" s="106" t="s">
        <v>274</v>
      </c>
      <c r="N6" s="103" t="s">
        <v>275</v>
      </c>
      <c r="O6" s="292"/>
    </row>
    <row r="7" spans="1:21" ht="30" customHeight="1" x14ac:dyDescent="0.15">
      <c r="A7" s="299" t="s">
        <v>51</v>
      </c>
      <c r="B7" s="107" t="s">
        <v>276</v>
      </c>
      <c r="C7" s="107" t="s">
        <v>277</v>
      </c>
      <c r="D7" s="107"/>
      <c r="E7" s="39"/>
      <c r="F7" s="108"/>
      <c r="G7" s="107"/>
      <c r="H7" s="109" t="s">
        <v>278</v>
      </c>
      <c r="I7" s="110" t="s">
        <v>276</v>
      </c>
      <c r="J7" s="107" t="s">
        <v>277</v>
      </c>
      <c r="K7" s="109" t="s">
        <v>279</v>
      </c>
      <c r="L7" s="111" t="s">
        <v>280</v>
      </c>
      <c r="M7" s="107" t="s">
        <v>277</v>
      </c>
      <c r="N7" s="109">
        <v>30</v>
      </c>
      <c r="O7" s="112"/>
    </row>
    <row r="8" spans="1:21" ht="30" customHeight="1" x14ac:dyDescent="0.15">
      <c r="A8" s="300"/>
      <c r="B8" s="113"/>
      <c r="C8" s="113"/>
      <c r="D8" s="113"/>
      <c r="E8" s="45"/>
      <c r="F8" s="114"/>
      <c r="G8" s="113"/>
      <c r="H8" s="115"/>
      <c r="I8" s="116"/>
      <c r="J8" s="113"/>
      <c r="K8" s="115"/>
      <c r="L8" s="117"/>
      <c r="M8" s="113"/>
      <c r="N8" s="115"/>
      <c r="O8" s="118"/>
    </row>
    <row r="9" spans="1:21" ht="30" customHeight="1" x14ac:dyDescent="0.15">
      <c r="A9" s="300"/>
      <c r="B9" s="119" t="s">
        <v>299</v>
      </c>
      <c r="C9" s="119" t="s">
        <v>107</v>
      </c>
      <c r="D9" s="119"/>
      <c r="E9" s="51"/>
      <c r="F9" s="120"/>
      <c r="G9" s="119"/>
      <c r="H9" s="121">
        <v>20</v>
      </c>
      <c r="I9" s="122" t="s">
        <v>300</v>
      </c>
      <c r="J9" s="123" t="s">
        <v>209</v>
      </c>
      <c r="K9" s="121">
        <v>10</v>
      </c>
      <c r="L9" s="124" t="s">
        <v>301</v>
      </c>
      <c r="M9" s="119" t="s">
        <v>21</v>
      </c>
      <c r="N9" s="121">
        <v>10</v>
      </c>
      <c r="O9" s="125"/>
    </row>
    <row r="10" spans="1:21" ht="30" customHeight="1" x14ac:dyDescent="0.15">
      <c r="A10" s="300"/>
      <c r="B10" s="119"/>
      <c r="C10" s="119" t="s">
        <v>96</v>
      </c>
      <c r="D10" s="119"/>
      <c r="E10" s="51"/>
      <c r="F10" s="120"/>
      <c r="G10" s="119"/>
      <c r="H10" s="121">
        <v>20</v>
      </c>
      <c r="I10" s="122"/>
      <c r="J10" s="119" t="s">
        <v>96</v>
      </c>
      <c r="K10" s="121">
        <v>20</v>
      </c>
      <c r="L10" s="117"/>
      <c r="M10" s="113"/>
      <c r="N10" s="115"/>
      <c r="O10" s="118"/>
    </row>
    <row r="11" spans="1:21" ht="30" customHeight="1" x14ac:dyDescent="0.15">
      <c r="A11" s="300"/>
      <c r="B11" s="119"/>
      <c r="C11" s="119" t="s">
        <v>21</v>
      </c>
      <c r="D11" s="119"/>
      <c r="E11" s="51"/>
      <c r="F11" s="120"/>
      <c r="G11" s="119"/>
      <c r="H11" s="121">
        <v>10</v>
      </c>
      <c r="I11" s="122"/>
      <c r="J11" s="119" t="s">
        <v>21</v>
      </c>
      <c r="K11" s="121">
        <v>10</v>
      </c>
      <c r="L11" s="124" t="s">
        <v>302</v>
      </c>
      <c r="M11" s="119" t="s">
        <v>96</v>
      </c>
      <c r="N11" s="121">
        <v>20</v>
      </c>
      <c r="O11" s="125"/>
    </row>
    <row r="12" spans="1:21" ht="30" customHeight="1" x14ac:dyDescent="0.15">
      <c r="A12" s="300"/>
      <c r="B12" s="119"/>
      <c r="C12" s="119"/>
      <c r="D12" s="119"/>
      <c r="E12" s="51"/>
      <c r="F12" s="120"/>
      <c r="G12" s="119" t="s">
        <v>35</v>
      </c>
      <c r="H12" s="121" t="s">
        <v>286</v>
      </c>
      <c r="I12" s="122"/>
      <c r="J12" s="119"/>
      <c r="K12" s="121"/>
      <c r="L12" s="124"/>
      <c r="M12" s="119" t="s">
        <v>41</v>
      </c>
      <c r="N12" s="121">
        <v>5</v>
      </c>
      <c r="O12" s="125"/>
    </row>
    <row r="13" spans="1:21" ht="30" customHeight="1" x14ac:dyDescent="0.15">
      <c r="A13" s="300"/>
      <c r="B13" s="119"/>
      <c r="C13" s="119"/>
      <c r="D13" s="119"/>
      <c r="E13" s="51"/>
      <c r="F13" s="120"/>
      <c r="G13" s="119" t="s">
        <v>30</v>
      </c>
      <c r="H13" s="121" t="s">
        <v>287</v>
      </c>
      <c r="I13" s="122"/>
      <c r="J13" s="119"/>
      <c r="K13" s="121"/>
      <c r="L13" s="124"/>
      <c r="M13" s="119"/>
      <c r="N13" s="121"/>
      <c r="O13" s="125"/>
    </row>
    <row r="14" spans="1:21" ht="30" customHeight="1" x14ac:dyDescent="0.15">
      <c r="A14" s="300"/>
      <c r="B14" s="119"/>
      <c r="C14" s="119"/>
      <c r="D14" s="119"/>
      <c r="E14" s="51"/>
      <c r="F14" s="120" t="s">
        <v>34</v>
      </c>
      <c r="G14" s="119" t="s">
        <v>33</v>
      </c>
      <c r="H14" s="121" t="s">
        <v>287</v>
      </c>
      <c r="I14" s="122"/>
      <c r="J14" s="119"/>
      <c r="K14" s="121"/>
      <c r="L14" s="124"/>
      <c r="M14" s="119"/>
      <c r="N14" s="121"/>
      <c r="O14" s="125"/>
    </row>
    <row r="15" spans="1:21" ht="30" customHeight="1" x14ac:dyDescent="0.15">
      <c r="A15" s="300"/>
      <c r="B15" s="113"/>
      <c r="C15" s="113"/>
      <c r="D15" s="113"/>
      <c r="E15" s="45"/>
      <c r="F15" s="114"/>
      <c r="G15" s="113"/>
      <c r="H15" s="115"/>
      <c r="I15" s="116"/>
      <c r="J15" s="113"/>
      <c r="K15" s="115"/>
      <c r="L15" s="124"/>
      <c r="M15" s="119"/>
      <c r="N15" s="121"/>
      <c r="O15" s="125"/>
    </row>
    <row r="16" spans="1:21" ht="30" customHeight="1" x14ac:dyDescent="0.15">
      <c r="A16" s="300"/>
      <c r="B16" s="119" t="s">
        <v>303</v>
      </c>
      <c r="C16" s="119" t="s">
        <v>99</v>
      </c>
      <c r="D16" s="119"/>
      <c r="E16" s="51"/>
      <c r="F16" s="120"/>
      <c r="G16" s="119"/>
      <c r="H16" s="121">
        <v>10</v>
      </c>
      <c r="I16" s="122" t="s">
        <v>303</v>
      </c>
      <c r="J16" s="119" t="s">
        <v>99</v>
      </c>
      <c r="K16" s="121">
        <v>10</v>
      </c>
      <c r="L16" s="124"/>
      <c r="M16" s="119"/>
      <c r="N16" s="121"/>
      <c r="O16" s="125"/>
    </row>
    <row r="17" spans="1:15" ht="30" customHeight="1" x14ac:dyDescent="0.15">
      <c r="A17" s="300"/>
      <c r="B17" s="119"/>
      <c r="C17" s="119" t="s">
        <v>41</v>
      </c>
      <c r="D17" s="119"/>
      <c r="E17" s="51"/>
      <c r="F17" s="120"/>
      <c r="G17" s="119"/>
      <c r="H17" s="121">
        <v>5</v>
      </c>
      <c r="I17" s="122"/>
      <c r="J17" s="119" t="s">
        <v>41</v>
      </c>
      <c r="K17" s="121">
        <v>5</v>
      </c>
      <c r="L17" s="124"/>
      <c r="M17" s="119"/>
      <c r="N17" s="121"/>
      <c r="O17" s="125"/>
    </row>
    <row r="18" spans="1:15" ht="30" customHeight="1" x14ac:dyDescent="0.15">
      <c r="A18" s="300"/>
      <c r="B18" s="113"/>
      <c r="C18" s="113"/>
      <c r="D18" s="113"/>
      <c r="E18" s="45"/>
      <c r="F18" s="114"/>
      <c r="G18" s="113"/>
      <c r="H18" s="115"/>
      <c r="I18" s="122"/>
      <c r="J18" s="119"/>
      <c r="K18" s="121"/>
      <c r="L18" s="124"/>
      <c r="M18" s="119"/>
      <c r="N18" s="121"/>
      <c r="O18" s="125"/>
    </row>
    <row r="19" spans="1:15" ht="30" customHeight="1" x14ac:dyDescent="0.15">
      <c r="A19" s="300"/>
      <c r="B19" s="119" t="s">
        <v>43</v>
      </c>
      <c r="C19" s="119" t="s">
        <v>62</v>
      </c>
      <c r="D19" s="119"/>
      <c r="E19" s="51"/>
      <c r="F19" s="127"/>
      <c r="G19" s="119"/>
      <c r="H19" s="121">
        <v>10</v>
      </c>
      <c r="I19" s="122"/>
      <c r="J19" s="119"/>
      <c r="K19" s="121"/>
      <c r="L19" s="124"/>
      <c r="M19" s="119"/>
      <c r="N19" s="121"/>
      <c r="O19" s="125"/>
    </row>
    <row r="20" spans="1:15" ht="30" customHeight="1" x14ac:dyDescent="0.15">
      <c r="A20" s="300"/>
      <c r="B20" s="119"/>
      <c r="C20" s="119"/>
      <c r="D20" s="119"/>
      <c r="E20" s="51"/>
      <c r="F20" s="120"/>
      <c r="G20" s="119" t="s">
        <v>35</v>
      </c>
      <c r="H20" s="121" t="s">
        <v>286</v>
      </c>
      <c r="I20" s="122"/>
      <c r="J20" s="119"/>
      <c r="K20" s="121"/>
      <c r="L20" s="124"/>
      <c r="M20" s="119"/>
      <c r="N20" s="121"/>
      <c r="O20" s="125"/>
    </row>
    <row r="21" spans="1:15" ht="30" customHeight="1" x14ac:dyDescent="0.15">
      <c r="A21" s="300"/>
      <c r="B21" s="119"/>
      <c r="C21" s="119"/>
      <c r="D21" s="119"/>
      <c r="E21" s="51"/>
      <c r="F21" s="120"/>
      <c r="G21" s="119" t="s">
        <v>46</v>
      </c>
      <c r="H21" s="121" t="s">
        <v>287</v>
      </c>
      <c r="I21" s="122"/>
      <c r="J21" s="119"/>
      <c r="K21" s="121"/>
      <c r="L21" s="124"/>
      <c r="M21" s="119"/>
      <c r="N21" s="121"/>
      <c r="O21" s="125"/>
    </row>
    <row r="22" spans="1:15" ht="30" customHeight="1" thickBot="1" x14ac:dyDescent="0.2">
      <c r="A22" s="301"/>
      <c r="B22" s="129"/>
      <c r="C22" s="129"/>
      <c r="D22" s="129"/>
      <c r="E22" s="59"/>
      <c r="F22" s="130"/>
      <c r="G22" s="129"/>
      <c r="H22" s="131"/>
      <c r="I22" s="132"/>
      <c r="J22" s="129"/>
      <c r="K22" s="131"/>
      <c r="L22" s="134"/>
      <c r="M22" s="129"/>
      <c r="N22" s="131"/>
      <c r="O22" s="135"/>
    </row>
    <row r="23" spans="1:15" ht="14.25" x14ac:dyDescent="0.15">
      <c r="B23" s="92"/>
      <c r="C23" s="92"/>
      <c r="D23" s="92"/>
      <c r="G23" s="92"/>
      <c r="H23" s="136"/>
      <c r="I23" s="92"/>
      <c r="J23" s="92"/>
      <c r="K23" s="136"/>
      <c r="L23" s="92"/>
      <c r="M23" s="92"/>
      <c r="N23" s="136"/>
    </row>
    <row r="24" spans="1:15" ht="14.25" x14ac:dyDescent="0.15">
      <c r="B24" s="92"/>
      <c r="C24" s="92"/>
      <c r="D24" s="92"/>
      <c r="G24" s="92"/>
      <c r="H24" s="136"/>
      <c r="I24" s="92"/>
      <c r="J24" s="92"/>
      <c r="K24" s="136"/>
      <c r="L24" s="92"/>
      <c r="M24" s="92"/>
      <c r="N24" s="136"/>
    </row>
    <row r="25" spans="1:15" ht="14.25" x14ac:dyDescent="0.15">
      <c r="B25" s="92"/>
      <c r="C25" s="92"/>
      <c r="D25" s="92"/>
      <c r="G25" s="92"/>
      <c r="H25" s="136"/>
      <c r="I25" s="92"/>
      <c r="J25" s="92"/>
      <c r="K25" s="136"/>
      <c r="L25" s="92"/>
      <c r="M25" s="92"/>
      <c r="N25" s="136"/>
    </row>
    <row r="26" spans="1:15" ht="14.25" x14ac:dyDescent="0.15">
      <c r="B26" s="92"/>
      <c r="C26" s="92"/>
      <c r="D26" s="92"/>
      <c r="G26" s="92"/>
      <c r="H26" s="136"/>
      <c r="I26" s="92"/>
      <c r="J26" s="92"/>
      <c r="K26" s="136"/>
      <c r="L26" s="92"/>
      <c r="M26" s="92"/>
      <c r="N26" s="136"/>
    </row>
    <row r="27" spans="1:15" ht="14.25" x14ac:dyDescent="0.15">
      <c r="B27" s="92"/>
      <c r="C27" s="92"/>
      <c r="D27" s="92"/>
      <c r="G27" s="92"/>
      <c r="H27" s="136"/>
      <c r="I27" s="92"/>
      <c r="J27" s="92"/>
      <c r="K27" s="136"/>
      <c r="L27" s="92"/>
      <c r="M27" s="92"/>
      <c r="N27" s="136"/>
    </row>
    <row r="28" spans="1:15" ht="14.25" x14ac:dyDescent="0.15">
      <c r="B28" s="92"/>
      <c r="C28" s="92"/>
      <c r="D28" s="92"/>
      <c r="G28" s="92"/>
      <c r="H28" s="136"/>
      <c r="I28" s="92"/>
      <c r="J28" s="92"/>
      <c r="K28" s="136"/>
      <c r="L28" s="92"/>
      <c r="M28" s="92"/>
      <c r="N28" s="136"/>
    </row>
    <row r="29" spans="1:15" ht="14.25" x14ac:dyDescent="0.15">
      <c r="B29" s="92"/>
      <c r="C29" s="92"/>
      <c r="D29" s="92"/>
      <c r="G29" s="92"/>
      <c r="H29" s="136"/>
      <c r="I29" s="92"/>
      <c r="J29" s="92"/>
      <c r="K29" s="136"/>
      <c r="L29" s="92"/>
      <c r="M29" s="92"/>
      <c r="N29" s="136"/>
    </row>
    <row r="30" spans="1:15" ht="14.25" x14ac:dyDescent="0.15">
      <c r="B30" s="92"/>
      <c r="C30" s="92"/>
      <c r="D30" s="92"/>
      <c r="G30" s="92"/>
      <c r="H30" s="136"/>
      <c r="I30" s="92"/>
      <c r="J30" s="92"/>
      <c r="K30" s="136"/>
      <c r="L30" s="92"/>
      <c r="M30" s="92"/>
      <c r="N30" s="136"/>
    </row>
    <row r="31" spans="1:15" ht="14.25" x14ac:dyDescent="0.15">
      <c r="B31" s="92"/>
      <c r="C31" s="92"/>
      <c r="D31" s="92"/>
      <c r="G31" s="92"/>
      <c r="H31" s="136"/>
      <c r="I31" s="92"/>
      <c r="J31" s="92"/>
      <c r="K31" s="136"/>
      <c r="L31" s="92"/>
      <c r="M31" s="92"/>
      <c r="N31" s="136"/>
    </row>
    <row r="32" spans="1:15" ht="14.25" x14ac:dyDescent="0.15">
      <c r="B32" s="92"/>
      <c r="C32" s="92"/>
      <c r="D32" s="92"/>
      <c r="G32" s="92"/>
      <c r="H32" s="136"/>
      <c r="I32" s="92"/>
      <c r="J32" s="92"/>
      <c r="K32" s="136"/>
      <c r="L32" s="92"/>
      <c r="M32" s="92"/>
      <c r="N32" s="136"/>
    </row>
    <row r="33" spans="2:14" ht="14.25" x14ac:dyDescent="0.15">
      <c r="B33" s="92"/>
      <c r="C33" s="92"/>
      <c r="D33" s="92"/>
      <c r="G33" s="92"/>
      <c r="H33" s="136"/>
      <c r="I33" s="92"/>
      <c r="J33" s="92"/>
      <c r="K33" s="136"/>
      <c r="L33" s="92"/>
      <c r="M33" s="92"/>
      <c r="N33" s="136"/>
    </row>
    <row r="34" spans="2:14" ht="14.25" x14ac:dyDescent="0.15">
      <c r="B34" s="92"/>
      <c r="C34" s="92"/>
      <c r="D34" s="92"/>
      <c r="G34" s="92"/>
      <c r="H34" s="136"/>
      <c r="I34" s="92"/>
      <c r="J34" s="92"/>
      <c r="K34" s="136"/>
      <c r="L34" s="92"/>
      <c r="M34" s="92"/>
      <c r="N34" s="136"/>
    </row>
    <row r="35" spans="2:14" ht="14.25" x14ac:dyDescent="0.15">
      <c r="B35" s="92"/>
      <c r="C35" s="92"/>
      <c r="D35" s="92"/>
      <c r="G35" s="92"/>
      <c r="H35" s="136"/>
      <c r="I35" s="92"/>
      <c r="J35" s="92"/>
      <c r="K35" s="136"/>
      <c r="L35" s="92"/>
      <c r="M35" s="92"/>
      <c r="N35" s="136"/>
    </row>
    <row r="36" spans="2:14" ht="14.25" x14ac:dyDescent="0.15">
      <c r="B36" s="92"/>
      <c r="C36" s="92"/>
      <c r="D36" s="92"/>
      <c r="G36" s="92"/>
      <c r="H36" s="136"/>
      <c r="I36" s="92"/>
      <c r="J36" s="92"/>
      <c r="K36" s="136"/>
      <c r="L36" s="92"/>
      <c r="M36" s="92"/>
      <c r="N36" s="136"/>
    </row>
    <row r="37" spans="2:14" ht="14.25" x14ac:dyDescent="0.15">
      <c r="B37" s="92"/>
      <c r="C37" s="92"/>
      <c r="D37" s="92"/>
      <c r="G37" s="92"/>
      <c r="H37" s="136"/>
      <c r="I37" s="92"/>
      <c r="J37" s="92"/>
      <c r="K37" s="136"/>
      <c r="L37" s="92"/>
      <c r="M37" s="92"/>
      <c r="N37" s="136"/>
    </row>
    <row r="38" spans="2:14" ht="14.25" x14ac:dyDescent="0.15">
      <c r="B38" s="92"/>
      <c r="C38" s="92"/>
      <c r="D38" s="92"/>
      <c r="G38" s="92"/>
      <c r="H38" s="136"/>
      <c r="I38" s="92"/>
      <c r="J38" s="92"/>
      <c r="K38" s="136"/>
      <c r="L38" s="92"/>
      <c r="M38" s="92"/>
      <c r="N38" s="136"/>
    </row>
    <row r="39" spans="2:14" ht="14.25" x14ac:dyDescent="0.15">
      <c r="B39" s="92"/>
      <c r="C39" s="92"/>
      <c r="D39" s="92"/>
      <c r="G39" s="92"/>
      <c r="H39" s="136"/>
      <c r="I39" s="92"/>
      <c r="J39" s="92"/>
      <c r="K39" s="136"/>
      <c r="L39" s="92"/>
      <c r="M39" s="92"/>
      <c r="N39" s="136"/>
    </row>
    <row r="40" spans="2:14" ht="14.25" x14ac:dyDescent="0.15">
      <c r="B40" s="92"/>
      <c r="C40" s="92"/>
      <c r="D40" s="92"/>
      <c r="G40" s="92"/>
      <c r="H40" s="136"/>
      <c r="I40" s="92"/>
      <c r="J40" s="92"/>
      <c r="K40" s="136"/>
      <c r="L40" s="92"/>
      <c r="M40" s="92"/>
      <c r="N40" s="136"/>
    </row>
    <row r="41" spans="2:14" ht="14.25" x14ac:dyDescent="0.15">
      <c r="B41" s="92"/>
      <c r="C41" s="92"/>
      <c r="D41" s="92"/>
      <c r="G41" s="92"/>
      <c r="H41" s="136"/>
      <c r="I41" s="92"/>
      <c r="J41" s="92"/>
      <c r="K41" s="136"/>
      <c r="L41" s="92"/>
      <c r="M41" s="92"/>
      <c r="N41" s="136"/>
    </row>
    <row r="42" spans="2:14" ht="14.25" x14ac:dyDescent="0.15">
      <c r="B42" s="92"/>
      <c r="C42" s="92"/>
      <c r="D42" s="92"/>
      <c r="G42" s="92"/>
      <c r="H42" s="136"/>
      <c r="I42" s="92"/>
      <c r="J42" s="92"/>
      <c r="K42" s="136"/>
      <c r="L42" s="92"/>
      <c r="M42" s="92"/>
      <c r="N42" s="136"/>
    </row>
    <row r="43" spans="2:14" ht="14.25" x14ac:dyDescent="0.15">
      <c r="B43" s="92"/>
      <c r="C43" s="92"/>
      <c r="D43" s="92"/>
      <c r="G43" s="92"/>
      <c r="H43" s="136"/>
      <c r="I43" s="92"/>
      <c r="J43" s="92"/>
      <c r="K43" s="136"/>
      <c r="L43" s="92"/>
      <c r="M43" s="92"/>
      <c r="N43" s="136"/>
    </row>
    <row r="44" spans="2:14" ht="14.25" x14ac:dyDescent="0.15">
      <c r="B44" s="92"/>
      <c r="C44" s="92"/>
      <c r="D44" s="92"/>
      <c r="G44" s="92"/>
      <c r="H44" s="136"/>
      <c r="I44" s="92"/>
      <c r="J44" s="92"/>
      <c r="K44" s="136"/>
      <c r="L44" s="92"/>
      <c r="M44" s="92"/>
      <c r="N44" s="136"/>
    </row>
    <row r="45" spans="2:14" ht="14.25" x14ac:dyDescent="0.15">
      <c r="B45" s="92"/>
      <c r="C45" s="92"/>
      <c r="D45" s="92"/>
      <c r="G45" s="92"/>
      <c r="H45" s="136"/>
      <c r="I45" s="92"/>
      <c r="J45" s="92"/>
      <c r="K45" s="136"/>
      <c r="L45" s="92"/>
      <c r="M45" s="92"/>
      <c r="N45" s="136"/>
    </row>
    <row r="46" spans="2:14" ht="14.25" x14ac:dyDescent="0.15">
      <c r="B46" s="92"/>
      <c r="C46" s="92"/>
      <c r="D46" s="92"/>
      <c r="G46" s="92"/>
      <c r="H46" s="136"/>
      <c r="I46" s="92"/>
      <c r="J46" s="92"/>
      <c r="K46" s="136"/>
      <c r="L46" s="92"/>
      <c r="M46" s="92"/>
      <c r="N46" s="136"/>
    </row>
    <row r="47" spans="2:14" ht="14.25" x14ac:dyDescent="0.15">
      <c r="B47" s="92"/>
      <c r="C47" s="92"/>
      <c r="D47" s="92"/>
      <c r="G47" s="92"/>
      <c r="H47" s="136"/>
      <c r="I47" s="92"/>
      <c r="J47" s="92"/>
      <c r="K47" s="136"/>
      <c r="L47" s="92"/>
      <c r="M47" s="92"/>
      <c r="N47" s="136"/>
    </row>
    <row r="48" spans="2:14" ht="14.25" x14ac:dyDescent="0.15">
      <c r="B48" s="92"/>
      <c r="C48" s="92"/>
      <c r="D48" s="92"/>
      <c r="G48" s="92"/>
      <c r="H48" s="136"/>
      <c r="I48" s="92"/>
      <c r="J48" s="92"/>
      <c r="K48" s="136"/>
      <c r="L48" s="92"/>
      <c r="M48" s="92"/>
      <c r="N48" s="136"/>
    </row>
    <row r="49" spans="2:14" ht="14.25" x14ac:dyDescent="0.15">
      <c r="B49" s="92"/>
      <c r="C49" s="92"/>
      <c r="D49" s="92"/>
      <c r="G49" s="92"/>
      <c r="H49" s="136"/>
      <c r="I49" s="92"/>
      <c r="J49" s="92"/>
      <c r="K49" s="136"/>
      <c r="L49" s="92"/>
      <c r="M49" s="92"/>
      <c r="N49" s="136"/>
    </row>
    <row r="50" spans="2:14" ht="14.25" x14ac:dyDescent="0.15">
      <c r="B50" s="92"/>
      <c r="C50" s="92"/>
      <c r="D50" s="92"/>
      <c r="G50" s="92"/>
      <c r="H50" s="136"/>
      <c r="I50" s="92"/>
      <c r="J50" s="92"/>
      <c r="K50" s="136"/>
      <c r="L50" s="92"/>
      <c r="M50" s="92"/>
      <c r="N50" s="136"/>
    </row>
    <row r="51" spans="2:14" ht="14.25" x14ac:dyDescent="0.15">
      <c r="B51" s="92"/>
      <c r="C51" s="92"/>
      <c r="D51" s="92"/>
      <c r="G51" s="92"/>
      <c r="H51" s="136"/>
      <c r="I51" s="92"/>
      <c r="J51" s="92"/>
      <c r="K51" s="136"/>
      <c r="L51" s="92"/>
      <c r="M51" s="92"/>
      <c r="N51" s="136"/>
    </row>
    <row r="52" spans="2:14" ht="14.25" x14ac:dyDescent="0.15">
      <c r="B52" s="92"/>
      <c r="C52" s="92"/>
      <c r="D52" s="92"/>
      <c r="G52" s="92"/>
      <c r="H52" s="136"/>
      <c r="I52" s="92"/>
      <c r="J52" s="92"/>
      <c r="K52" s="136"/>
      <c r="L52" s="92"/>
      <c r="M52" s="92"/>
      <c r="N52" s="136"/>
    </row>
    <row r="53" spans="2:14" ht="14.25" x14ac:dyDescent="0.15">
      <c r="B53" s="92"/>
      <c r="C53" s="92"/>
      <c r="D53" s="92"/>
      <c r="G53" s="92"/>
      <c r="H53" s="136"/>
      <c r="I53" s="92"/>
      <c r="J53" s="92"/>
      <c r="K53" s="136"/>
      <c r="L53" s="92"/>
      <c r="M53" s="92"/>
      <c r="N53" s="136"/>
    </row>
    <row r="54" spans="2:14" ht="14.25" x14ac:dyDescent="0.15">
      <c r="B54" s="92"/>
      <c r="C54" s="92"/>
      <c r="D54" s="92"/>
      <c r="G54" s="92"/>
      <c r="H54" s="136"/>
      <c r="I54" s="92"/>
      <c r="J54" s="92"/>
      <c r="K54" s="136"/>
      <c r="L54" s="92"/>
      <c r="M54" s="92"/>
      <c r="N54" s="136"/>
    </row>
    <row r="55" spans="2:14" ht="14.25" x14ac:dyDescent="0.15">
      <c r="B55" s="92"/>
      <c r="C55" s="92"/>
      <c r="D55" s="92"/>
      <c r="G55" s="92"/>
      <c r="H55" s="136"/>
      <c r="I55" s="92"/>
      <c r="J55" s="92"/>
      <c r="K55" s="136"/>
      <c r="L55" s="92"/>
      <c r="M55" s="92"/>
      <c r="N55" s="136"/>
    </row>
    <row r="56" spans="2:14" ht="14.25" x14ac:dyDescent="0.15">
      <c r="B56" s="92"/>
      <c r="C56" s="92"/>
      <c r="D56" s="92"/>
      <c r="G56" s="92"/>
      <c r="H56" s="136"/>
      <c r="I56" s="92"/>
      <c r="J56" s="92"/>
      <c r="K56" s="136"/>
      <c r="L56" s="92"/>
      <c r="M56" s="92"/>
      <c r="N56" s="136"/>
    </row>
    <row r="57" spans="2:14" ht="14.25" x14ac:dyDescent="0.15">
      <c r="B57" s="92"/>
      <c r="C57" s="92"/>
      <c r="D57" s="92"/>
      <c r="G57" s="92"/>
      <c r="H57" s="136"/>
      <c r="I57" s="92"/>
      <c r="J57" s="92"/>
      <c r="K57" s="136"/>
      <c r="L57" s="92"/>
      <c r="M57" s="92"/>
      <c r="N57" s="136"/>
    </row>
    <row r="58" spans="2:14" ht="14.25" x14ac:dyDescent="0.15">
      <c r="B58" s="92"/>
      <c r="C58" s="92"/>
      <c r="D58" s="92"/>
      <c r="G58" s="92"/>
      <c r="H58" s="136"/>
      <c r="I58" s="92"/>
      <c r="J58" s="92"/>
      <c r="K58" s="136"/>
      <c r="L58" s="92"/>
      <c r="M58" s="92"/>
      <c r="N58" s="136"/>
    </row>
    <row r="59" spans="2:14" ht="14.25" x14ac:dyDescent="0.15">
      <c r="B59" s="92"/>
      <c r="C59" s="92"/>
      <c r="D59" s="92"/>
      <c r="G59" s="92"/>
      <c r="H59" s="136"/>
      <c r="I59" s="92"/>
      <c r="J59" s="92"/>
      <c r="K59" s="136"/>
      <c r="L59" s="92"/>
      <c r="M59" s="92"/>
      <c r="N59" s="136"/>
    </row>
  </sheetData>
  <mergeCells count="14">
    <mergeCell ref="O4:O6"/>
    <mergeCell ref="I5:K5"/>
    <mergeCell ref="L5:N5"/>
    <mergeCell ref="A7:A22"/>
    <mergeCell ref="E1:N1"/>
    <mergeCell ref="A2:O2"/>
    <mergeCell ref="A3:C3"/>
    <mergeCell ref="E3:F3"/>
    <mergeCell ref="A4:C5"/>
    <mergeCell ref="D4:D6"/>
    <mergeCell ref="E4:E6"/>
    <mergeCell ref="F4:F6"/>
    <mergeCell ref="I4:K4"/>
    <mergeCell ref="L4:N4"/>
  </mergeCells>
  <phoneticPr fontId="22"/>
  <printOptions horizontalCentered="1" verticalCentered="1"/>
  <pageMargins left="0.39370078740157483" right="0.39370078740157483" top="0.39370078740157483" bottom="0.39370078740157483" header="0.31496062992125984" footer="0.31496062992125984"/>
  <pageSetup paperSize="12" scale="81"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3"/>
  <sheetViews>
    <sheetView showZeros="0" zoomScale="60" zoomScaleNormal="60" zoomScaleSheetLayoutView="80" workbookViewId="0"/>
  </sheetViews>
  <sheetFormatPr defaultRowHeight="18.75" customHeight="1" x14ac:dyDescent="0.15"/>
  <cols>
    <col min="1" max="1" width="4.125" style="30" customWidth="1"/>
    <col min="2" max="2" width="22.5" style="29" customWidth="1"/>
    <col min="3" max="3" width="26.625" style="29" customWidth="1"/>
    <col min="4" max="4" width="17.125" style="28" customWidth="1"/>
    <col min="5" max="5" width="8.125" style="31" customWidth="1"/>
    <col min="6" max="6" width="4" style="32" customWidth="1"/>
    <col min="7" max="7" width="10.25" style="32" hidden="1" customWidth="1"/>
    <col min="8" max="8" width="23.25" style="33" customWidth="1"/>
    <col min="9" max="9" width="17.125" style="28" customWidth="1"/>
    <col min="10" max="10" width="8.125" style="32" customWidth="1"/>
    <col min="11" max="11" width="4" style="32" customWidth="1"/>
    <col min="12" max="12" width="10.25" style="32" hidden="1" customWidth="1"/>
    <col min="13" max="13" width="8.625" style="34" hidden="1" customWidth="1"/>
    <col min="14" max="14" width="97.75" style="29" customWidth="1"/>
    <col min="15" max="15" width="14.125" style="33" customWidth="1"/>
    <col min="16" max="16" width="16" style="28" customWidth="1"/>
    <col min="17" max="17" width="10.125" style="35" customWidth="1"/>
    <col min="18" max="18" width="10.125" style="31" customWidth="1"/>
    <col min="19" max="19" width="5.125" style="28" customWidth="1"/>
    <col min="27" max="16384" width="9" style="3"/>
  </cols>
  <sheetData>
    <row r="1" spans="1:19" ht="36.75" customHeight="1" x14ac:dyDescent="0.15">
      <c r="A1" s="1" t="s">
        <v>12</v>
      </c>
      <c r="B1" s="1"/>
      <c r="C1" s="2"/>
      <c r="D1" s="3"/>
      <c r="E1" s="2"/>
      <c r="F1" s="2"/>
      <c r="G1" s="2"/>
      <c r="H1" s="283"/>
      <c r="I1" s="283"/>
      <c r="J1" s="284"/>
      <c r="K1" s="284"/>
      <c r="L1" s="284"/>
      <c r="M1" s="284"/>
      <c r="N1" s="284"/>
      <c r="O1" s="2"/>
      <c r="P1" s="2"/>
      <c r="Q1" s="4"/>
      <c r="R1" s="4"/>
      <c r="S1" s="3"/>
    </row>
    <row r="2" spans="1:19" ht="36.75" customHeight="1" x14ac:dyDescent="0.15">
      <c r="A2" s="283" t="s">
        <v>0</v>
      </c>
      <c r="B2" s="283"/>
      <c r="C2" s="284"/>
      <c r="D2" s="284"/>
      <c r="E2" s="284"/>
      <c r="F2" s="284"/>
      <c r="G2" s="284"/>
      <c r="H2" s="284"/>
      <c r="I2" s="284"/>
      <c r="J2" s="284"/>
      <c r="K2" s="284"/>
      <c r="L2" s="284"/>
      <c r="M2" s="284"/>
      <c r="N2" s="284"/>
      <c r="O2" s="284"/>
      <c r="P2" s="284"/>
      <c r="Q2" s="284"/>
      <c r="R2" s="284"/>
      <c r="S2" s="3"/>
    </row>
    <row r="3" spans="1:19" ht="27.75" customHeight="1" thickBot="1" x14ac:dyDescent="0.3">
      <c r="A3" s="285" t="s">
        <v>132</v>
      </c>
      <c r="B3" s="286"/>
      <c r="C3" s="286"/>
      <c r="D3" s="286"/>
      <c r="E3" s="286"/>
      <c r="F3" s="286"/>
      <c r="G3" s="2"/>
      <c r="H3" s="2"/>
      <c r="I3" s="13"/>
      <c r="J3" s="2"/>
      <c r="K3" s="7"/>
      <c r="L3" s="7"/>
      <c r="M3" s="11"/>
      <c r="N3" s="2"/>
      <c r="O3" s="14"/>
      <c r="P3" s="13"/>
      <c r="Q3" s="15"/>
      <c r="R3" s="15"/>
      <c r="S3" s="12"/>
    </row>
    <row r="4" spans="1:19" customFormat="1" ht="42" customHeight="1" thickBot="1" x14ac:dyDescent="0.2">
      <c r="A4" s="16"/>
      <c r="B4" s="17" t="s">
        <v>1</v>
      </c>
      <c r="C4" s="18" t="s">
        <v>2</v>
      </c>
      <c r="D4" s="19" t="s">
        <v>259</v>
      </c>
      <c r="E4" s="36" t="s">
        <v>6</v>
      </c>
      <c r="F4" s="20" t="s">
        <v>4</v>
      </c>
      <c r="G4" s="18" t="s">
        <v>5</v>
      </c>
      <c r="H4" s="17" t="s">
        <v>2</v>
      </c>
      <c r="I4" s="19" t="s">
        <v>259</v>
      </c>
      <c r="J4" s="37" t="s">
        <v>3</v>
      </c>
      <c r="K4" s="20" t="s">
        <v>4</v>
      </c>
      <c r="L4" s="20" t="s">
        <v>5</v>
      </c>
      <c r="M4" s="22" t="s">
        <v>7</v>
      </c>
      <c r="N4" s="23" t="s">
        <v>8</v>
      </c>
      <c r="O4" s="20" t="s">
        <v>9</v>
      </c>
      <c r="P4" s="24" t="s">
        <v>259</v>
      </c>
      <c r="Q4" s="21" t="s">
        <v>11</v>
      </c>
      <c r="R4" s="26" t="s">
        <v>10</v>
      </c>
      <c r="S4" s="27"/>
    </row>
    <row r="5" spans="1:19" ht="24.95" customHeight="1" x14ac:dyDescent="0.15">
      <c r="A5" s="287" t="s">
        <v>51</v>
      </c>
      <c r="B5" s="66" t="s">
        <v>14</v>
      </c>
      <c r="C5" s="38"/>
      <c r="D5" s="39"/>
      <c r="E5" s="40"/>
      <c r="F5" s="41"/>
      <c r="G5" s="70"/>
      <c r="H5" s="74"/>
      <c r="I5" s="39"/>
      <c r="J5" s="41"/>
      <c r="K5" s="41"/>
      <c r="L5" s="41"/>
      <c r="M5" s="78"/>
      <c r="N5" s="66"/>
      <c r="O5" s="42" t="s">
        <v>14</v>
      </c>
      <c r="P5" s="39"/>
      <c r="Q5" s="43">
        <v>110</v>
      </c>
      <c r="R5" s="88">
        <f>ROUNDUP(Q5*0.75,2)</f>
        <v>82.5</v>
      </c>
    </row>
    <row r="6" spans="1:19" ht="24.95" customHeight="1" x14ac:dyDescent="0.15">
      <c r="A6" s="288"/>
      <c r="B6" s="67"/>
      <c r="C6" s="44"/>
      <c r="D6" s="45"/>
      <c r="E6" s="46"/>
      <c r="F6" s="47"/>
      <c r="G6" s="71"/>
      <c r="H6" s="75"/>
      <c r="I6" s="45"/>
      <c r="J6" s="47"/>
      <c r="K6" s="47"/>
      <c r="L6" s="47"/>
      <c r="M6" s="79"/>
      <c r="N6" s="67"/>
      <c r="O6" s="48"/>
      <c r="P6" s="45"/>
      <c r="Q6" s="49"/>
      <c r="R6" s="90"/>
    </row>
    <row r="7" spans="1:19" ht="24.95" customHeight="1" x14ac:dyDescent="0.15">
      <c r="A7" s="288"/>
      <c r="B7" s="68" t="s">
        <v>133</v>
      </c>
      <c r="C7" s="50" t="s">
        <v>115</v>
      </c>
      <c r="D7" s="51"/>
      <c r="E7" s="52">
        <v>1</v>
      </c>
      <c r="F7" s="53" t="s">
        <v>57</v>
      </c>
      <c r="G7" s="72" t="s">
        <v>24</v>
      </c>
      <c r="H7" s="76" t="s">
        <v>115</v>
      </c>
      <c r="I7" s="51"/>
      <c r="J7" s="53">
        <f>ROUNDUP(E7*0.75,2)</f>
        <v>0.75</v>
      </c>
      <c r="K7" s="53" t="s">
        <v>57</v>
      </c>
      <c r="L7" s="53" t="s">
        <v>24</v>
      </c>
      <c r="M7" s="80" t="e">
        <f>#REF!</f>
        <v>#REF!</v>
      </c>
      <c r="N7" s="68" t="s">
        <v>256</v>
      </c>
      <c r="O7" s="54" t="s">
        <v>116</v>
      </c>
      <c r="P7" s="51"/>
      <c r="Q7" s="55">
        <v>3</v>
      </c>
      <c r="R7" s="89">
        <f t="shared" ref="R7:R12" si="0">ROUNDUP(Q7*0.75,2)</f>
        <v>2.25</v>
      </c>
    </row>
    <row r="8" spans="1:19" ht="24.95" customHeight="1" x14ac:dyDescent="0.15">
      <c r="A8" s="288"/>
      <c r="B8" s="68"/>
      <c r="C8" s="50" t="s">
        <v>137</v>
      </c>
      <c r="D8" s="51"/>
      <c r="E8" s="52">
        <v>20</v>
      </c>
      <c r="F8" s="53" t="s">
        <v>22</v>
      </c>
      <c r="G8" s="72"/>
      <c r="H8" s="76" t="s">
        <v>137</v>
      </c>
      <c r="I8" s="51"/>
      <c r="J8" s="53">
        <f>ROUNDUP(E8*0.75,2)</f>
        <v>15</v>
      </c>
      <c r="K8" s="53" t="s">
        <v>22</v>
      </c>
      <c r="L8" s="53"/>
      <c r="M8" s="80" t="e">
        <f>ROUND(#REF!+(#REF!*10/100),2)</f>
        <v>#REF!</v>
      </c>
      <c r="N8" s="68" t="s">
        <v>226</v>
      </c>
      <c r="O8" s="54" t="s">
        <v>29</v>
      </c>
      <c r="P8" s="51"/>
      <c r="Q8" s="55">
        <v>6</v>
      </c>
      <c r="R8" s="89">
        <f t="shared" si="0"/>
        <v>4.5</v>
      </c>
    </row>
    <row r="9" spans="1:19" ht="24.95" customHeight="1" x14ac:dyDescent="0.15">
      <c r="A9" s="288"/>
      <c r="B9" s="68"/>
      <c r="C9" s="50"/>
      <c r="D9" s="51"/>
      <c r="E9" s="52"/>
      <c r="F9" s="53"/>
      <c r="G9" s="72"/>
      <c r="H9" s="76"/>
      <c r="I9" s="51"/>
      <c r="J9" s="53"/>
      <c r="K9" s="53"/>
      <c r="L9" s="53"/>
      <c r="M9" s="80"/>
      <c r="N9" s="68" t="s">
        <v>134</v>
      </c>
      <c r="O9" s="54" t="s">
        <v>73</v>
      </c>
      <c r="P9" s="51"/>
      <c r="Q9" s="55">
        <v>3</v>
      </c>
      <c r="R9" s="89">
        <f t="shared" si="0"/>
        <v>2.25</v>
      </c>
    </row>
    <row r="10" spans="1:19" ht="24.95" customHeight="1" x14ac:dyDescent="0.15">
      <c r="A10" s="288"/>
      <c r="B10" s="68"/>
      <c r="C10" s="50"/>
      <c r="D10" s="51"/>
      <c r="E10" s="52"/>
      <c r="F10" s="53"/>
      <c r="G10" s="72"/>
      <c r="H10" s="76"/>
      <c r="I10" s="51"/>
      <c r="J10" s="53"/>
      <c r="K10" s="53"/>
      <c r="L10" s="53"/>
      <c r="M10" s="80"/>
      <c r="N10" s="68" t="s">
        <v>135</v>
      </c>
      <c r="O10" s="54" t="s">
        <v>33</v>
      </c>
      <c r="P10" s="51" t="s">
        <v>34</v>
      </c>
      <c r="Q10" s="55">
        <v>1.5</v>
      </c>
      <c r="R10" s="89">
        <f t="shared" si="0"/>
        <v>1.1300000000000001</v>
      </c>
    </row>
    <row r="11" spans="1:19" ht="24.95" customHeight="1" x14ac:dyDescent="0.15">
      <c r="A11" s="288"/>
      <c r="B11" s="68"/>
      <c r="C11" s="50"/>
      <c r="D11" s="51"/>
      <c r="E11" s="52"/>
      <c r="F11" s="53"/>
      <c r="G11" s="72"/>
      <c r="H11" s="76"/>
      <c r="I11" s="51"/>
      <c r="J11" s="53"/>
      <c r="K11" s="53"/>
      <c r="L11" s="53"/>
      <c r="M11" s="80"/>
      <c r="N11" s="68" t="s">
        <v>136</v>
      </c>
      <c r="O11" s="54" t="s">
        <v>30</v>
      </c>
      <c r="P11" s="51"/>
      <c r="Q11" s="55">
        <v>2</v>
      </c>
      <c r="R11" s="89">
        <f t="shared" si="0"/>
        <v>1.5</v>
      </c>
    </row>
    <row r="12" spans="1:19" ht="24.95" customHeight="1" x14ac:dyDescent="0.15">
      <c r="A12" s="288"/>
      <c r="B12" s="68"/>
      <c r="C12" s="50"/>
      <c r="D12" s="51"/>
      <c r="E12" s="52"/>
      <c r="F12" s="53"/>
      <c r="G12" s="72"/>
      <c r="H12" s="76"/>
      <c r="I12" s="51"/>
      <c r="J12" s="53"/>
      <c r="K12" s="53"/>
      <c r="L12" s="53"/>
      <c r="M12" s="80"/>
      <c r="N12" s="68" t="s">
        <v>20</v>
      </c>
      <c r="O12" s="54" t="s">
        <v>42</v>
      </c>
      <c r="P12" s="51"/>
      <c r="Q12" s="55">
        <v>1</v>
      </c>
      <c r="R12" s="89">
        <f t="shared" si="0"/>
        <v>0.75</v>
      </c>
    </row>
    <row r="13" spans="1:19" ht="24.95" customHeight="1" x14ac:dyDescent="0.15">
      <c r="A13" s="288"/>
      <c r="B13" s="67"/>
      <c r="C13" s="44"/>
      <c r="D13" s="45"/>
      <c r="E13" s="46"/>
      <c r="F13" s="47"/>
      <c r="G13" s="71"/>
      <c r="H13" s="75"/>
      <c r="I13" s="45"/>
      <c r="J13" s="47"/>
      <c r="K13" s="47"/>
      <c r="L13" s="47"/>
      <c r="M13" s="79"/>
      <c r="N13" s="67"/>
      <c r="O13" s="48"/>
      <c r="P13" s="45"/>
      <c r="Q13" s="49"/>
      <c r="R13" s="90"/>
    </row>
    <row r="14" spans="1:19" ht="24.95" customHeight="1" x14ac:dyDescent="0.15">
      <c r="A14" s="288"/>
      <c r="B14" s="68" t="s">
        <v>138</v>
      </c>
      <c r="C14" s="50" t="s">
        <v>26</v>
      </c>
      <c r="D14" s="51" t="s">
        <v>27</v>
      </c>
      <c r="E14" s="64">
        <v>0.5</v>
      </c>
      <c r="F14" s="53" t="s">
        <v>28</v>
      </c>
      <c r="G14" s="72"/>
      <c r="H14" s="76" t="s">
        <v>26</v>
      </c>
      <c r="I14" s="51" t="s">
        <v>27</v>
      </c>
      <c r="J14" s="53">
        <f>ROUNDUP(E14*0.75,2)</f>
        <v>0.38</v>
      </c>
      <c r="K14" s="53" t="s">
        <v>28</v>
      </c>
      <c r="L14" s="53"/>
      <c r="M14" s="80" t="e">
        <f>#REF!</f>
        <v>#REF!</v>
      </c>
      <c r="N14" s="68" t="s">
        <v>139</v>
      </c>
      <c r="O14" s="54" t="s">
        <v>63</v>
      </c>
      <c r="P14" s="51"/>
      <c r="Q14" s="55">
        <v>1</v>
      </c>
      <c r="R14" s="89">
        <f>ROUNDUP(Q14*0.75,2)</f>
        <v>0.75</v>
      </c>
    </row>
    <row r="15" spans="1:19" ht="24.95" customHeight="1" x14ac:dyDescent="0.15">
      <c r="A15" s="288"/>
      <c r="B15" s="68"/>
      <c r="C15" s="50" t="s">
        <v>140</v>
      </c>
      <c r="D15" s="51"/>
      <c r="E15" s="52">
        <v>30</v>
      </c>
      <c r="F15" s="53" t="s">
        <v>22</v>
      </c>
      <c r="G15" s="72"/>
      <c r="H15" s="76" t="s">
        <v>140</v>
      </c>
      <c r="I15" s="51"/>
      <c r="J15" s="53">
        <f>ROUNDUP(E15*0.75,2)</f>
        <v>22.5</v>
      </c>
      <c r="K15" s="53" t="s">
        <v>22</v>
      </c>
      <c r="L15" s="53"/>
      <c r="M15" s="80" t="e">
        <f>#REF!</f>
        <v>#REF!</v>
      </c>
      <c r="N15" s="68" t="s">
        <v>227</v>
      </c>
      <c r="O15" s="54" t="s">
        <v>31</v>
      </c>
      <c r="P15" s="51"/>
      <c r="Q15" s="55">
        <v>0.1</v>
      </c>
      <c r="R15" s="89">
        <f>ROUNDUP(Q15*0.75,2)</f>
        <v>0.08</v>
      </c>
    </row>
    <row r="16" spans="1:19" ht="24.95" customHeight="1" x14ac:dyDescent="0.15">
      <c r="A16" s="288"/>
      <c r="B16" s="68"/>
      <c r="C16" s="50" t="s">
        <v>41</v>
      </c>
      <c r="D16" s="51"/>
      <c r="E16" s="52">
        <v>10</v>
      </c>
      <c r="F16" s="53" t="s">
        <v>22</v>
      </c>
      <c r="G16" s="72"/>
      <c r="H16" s="76" t="s">
        <v>41</v>
      </c>
      <c r="I16" s="51"/>
      <c r="J16" s="53">
        <f>ROUNDUP(E16*0.75,2)</f>
        <v>7.5</v>
      </c>
      <c r="K16" s="53" t="s">
        <v>22</v>
      </c>
      <c r="L16" s="53"/>
      <c r="M16" s="80" t="e">
        <f>ROUND(#REF!+(#REF!*10/100),2)</f>
        <v>#REF!</v>
      </c>
      <c r="N16" s="68" t="s">
        <v>228</v>
      </c>
      <c r="O16" s="54" t="s">
        <v>58</v>
      </c>
      <c r="P16" s="51"/>
      <c r="Q16" s="55">
        <v>0.01</v>
      </c>
      <c r="R16" s="89">
        <f>ROUNDUP(Q16*0.75,2)</f>
        <v>0.01</v>
      </c>
    </row>
    <row r="17" spans="1:18" ht="24.95" customHeight="1" x14ac:dyDescent="0.15">
      <c r="A17" s="288"/>
      <c r="B17" s="68"/>
      <c r="C17" s="50"/>
      <c r="D17" s="51"/>
      <c r="E17" s="52"/>
      <c r="F17" s="53"/>
      <c r="G17" s="72"/>
      <c r="H17" s="76"/>
      <c r="I17" s="51"/>
      <c r="J17" s="53"/>
      <c r="K17" s="53"/>
      <c r="L17" s="53"/>
      <c r="M17" s="80"/>
      <c r="N17" s="68" t="s">
        <v>20</v>
      </c>
      <c r="O17" s="54" t="s">
        <v>33</v>
      </c>
      <c r="P17" s="51" t="s">
        <v>34</v>
      </c>
      <c r="Q17" s="55">
        <v>0.3</v>
      </c>
      <c r="R17" s="89">
        <f>ROUNDUP(Q17*0.75,2)</f>
        <v>0.23</v>
      </c>
    </row>
    <row r="18" spans="1:18" ht="24.95" customHeight="1" x14ac:dyDescent="0.15">
      <c r="A18" s="288"/>
      <c r="B18" s="67"/>
      <c r="C18" s="44"/>
      <c r="D18" s="45"/>
      <c r="E18" s="46"/>
      <c r="F18" s="47"/>
      <c r="G18" s="71"/>
      <c r="H18" s="75"/>
      <c r="I18" s="45"/>
      <c r="J18" s="47"/>
      <c r="K18" s="47"/>
      <c r="L18" s="47"/>
      <c r="M18" s="79"/>
      <c r="N18" s="67"/>
      <c r="O18" s="48"/>
      <c r="P18" s="45"/>
      <c r="Q18" s="49"/>
      <c r="R18" s="90"/>
    </row>
    <row r="19" spans="1:18" ht="24.95" customHeight="1" x14ac:dyDescent="0.15">
      <c r="A19" s="288"/>
      <c r="B19" s="68" t="s">
        <v>43</v>
      </c>
      <c r="C19" s="50" t="s">
        <v>67</v>
      </c>
      <c r="D19" s="51"/>
      <c r="E19" s="52">
        <v>3</v>
      </c>
      <c r="F19" s="53" t="s">
        <v>22</v>
      </c>
      <c r="G19" s="72"/>
      <c r="H19" s="76" t="s">
        <v>67</v>
      </c>
      <c r="I19" s="51"/>
      <c r="J19" s="53">
        <f>ROUNDUP(E19*0.75,2)</f>
        <v>2.25</v>
      </c>
      <c r="K19" s="53" t="s">
        <v>22</v>
      </c>
      <c r="L19" s="53"/>
      <c r="M19" s="80" t="e">
        <f>ROUND(#REF!+(#REF!*40/100),2)</f>
        <v>#REF!</v>
      </c>
      <c r="N19" s="68" t="s">
        <v>20</v>
      </c>
      <c r="O19" s="54" t="s">
        <v>35</v>
      </c>
      <c r="P19" s="51"/>
      <c r="Q19" s="55">
        <v>100</v>
      </c>
      <c r="R19" s="89">
        <f>ROUNDUP(Q19*0.75,2)</f>
        <v>75</v>
      </c>
    </row>
    <row r="20" spans="1:18" ht="24.95" customHeight="1" x14ac:dyDescent="0.15">
      <c r="A20" s="288"/>
      <c r="B20" s="68"/>
      <c r="C20" s="50" t="s">
        <v>141</v>
      </c>
      <c r="D20" s="51" t="s">
        <v>34</v>
      </c>
      <c r="E20" s="65">
        <v>0.1</v>
      </c>
      <c r="F20" s="53" t="s">
        <v>25</v>
      </c>
      <c r="G20" s="72"/>
      <c r="H20" s="76" t="s">
        <v>141</v>
      </c>
      <c r="I20" s="51" t="s">
        <v>34</v>
      </c>
      <c r="J20" s="53">
        <f>ROUNDUP(E20*0.75,2)</f>
        <v>0.08</v>
      </c>
      <c r="K20" s="53" t="s">
        <v>25</v>
      </c>
      <c r="L20" s="53"/>
      <c r="M20" s="80" t="e">
        <f>#REF!</f>
        <v>#REF!</v>
      </c>
      <c r="N20" s="68"/>
      <c r="O20" s="54" t="s">
        <v>46</v>
      </c>
      <c r="P20" s="51"/>
      <c r="Q20" s="55">
        <v>3</v>
      </c>
      <c r="R20" s="89">
        <f>ROUNDUP(Q20*0.75,2)</f>
        <v>2.25</v>
      </c>
    </row>
    <row r="21" spans="1:18" ht="24.95" customHeight="1" x14ac:dyDescent="0.15">
      <c r="A21" s="288"/>
      <c r="B21" s="67"/>
      <c r="C21" s="44"/>
      <c r="D21" s="45"/>
      <c r="E21" s="46"/>
      <c r="F21" s="47"/>
      <c r="G21" s="71"/>
      <c r="H21" s="75"/>
      <c r="I21" s="45"/>
      <c r="J21" s="47"/>
      <c r="K21" s="47"/>
      <c r="L21" s="47"/>
      <c r="M21" s="79"/>
      <c r="N21" s="67"/>
      <c r="O21" s="48"/>
      <c r="P21" s="45"/>
      <c r="Q21" s="49"/>
      <c r="R21" s="90"/>
    </row>
    <row r="22" spans="1:18" ht="24.95" customHeight="1" x14ac:dyDescent="0.15">
      <c r="A22" s="288"/>
      <c r="B22" s="68" t="s">
        <v>127</v>
      </c>
      <c r="C22" s="50" t="s">
        <v>128</v>
      </c>
      <c r="D22" s="51"/>
      <c r="E22" s="84">
        <v>0.16666666666666666</v>
      </c>
      <c r="F22" s="53" t="s">
        <v>28</v>
      </c>
      <c r="G22" s="72"/>
      <c r="H22" s="76" t="s">
        <v>128</v>
      </c>
      <c r="I22" s="51"/>
      <c r="J22" s="53">
        <f>ROUNDUP(E22*0.75,2)</f>
        <v>0.13</v>
      </c>
      <c r="K22" s="53" t="s">
        <v>28</v>
      </c>
      <c r="L22" s="53"/>
      <c r="M22" s="80" t="e">
        <f>#REF!</f>
        <v>#REF!</v>
      </c>
      <c r="N22" s="68" t="s">
        <v>48</v>
      </c>
      <c r="O22" s="54"/>
      <c r="P22" s="51"/>
      <c r="Q22" s="55"/>
      <c r="R22" s="89"/>
    </row>
    <row r="23" spans="1:18" ht="24.95" customHeight="1" thickBot="1" x14ac:dyDescent="0.2">
      <c r="A23" s="289"/>
      <c r="B23" s="69"/>
      <c r="C23" s="58"/>
      <c r="D23" s="59"/>
      <c r="E23" s="60"/>
      <c r="F23" s="61"/>
      <c r="G23" s="73"/>
      <c r="H23" s="77"/>
      <c r="I23" s="59"/>
      <c r="J23" s="61"/>
      <c r="K23" s="61"/>
      <c r="L23" s="61"/>
      <c r="M23" s="81"/>
      <c r="N23" s="69"/>
      <c r="O23" s="62"/>
      <c r="P23" s="59"/>
      <c r="Q23" s="63"/>
      <c r="R23" s="91"/>
    </row>
  </sheetData>
  <mergeCells count="4">
    <mergeCell ref="H1:N1"/>
    <mergeCell ref="A2:R2"/>
    <mergeCell ref="A3:F3"/>
    <mergeCell ref="A5:A23"/>
  </mergeCells>
  <phoneticPr fontId="17"/>
  <printOptions horizontalCentered="1" verticalCentered="1"/>
  <pageMargins left="0.39370078740157483" right="0.39370078740157483" top="0.39370078740157483" bottom="0.39370078740157483" header="0.39370078740157483" footer="0.39370078740157483"/>
  <pageSetup paperSize="12" scale="5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44</vt:i4>
      </vt:variant>
      <vt:variant>
        <vt:lpstr>名前付き一覧</vt:lpstr>
      </vt:variant>
      <vt:variant>
        <vt:i4>2</vt:i4>
      </vt:variant>
    </vt:vector>
  </HeadingPairs>
  <TitlesOfParts>
    <vt:vector size="46" baseType="lpstr">
      <vt:lpstr>キッズ4月</vt:lpstr>
      <vt:lpstr>離乳食4月</vt:lpstr>
      <vt:lpstr>4月1日（水）キッズ</vt:lpstr>
      <vt:lpstr>4月1日離乳食</vt:lpstr>
      <vt:lpstr>4月2日（木）キッズ</vt:lpstr>
      <vt:lpstr>4月2日離乳食</vt:lpstr>
      <vt:lpstr>4月3日（金）キッズ</vt:lpstr>
      <vt:lpstr>4月3日離乳食</vt:lpstr>
      <vt:lpstr>4月6日（月）キッズ</vt:lpstr>
      <vt:lpstr>4月6日離乳食</vt:lpstr>
      <vt:lpstr>4月7日（火）キッズ</vt:lpstr>
      <vt:lpstr>4月7日離乳食</vt:lpstr>
      <vt:lpstr>4月8日（水）キッズ</vt:lpstr>
      <vt:lpstr>4月8日離乳食</vt:lpstr>
      <vt:lpstr>4月9日（木）キッズ</vt:lpstr>
      <vt:lpstr>4月9日離乳食</vt:lpstr>
      <vt:lpstr>4月10日（金）キッズ</vt:lpstr>
      <vt:lpstr>4月10日離乳食</vt:lpstr>
      <vt:lpstr>4月13日（月）キッズ</vt:lpstr>
      <vt:lpstr>4月13日離乳食</vt:lpstr>
      <vt:lpstr>4月14日（火）キッズ</vt:lpstr>
      <vt:lpstr>4月14日離乳食</vt:lpstr>
      <vt:lpstr>4月15日（水）キッズ</vt:lpstr>
      <vt:lpstr>4月15日離乳食</vt:lpstr>
      <vt:lpstr>4月16日（木）キッズ</vt:lpstr>
      <vt:lpstr>4月16日離乳食</vt:lpstr>
      <vt:lpstr>4月17日（金）キッズ</vt:lpstr>
      <vt:lpstr>4月17日離乳食</vt:lpstr>
      <vt:lpstr>4月20日（月）キッズ</vt:lpstr>
      <vt:lpstr>4月20日離乳食</vt:lpstr>
      <vt:lpstr>4月21日（火）キッズ</vt:lpstr>
      <vt:lpstr>4月21日離乳食</vt:lpstr>
      <vt:lpstr>4月22日（水）キッズ</vt:lpstr>
      <vt:lpstr>4月22日離乳食</vt:lpstr>
      <vt:lpstr>4月23日（木）キッズ</vt:lpstr>
      <vt:lpstr>4月23日離乳食</vt:lpstr>
      <vt:lpstr>4月24日（金） キッズ</vt:lpstr>
      <vt:lpstr>4月24日離乳食</vt:lpstr>
      <vt:lpstr>4月27日（月）キッズ</vt:lpstr>
      <vt:lpstr>4月27日離乳食</vt:lpstr>
      <vt:lpstr>4月28日（火）キッズ</vt:lpstr>
      <vt:lpstr>4月28日離乳食</vt:lpstr>
      <vt:lpstr>4月30日（木）キッズ</vt:lpstr>
      <vt:lpstr>4月30日離乳食</vt:lpstr>
      <vt:lpstr>キッズ4月!Print_Area</vt:lpstr>
      <vt:lpstr>離乳食4月!Print_Area</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shokuzai</dc:creator>
  <cp:lastModifiedBy>skuld</cp:lastModifiedBy>
  <cp:lastPrinted>2020-02-25T09:35:52Z</cp:lastPrinted>
  <dcterms:created xsi:type="dcterms:W3CDTF">2019-03-20T06:11:51Z</dcterms:created>
  <dcterms:modified xsi:type="dcterms:W3CDTF">2020-03-16T02:19:53Z</dcterms:modified>
</cp:coreProperties>
</file>