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kuld\Downloads\"/>
    </mc:Choice>
  </mc:AlternateContent>
  <bookViews>
    <workbookView xWindow="0" yWindow="0" windowWidth="11490" windowHeight="5220"/>
  </bookViews>
  <sheets>
    <sheet name="キッズ月間(昼)" sheetId="41" r:id="rId1"/>
    <sheet name="キッズ(離乳)月間" sheetId="42" r:id="rId2"/>
    <sheet name="2月3日（月）" sheetId="31" r:id="rId3"/>
    <sheet name="2月4日（火）" sheetId="5" r:id="rId4"/>
    <sheet name="2月5日（水）" sheetId="6" r:id="rId5"/>
    <sheet name="2月6日（木）" sheetId="7" r:id="rId6"/>
    <sheet name="2月7日（金）" sheetId="8" r:id="rId7"/>
    <sheet name="2月10日（月）" sheetId="11" r:id="rId8"/>
    <sheet name="2月12日（水）" sheetId="13" r:id="rId9"/>
    <sheet name="2月13日（木）" sheetId="14" r:id="rId10"/>
    <sheet name="2月14日（金）" sheetId="39" r:id="rId11"/>
    <sheet name="2月17日（月）" sheetId="33" r:id="rId12"/>
    <sheet name="2月18日（火）" sheetId="19" r:id="rId13"/>
    <sheet name="2月19日（水）" sheetId="20" r:id="rId14"/>
    <sheet name="2月20日（木）" sheetId="21" r:id="rId15"/>
    <sheet name="2月21日（金）" sheetId="22" r:id="rId16"/>
    <sheet name="2月25日（火）" sheetId="34" r:id="rId17"/>
    <sheet name="2月26日（水）" sheetId="27" r:id="rId18"/>
    <sheet name="2月27日（木）" sheetId="28" r:id="rId19"/>
    <sheet name="2月28日（金）" sheetId="40" r:id="rId20"/>
  </sheets>
  <externalReferences>
    <externalReference r:id="rId21"/>
  </externalReferences>
  <definedNames>
    <definedName name="_xlnm.Print_Area" localSheetId="1">'キッズ(離乳)月間'!$A$1:$P$65</definedName>
    <definedName name="_xlnm.Print_Area" localSheetId="0">'キッズ月間(昼)'!$A$1:$V$91</definedName>
    <definedName name="_xlnm.Print_Area">#REF!</definedName>
  </definedNames>
  <calcPr calcId="152511"/>
</workbook>
</file>

<file path=xl/calcChain.xml><?xml version="1.0" encoding="utf-8"?>
<calcChain xmlns="http://schemas.openxmlformats.org/spreadsheetml/2006/main">
  <c r="J59" i="41" l="1"/>
  <c r="H59" i="41"/>
  <c r="F59" i="41"/>
  <c r="E59" i="41"/>
  <c r="D59" i="41"/>
  <c r="J58" i="41"/>
  <c r="H58" i="41"/>
  <c r="F58" i="41"/>
  <c r="E58" i="41"/>
  <c r="D58" i="41"/>
  <c r="T53" i="41"/>
  <c r="H53" i="41"/>
  <c r="T52" i="41"/>
  <c r="H52" i="41"/>
  <c r="T51" i="41"/>
  <c r="H51" i="41"/>
  <c r="T50" i="41"/>
  <c r="H50" i="41"/>
  <c r="T49" i="41"/>
  <c r="H49" i="41"/>
  <c r="T48" i="41"/>
  <c r="H48" i="41"/>
  <c r="T47" i="41"/>
  <c r="H47" i="41"/>
  <c r="T46" i="41"/>
  <c r="H46" i="41"/>
  <c r="T45" i="41"/>
  <c r="H45" i="41"/>
  <c r="T44" i="41"/>
  <c r="H44" i="41"/>
  <c r="T43" i="41"/>
  <c r="H43" i="41"/>
  <c r="T42" i="41"/>
  <c r="H42" i="41"/>
  <c r="T41" i="41"/>
  <c r="H41" i="41"/>
  <c r="T40" i="41"/>
  <c r="H40" i="41"/>
  <c r="T39" i="41"/>
  <c r="H39" i="41"/>
  <c r="T38" i="41"/>
  <c r="H38" i="41"/>
  <c r="T37" i="41"/>
  <c r="H37" i="41"/>
  <c r="T36" i="41"/>
  <c r="H36" i="41"/>
  <c r="T35" i="41"/>
  <c r="H35" i="41"/>
  <c r="T34" i="41"/>
  <c r="H34" i="41"/>
  <c r="T31" i="41"/>
  <c r="H31" i="41"/>
  <c r="T30" i="41"/>
  <c r="H30" i="41"/>
  <c r="T29" i="41"/>
  <c r="H29" i="41"/>
  <c r="T28" i="41"/>
  <c r="H28" i="41"/>
  <c r="T27" i="41"/>
  <c r="H27" i="41"/>
  <c r="T26" i="41"/>
  <c r="H26" i="41"/>
  <c r="T25" i="41"/>
  <c r="H25" i="41"/>
  <c r="T24" i="41"/>
  <c r="H24" i="41"/>
  <c r="T23" i="41"/>
  <c r="H23" i="41"/>
  <c r="T22" i="41"/>
  <c r="H22" i="41"/>
  <c r="T21" i="41"/>
  <c r="H21" i="41"/>
  <c r="T20" i="41"/>
  <c r="H20" i="41"/>
  <c r="T19" i="41"/>
  <c r="H19" i="41"/>
  <c r="T18" i="41"/>
  <c r="H18" i="41"/>
  <c r="T17" i="41"/>
  <c r="H17" i="41"/>
  <c r="T16" i="41"/>
  <c r="H16" i="41"/>
  <c r="T15" i="41"/>
  <c r="H15" i="41"/>
  <c r="T14" i="41"/>
  <c r="H14" i="41"/>
  <c r="T13" i="41"/>
  <c r="H13" i="41"/>
  <c r="T12" i="41"/>
  <c r="H12" i="41"/>
  <c r="T11" i="41"/>
  <c r="H11" i="41"/>
  <c r="T10" i="41"/>
  <c r="H10" i="41"/>
  <c r="T9" i="41"/>
  <c r="H9" i="41"/>
  <c r="T8" i="41"/>
  <c r="H8" i="41"/>
  <c r="T7" i="41"/>
  <c r="H7" i="41"/>
  <c r="R5" i="20" l="1"/>
  <c r="J7" i="20"/>
  <c r="M7" i="20"/>
  <c r="R7" i="20"/>
  <c r="J8" i="20"/>
  <c r="M8" i="20" s="1"/>
  <c r="R8" i="20"/>
  <c r="J9" i="20"/>
  <c r="M9" i="20" s="1"/>
  <c r="R9" i="20"/>
  <c r="J10" i="20"/>
  <c r="M10" i="20" s="1"/>
  <c r="R10" i="20"/>
  <c r="R11" i="20"/>
  <c r="R12" i="20"/>
  <c r="R13" i="20"/>
  <c r="R14" i="20"/>
  <c r="R15" i="20"/>
  <c r="R16" i="20"/>
  <c r="R17" i="20"/>
  <c r="J19" i="20"/>
  <c r="M19" i="20" s="1"/>
  <c r="R19" i="20"/>
  <c r="J20" i="20"/>
  <c r="M20" i="20" s="1"/>
  <c r="R20" i="20"/>
  <c r="J21" i="20"/>
  <c r="M21" i="20"/>
  <c r="R21" i="20"/>
  <c r="J22" i="20"/>
  <c r="M22" i="20" s="1"/>
  <c r="J24" i="20"/>
  <c r="M24" i="20"/>
  <c r="R24" i="20"/>
  <c r="J25" i="20"/>
  <c r="M25" i="20" s="1"/>
  <c r="R25" i="20"/>
  <c r="R26" i="20"/>
  <c r="J28" i="20"/>
  <c r="M28" i="20"/>
  <c r="J25" i="40" l="1"/>
  <c r="M25" i="40"/>
  <c r="R23" i="40"/>
  <c r="J23" i="40"/>
  <c r="M23" i="40"/>
  <c r="R22" i="40"/>
  <c r="J22" i="40"/>
  <c r="M22" i="40"/>
  <c r="R20" i="40"/>
  <c r="R19" i="40"/>
  <c r="J19" i="40"/>
  <c r="M19" i="40"/>
  <c r="R18" i="40"/>
  <c r="J18" i="40"/>
  <c r="M18" i="40"/>
  <c r="R17" i="40"/>
  <c r="J17" i="40"/>
  <c r="M17" i="40"/>
  <c r="R13" i="40"/>
  <c r="R12" i="40"/>
  <c r="R11" i="40"/>
  <c r="J11" i="40"/>
  <c r="M11" i="40"/>
  <c r="R10" i="40"/>
  <c r="J10" i="40"/>
  <c r="M10" i="40"/>
  <c r="R9" i="40"/>
  <c r="J9" i="40"/>
  <c r="M9" i="40"/>
  <c r="R8" i="40"/>
  <c r="J8" i="40"/>
  <c r="M8" i="40"/>
  <c r="R7" i="40"/>
  <c r="M7" i="40"/>
  <c r="J7" i="40"/>
  <c r="R5" i="40"/>
  <c r="J30" i="39"/>
  <c r="M30" i="39" s="1"/>
  <c r="R28" i="39"/>
  <c r="J28" i="39"/>
  <c r="M28" i="39" s="1"/>
  <c r="R27" i="39"/>
  <c r="J27" i="39"/>
  <c r="M27" i="39" s="1"/>
  <c r="R25" i="39"/>
  <c r="R24" i="39"/>
  <c r="J24" i="39"/>
  <c r="M24" i="39" s="1"/>
  <c r="R23" i="39"/>
  <c r="J23" i="39"/>
  <c r="M23" i="39" s="1"/>
  <c r="R22" i="39"/>
  <c r="J22" i="39"/>
  <c r="M22" i="39" s="1"/>
  <c r="R15" i="39"/>
  <c r="R14" i="39"/>
  <c r="R13" i="39"/>
  <c r="M13" i="39"/>
  <c r="J13" i="39"/>
  <c r="R12" i="39"/>
  <c r="J12" i="39"/>
  <c r="M12" i="39" s="1"/>
  <c r="R11" i="39"/>
  <c r="J11" i="39"/>
  <c r="M11" i="39" s="1"/>
  <c r="R10" i="39"/>
  <c r="J10" i="39"/>
  <c r="M10" i="39" s="1"/>
  <c r="R9" i="39"/>
  <c r="J9" i="39"/>
  <c r="M9" i="39" s="1"/>
  <c r="R7" i="39"/>
  <c r="J26" i="34"/>
  <c r="M26" i="34" s="1"/>
  <c r="R24" i="34"/>
  <c r="R23" i="34"/>
  <c r="M23" i="34"/>
  <c r="J23" i="34"/>
  <c r="R22" i="34"/>
  <c r="J22" i="34"/>
  <c r="M22" i="34" s="1"/>
  <c r="R20" i="34"/>
  <c r="R19" i="34"/>
  <c r="M19" i="34"/>
  <c r="J19" i="34"/>
  <c r="R18" i="34"/>
  <c r="J18" i="34"/>
  <c r="M18" i="34" s="1"/>
  <c r="R17" i="34"/>
  <c r="J17" i="34"/>
  <c r="M17" i="34" s="1"/>
  <c r="R16" i="34"/>
  <c r="J16" i="34"/>
  <c r="M16" i="34"/>
  <c r="R14" i="34"/>
  <c r="R13" i="34"/>
  <c r="R12" i="34"/>
  <c r="R11" i="34"/>
  <c r="R10" i="34"/>
  <c r="M10" i="34"/>
  <c r="J10" i="34"/>
  <c r="R9" i="34"/>
  <c r="J9" i="34"/>
  <c r="M9" i="34" s="1"/>
  <c r="R8" i="34"/>
  <c r="J8" i="34"/>
  <c r="M8" i="34" s="1"/>
  <c r="R7" i="34"/>
  <c r="J7" i="34"/>
  <c r="M7" i="34"/>
  <c r="R5" i="34"/>
  <c r="J5" i="34"/>
  <c r="M5" i="34" s="1"/>
  <c r="R20" i="33"/>
  <c r="J20" i="33"/>
  <c r="M20" i="33" s="1"/>
  <c r="R19" i="33"/>
  <c r="J19" i="33"/>
  <c r="M19" i="33" s="1"/>
  <c r="R17" i="33"/>
  <c r="J17" i="33"/>
  <c r="M17" i="33" s="1"/>
  <c r="R16" i="33"/>
  <c r="J16" i="33"/>
  <c r="M16" i="33" s="1"/>
  <c r="R15" i="33"/>
  <c r="J15" i="33"/>
  <c r="M15" i="33" s="1"/>
  <c r="J13" i="33"/>
  <c r="M13" i="33" s="1"/>
  <c r="R12" i="33"/>
  <c r="J12" i="33"/>
  <c r="M12" i="33" s="1"/>
  <c r="R11" i="33"/>
  <c r="J11" i="33"/>
  <c r="M11" i="33" s="1"/>
  <c r="R10" i="33"/>
  <c r="J10" i="33"/>
  <c r="M10" i="33"/>
  <c r="R8" i="33"/>
  <c r="J8" i="33"/>
  <c r="M8" i="33" s="1"/>
  <c r="R7" i="33"/>
  <c r="J7" i="33"/>
  <c r="M7" i="33" s="1"/>
  <c r="R6" i="33"/>
  <c r="J6" i="33"/>
  <c r="M6" i="33" s="1"/>
  <c r="R5" i="33"/>
  <c r="J5" i="33"/>
  <c r="M5" i="33" s="1"/>
  <c r="R23" i="31"/>
  <c r="J23" i="31"/>
  <c r="M23" i="31" s="1"/>
  <c r="R22" i="31"/>
  <c r="J22" i="31"/>
  <c r="M22" i="31" s="1"/>
  <c r="R21" i="31"/>
  <c r="J21" i="31"/>
  <c r="M21" i="31" s="1"/>
  <c r="J19" i="31"/>
  <c r="M19" i="31" s="1"/>
  <c r="R18" i="31"/>
  <c r="J18" i="31"/>
  <c r="M18" i="31" s="1"/>
  <c r="R17" i="31"/>
  <c r="J17" i="31"/>
  <c r="M17" i="31" s="1"/>
  <c r="R16" i="31"/>
  <c r="J16" i="31"/>
  <c r="M16" i="31"/>
  <c r="R14" i="31"/>
  <c r="R13" i="31"/>
  <c r="R12" i="31"/>
  <c r="R11" i="31"/>
  <c r="J11" i="31"/>
  <c r="M11" i="31" s="1"/>
  <c r="R10" i="31"/>
  <c r="J10" i="31"/>
  <c r="M10" i="31"/>
  <c r="R9" i="31"/>
  <c r="J9" i="31"/>
  <c r="M9" i="31" s="1"/>
  <c r="R8" i="31"/>
  <c r="J8" i="31"/>
  <c r="M8" i="31" s="1"/>
  <c r="R7" i="31"/>
  <c r="J7" i="31"/>
  <c r="M7" i="31" s="1"/>
  <c r="J19" i="28"/>
  <c r="M19" i="28" s="1"/>
  <c r="R17" i="28"/>
  <c r="R16" i="28"/>
  <c r="M17" i="28"/>
  <c r="J17" i="28"/>
  <c r="J16" i="28"/>
  <c r="M16" i="28" s="1"/>
  <c r="R14" i="28"/>
  <c r="R13" i="28"/>
  <c r="R12" i="28"/>
  <c r="J13" i="28"/>
  <c r="M13" i="28" s="1"/>
  <c r="J12" i="28"/>
  <c r="M12" i="28" s="1"/>
  <c r="J10" i="28"/>
  <c r="M10" i="28" s="1"/>
  <c r="R9" i="28"/>
  <c r="R8" i="28"/>
  <c r="J9" i="28"/>
  <c r="M9" i="28" s="1"/>
  <c r="J8" i="28"/>
  <c r="M8" i="28" s="1"/>
  <c r="R7" i="28"/>
  <c r="J7" i="28"/>
  <c r="M7" i="28" s="1"/>
  <c r="R5" i="28"/>
  <c r="R21" i="27"/>
  <c r="R20" i="27"/>
  <c r="R19" i="27"/>
  <c r="J20" i="27"/>
  <c r="M20" i="27" s="1"/>
  <c r="J19" i="27"/>
  <c r="M19" i="27" s="1"/>
  <c r="R17" i="27"/>
  <c r="R16" i="27"/>
  <c r="R15" i="27"/>
  <c r="R14" i="27"/>
  <c r="M16" i="27"/>
  <c r="J16" i="27"/>
  <c r="J15" i="27"/>
  <c r="M15" i="27" s="1"/>
  <c r="J14" i="27"/>
  <c r="M14" i="27" s="1"/>
  <c r="R12" i="27"/>
  <c r="R11" i="27"/>
  <c r="R10" i="27"/>
  <c r="R9" i="27"/>
  <c r="R8" i="27"/>
  <c r="R7" i="27"/>
  <c r="J10" i="27"/>
  <c r="M10" i="27"/>
  <c r="M9" i="27"/>
  <c r="J9" i="27"/>
  <c r="J8" i="27"/>
  <c r="M8" i="27" s="1"/>
  <c r="J7" i="27"/>
  <c r="M7" i="27" s="1"/>
  <c r="R5" i="27"/>
  <c r="J23" i="22"/>
  <c r="M23" i="22" s="1"/>
  <c r="R21" i="22"/>
  <c r="R20" i="22"/>
  <c r="J21" i="22"/>
  <c r="M21" i="22" s="1"/>
  <c r="J20" i="22"/>
  <c r="M20" i="22" s="1"/>
  <c r="R17" i="22"/>
  <c r="R16" i="22"/>
  <c r="R15" i="22"/>
  <c r="R14" i="22"/>
  <c r="J18" i="22"/>
  <c r="M18" i="22" s="1"/>
  <c r="J17" i="22"/>
  <c r="M17" i="22" s="1"/>
  <c r="J16" i="22"/>
  <c r="M16" i="22" s="1"/>
  <c r="J15" i="22"/>
  <c r="M15" i="22" s="1"/>
  <c r="J14" i="22"/>
  <c r="M14" i="22" s="1"/>
  <c r="J9" i="22"/>
  <c r="M9" i="22" s="1"/>
  <c r="J8" i="22"/>
  <c r="M8" i="22" s="1"/>
  <c r="R12" i="22"/>
  <c r="R11" i="22"/>
  <c r="R10" i="22"/>
  <c r="R9" i="22"/>
  <c r="R8" i="22"/>
  <c r="R7" i="22"/>
  <c r="J7" i="22"/>
  <c r="M7" i="22" s="1"/>
  <c r="R5" i="22"/>
  <c r="R21" i="21"/>
  <c r="R20" i="21"/>
  <c r="R19" i="21"/>
  <c r="J20" i="21"/>
  <c r="M20" i="21" s="1"/>
  <c r="J19" i="21"/>
  <c r="M19" i="21" s="1"/>
  <c r="R17" i="21"/>
  <c r="R16" i="21"/>
  <c r="R15" i="21"/>
  <c r="R14" i="21"/>
  <c r="J17" i="21"/>
  <c r="M17" i="21" s="1"/>
  <c r="J16" i="21"/>
  <c r="M16" i="21" s="1"/>
  <c r="J15" i="21"/>
  <c r="M15" i="21" s="1"/>
  <c r="J14" i="21"/>
  <c r="M14" i="21" s="1"/>
  <c r="J9" i="21"/>
  <c r="M9" i="21" s="1"/>
  <c r="R12" i="21"/>
  <c r="R11" i="21"/>
  <c r="R10" i="21"/>
  <c r="R9" i="21"/>
  <c r="R8" i="21"/>
  <c r="R7" i="21"/>
  <c r="R6" i="21"/>
  <c r="J8" i="21"/>
  <c r="M8" i="21" s="1"/>
  <c r="J7" i="21"/>
  <c r="M7" i="21" s="1"/>
  <c r="J6" i="21"/>
  <c r="M6" i="21" s="1"/>
  <c r="R5" i="21"/>
  <c r="J5" i="21"/>
  <c r="M5" i="21" s="1"/>
  <c r="R20" i="19"/>
  <c r="R19" i="19"/>
  <c r="J20" i="19"/>
  <c r="M20" i="19" s="1"/>
  <c r="M19" i="19"/>
  <c r="J19" i="19"/>
  <c r="R17" i="19"/>
  <c r="R16" i="19"/>
  <c r="R15" i="19"/>
  <c r="R14" i="19"/>
  <c r="J16" i="19"/>
  <c r="M16" i="19" s="1"/>
  <c r="J15" i="19"/>
  <c r="M15" i="19" s="1"/>
  <c r="J14" i="19"/>
  <c r="M14" i="19" s="1"/>
  <c r="M11" i="19"/>
  <c r="J11" i="19"/>
  <c r="R12" i="19"/>
  <c r="R11" i="19"/>
  <c r="R10" i="19"/>
  <c r="R9" i="19"/>
  <c r="R8" i="19"/>
  <c r="R7" i="19"/>
  <c r="J10" i="19"/>
  <c r="M10" i="19" s="1"/>
  <c r="J9" i="19"/>
  <c r="M9" i="19" s="1"/>
  <c r="J8" i="19"/>
  <c r="M8" i="19" s="1"/>
  <c r="M7" i="19"/>
  <c r="J7" i="19"/>
  <c r="M5" i="19"/>
  <c r="J5" i="19"/>
  <c r="R5" i="19"/>
  <c r="J19" i="14"/>
  <c r="M19" i="14" s="1"/>
  <c r="R17" i="14"/>
  <c r="R16" i="14"/>
  <c r="J17" i="14"/>
  <c r="M17" i="14" s="1"/>
  <c r="J16" i="14"/>
  <c r="M16" i="14" s="1"/>
  <c r="R14" i="14"/>
  <c r="R13" i="14"/>
  <c r="R12" i="14"/>
  <c r="J13" i="14"/>
  <c r="M13" i="14" s="1"/>
  <c r="J12" i="14"/>
  <c r="M12" i="14" s="1"/>
  <c r="J10" i="14"/>
  <c r="M10" i="14" s="1"/>
  <c r="R9" i="14"/>
  <c r="R8" i="14"/>
  <c r="J9" i="14"/>
  <c r="M9" i="14" s="1"/>
  <c r="J8" i="14"/>
  <c r="M8" i="14" s="1"/>
  <c r="R7" i="14"/>
  <c r="J7" i="14"/>
  <c r="M7" i="14" s="1"/>
  <c r="R5" i="14"/>
  <c r="R21" i="13"/>
  <c r="R20" i="13"/>
  <c r="R19" i="13"/>
  <c r="J20" i="13"/>
  <c r="M20" i="13" s="1"/>
  <c r="M19" i="13"/>
  <c r="J19" i="13"/>
  <c r="R17" i="13"/>
  <c r="R16" i="13"/>
  <c r="R15" i="13"/>
  <c r="R14" i="13"/>
  <c r="M16" i="13"/>
  <c r="J16" i="13"/>
  <c r="J15" i="13"/>
  <c r="M15" i="13" s="1"/>
  <c r="J14" i="13"/>
  <c r="M14" i="13" s="1"/>
  <c r="R12" i="13"/>
  <c r="R11" i="13"/>
  <c r="R10" i="13"/>
  <c r="R9" i="13"/>
  <c r="R8" i="13"/>
  <c r="R7" i="13"/>
  <c r="M10" i="13"/>
  <c r="J10" i="13"/>
  <c r="J9" i="13"/>
  <c r="M9" i="13" s="1"/>
  <c r="J8" i="13"/>
  <c r="M8" i="13" s="1"/>
  <c r="J7" i="13"/>
  <c r="M7" i="13" s="1"/>
  <c r="R5" i="13"/>
  <c r="J17" i="11"/>
  <c r="M17" i="11" s="1"/>
  <c r="R15" i="11"/>
  <c r="R14" i="11"/>
  <c r="R13" i="11"/>
  <c r="J15" i="11"/>
  <c r="M15" i="11"/>
  <c r="J14" i="11"/>
  <c r="M14" i="11" s="1"/>
  <c r="M13" i="11"/>
  <c r="J13" i="11"/>
  <c r="R10" i="11"/>
  <c r="R9" i="11"/>
  <c r="R8" i="11"/>
  <c r="R7" i="11"/>
  <c r="J11" i="11"/>
  <c r="M11" i="11" s="1"/>
  <c r="J10" i="11"/>
  <c r="M10" i="11"/>
  <c r="J9" i="11"/>
  <c r="M9" i="11" s="1"/>
  <c r="M8" i="11"/>
  <c r="J8" i="11"/>
  <c r="J7" i="11"/>
  <c r="M7" i="11" s="1"/>
  <c r="J6" i="11"/>
  <c r="M6" i="11"/>
  <c r="R6" i="11"/>
  <c r="J5" i="11"/>
  <c r="M5" i="11" s="1"/>
  <c r="R5" i="11"/>
  <c r="J23" i="8"/>
  <c r="M23" i="8" s="1"/>
  <c r="R21" i="8"/>
  <c r="R20" i="8"/>
  <c r="J21" i="8"/>
  <c r="M21" i="8" s="1"/>
  <c r="J20" i="8"/>
  <c r="M20" i="8" s="1"/>
  <c r="R17" i="8"/>
  <c r="R16" i="8"/>
  <c r="R15" i="8"/>
  <c r="R14" i="8"/>
  <c r="J18" i="8"/>
  <c r="M18" i="8" s="1"/>
  <c r="J17" i="8"/>
  <c r="M17" i="8" s="1"/>
  <c r="J16" i="8"/>
  <c r="M16" i="8" s="1"/>
  <c r="J15" i="8"/>
  <c r="M15" i="8" s="1"/>
  <c r="J14" i="8"/>
  <c r="M14" i="8" s="1"/>
  <c r="J9" i="8"/>
  <c r="M9" i="8" s="1"/>
  <c r="J8" i="8"/>
  <c r="M8" i="8" s="1"/>
  <c r="R12" i="8"/>
  <c r="R11" i="8"/>
  <c r="R10" i="8"/>
  <c r="R9" i="8"/>
  <c r="R8" i="8"/>
  <c r="R7" i="8"/>
  <c r="J7" i="8"/>
  <c r="M7" i="8" s="1"/>
  <c r="R5" i="8"/>
  <c r="R21" i="7"/>
  <c r="R20" i="7"/>
  <c r="R19" i="7"/>
  <c r="J20" i="7"/>
  <c r="M20" i="7" s="1"/>
  <c r="J19" i="7"/>
  <c r="M19" i="7" s="1"/>
  <c r="R17" i="7"/>
  <c r="R16" i="7"/>
  <c r="R15" i="7"/>
  <c r="R14" i="7"/>
  <c r="J17" i="7"/>
  <c r="M17" i="7" s="1"/>
  <c r="J16" i="7"/>
  <c r="M16" i="7" s="1"/>
  <c r="M15" i="7"/>
  <c r="J15" i="7"/>
  <c r="J14" i="7"/>
  <c r="M14" i="7" s="1"/>
  <c r="M9" i="7"/>
  <c r="J9" i="7"/>
  <c r="R12" i="7"/>
  <c r="R11" i="7"/>
  <c r="R10" i="7"/>
  <c r="R9" i="7"/>
  <c r="R8" i="7"/>
  <c r="R7" i="7"/>
  <c r="R6" i="7"/>
  <c r="J8" i="7"/>
  <c r="M8" i="7" s="1"/>
  <c r="J7" i="7"/>
  <c r="M7" i="7" s="1"/>
  <c r="J6" i="7"/>
  <c r="M6" i="7" s="1"/>
  <c r="R5" i="7"/>
  <c r="M5" i="7"/>
  <c r="J5" i="7"/>
  <c r="J28" i="6"/>
  <c r="M28" i="6" s="1"/>
  <c r="R26" i="6"/>
  <c r="R25" i="6"/>
  <c r="R24" i="6"/>
  <c r="J25" i="6"/>
  <c r="M25" i="6" s="1"/>
  <c r="J24" i="6"/>
  <c r="M24" i="6" s="1"/>
  <c r="R21" i="6"/>
  <c r="R20" i="6"/>
  <c r="R19" i="6"/>
  <c r="M22" i="6"/>
  <c r="J22" i="6"/>
  <c r="J21" i="6"/>
  <c r="M21" i="6" s="1"/>
  <c r="M20" i="6"/>
  <c r="J20" i="6"/>
  <c r="J19" i="6"/>
  <c r="M19" i="6" s="1"/>
  <c r="R17" i="6"/>
  <c r="R16" i="6"/>
  <c r="R15" i="6"/>
  <c r="M10" i="6"/>
  <c r="J10" i="6"/>
  <c r="M9" i="6"/>
  <c r="J9" i="6"/>
  <c r="R14" i="6"/>
  <c r="R13" i="6"/>
  <c r="R12" i="6"/>
  <c r="R11" i="6"/>
  <c r="R10" i="6"/>
  <c r="R9" i="6"/>
  <c r="R8" i="6"/>
  <c r="R7" i="6"/>
  <c r="J8" i="6"/>
  <c r="M8" i="6" s="1"/>
  <c r="J7" i="6"/>
  <c r="M7" i="6" s="1"/>
  <c r="R5" i="6"/>
  <c r="R20" i="5"/>
  <c r="R19" i="5"/>
  <c r="J20" i="5"/>
  <c r="M20" i="5" s="1"/>
  <c r="J19" i="5"/>
  <c r="M19" i="5" s="1"/>
  <c r="R17" i="5"/>
  <c r="R16" i="5"/>
  <c r="R15" i="5"/>
  <c r="R14" i="5"/>
  <c r="J16" i="5"/>
  <c r="M16" i="5" s="1"/>
  <c r="J15" i="5"/>
  <c r="M15" i="5" s="1"/>
  <c r="J14" i="5"/>
  <c r="M14" i="5" s="1"/>
  <c r="J11" i="5"/>
  <c r="M11" i="5" s="1"/>
  <c r="R12" i="5"/>
  <c r="R11" i="5"/>
  <c r="R10" i="5"/>
  <c r="R9" i="5"/>
  <c r="R8" i="5"/>
  <c r="R7" i="5"/>
  <c r="J10" i="5"/>
  <c r="M10" i="5" s="1"/>
  <c r="J9" i="5"/>
  <c r="M9" i="5" s="1"/>
  <c r="J8" i="5"/>
  <c r="M8" i="5" s="1"/>
  <c r="J7" i="5"/>
  <c r="M7" i="5" s="1"/>
  <c r="J5" i="5"/>
  <c r="M5" i="5"/>
  <c r="R5" i="5"/>
</calcChain>
</file>

<file path=xl/sharedStrings.xml><?xml version="1.0" encoding="utf-8"?>
<sst xmlns="http://schemas.openxmlformats.org/spreadsheetml/2006/main" count="2590" uniqueCount="473">
  <si>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</si>
  <si>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</si>
  <si>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</si>
  <si>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</si>
  <si>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</si>
  <si>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</si>
  <si>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</si>
  <si>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</si>
  <si>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</si>
  <si>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</si>
  <si>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</si>
  <si>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</si>
  <si>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キッズ</t>
    <phoneticPr fontId="3"/>
  </si>
  <si>
    <t>ご飯</t>
  </si>
  <si>
    <t>※加熱調理する際は中心部75℃で1分以上加熱したことを確認して下さい。</t>
  </si>
  <si>
    <t>骨抜き助宗タラ３０</t>
  </si>
  <si>
    <t>アメリカ・中国</t>
  </si>
  <si>
    <t>切</t>
  </si>
  <si>
    <t>生姜</t>
  </si>
  <si>
    <t>g</t>
  </si>
  <si>
    <t>人参</t>
  </si>
  <si>
    <t>白菜</t>
  </si>
  <si>
    <t>出し汁</t>
  </si>
  <si>
    <t>上白糖</t>
  </si>
  <si>
    <t>醤油</t>
  </si>
  <si>
    <t>小麦</t>
  </si>
  <si>
    <t>みりん風調味料</t>
  </si>
  <si>
    <t>※誤嚥防止のために豆は軽く潰してもよいでしょう。_x000D_</t>
  </si>
  <si>
    <t>※加熱調理する際は中心部75℃で1分以上加熱したことを確認して下さい。_x000D_</t>
  </si>
  <si>
    <t>冷凍カット油揚げ</t>
  </si>
  <si>
    <t>国内加工</t>
  </si>
  <si>
    <t>Ｐ</t>
  </si>
  <si>
    <t>ごぼう</t>
  </si>
  <si>
    <t>中国</t>
  </si>
  <si>
    <t>ひじきＰ</t>
  </si>
  <si>
    <t>中国・日本</t>
  </si>
  <si>
    <t>油</t>
  </si>
  <si>
    <t>酒</t>
  </si>
  <si>
    <t>みそ汁</t>
  </si>
  <si>
    <t>さつま芋</t>
  </si>
  <si>
    <t>味噌</t>
  </si>
  <si>
    <t>フルーツ（りんご）</t>
  </si>
  <si>
    <t>※原料のまま流水できれいに洗って下さい。</t>
  </si>
  <si>
    <t>りんご</t>
  </si>
  <si>
    <t>ヶ</t>
  </si>
  <si>
    <t>昼</t>
  </si>
  <si>
    <t>牛乳</t>
  </si>
  <si>
    <t>乳</t>
  </si>
  <si>
    <t>cc</t>
  </si>
  <si>
    <t>韓国</t>
  </si>
  <si>
    <t>※18</t>
  </si>
  <si>
    <t>精製塩</t>
  </si>
  <si>
    <t>酢</t>
  </si>
  <si>
    <t>鉄分強化！ふりかけご飯</t>
  </si>
  <si>
    <t>鉄ふりかけ　大豆</t>
  </si>
  <si>
    <t>国産豚もも小間</t>
  </si>
  <si>
    <t>日本</t>
  </si>
  <si>
    <t>バター</t>
  </si>
  <si>
    <t>ケチャップ</t>
  </si>
  <si>
    <t>ウスターソース</t>
  </si>
  <si>
    <t>水</t>
  </si>
  <si>
    <t>パセリ</t>
  </si>
  <si>
    <t>①野菜は食べやすい大きさに切って茹で冷まします。_x000D_</t>
  </si>
  <si>
    <t>玉子は溶きほぐして、熱した油で炒り玉子にして冷まします。_x000D_</t>
  </si>
  <si>
    <t>②調味料を煮立てて冷まし、①と和えて下さい。_x000D_</t>
  </si>
  <si>
    <t>キャベツ</t>
  </si>
  <si>
    <t>玉子</t>
  </si>
  <si>
    <t>卵</t>
  </si>
  <si>
    <t>玉ねぎ</t>
  </si>
  <si>
    <t>焼ふ</t>
  </si>
  <si>
    <t>アメリカ、カナダ、オーストラリア</t>
  </si>
  <si>
    <t>ごま油</t>
  </si>
  <si>
    <t>こしょう</t>
  </si>
  <si>
    <t>万能ねぎ</t>
  </si>
  <si>
    <t>ツナフレーク缶</t>
  </si>
  <si>
    <t>タイ</t>
  </si>
  <si>
    <t>大根</t>
  </si>
  <si>
    <t>トマト</t>
  </si>
  <si>
    <t>冷凍カーネルコーン</t>
  </si>
  <si>
    <t>アメリカ</t>
  </si>
  <si>
    <t>有機豆乳無調整</t>
  </si>
  <si>
    <t>コンソメ</t>
  </si>
  <si>
    <t>乳・小麦</t>
  </si>
  <si>
    <t>骨抜き鮭３０</t>
  </si>
  <si>
    <t>日本、ロシア・ベトナム、中国</t>
  </si>
  <si>
    <t>片栗粉</t>
  </si>
  <si>
    <t>ピーマン</t>
  </si>
  <si>
    <t>すまし汁</t>
  </si>
  <si>
    <t>充てん豆腐</t>
  </si>
  <si>
    <t>丁</t>
  </si>
  <si>
    <t>1月31日(金)配達/2月3日(月)食</t>
    <phoneticPr fontId="3"/>
  </si>
  <si>
    <t>●赤おにさんライス</t>
  </si>
  <si>
    <t>①熱した油でみじん切りした玉ねぎを炒めて、塩で調味します。_x000D_</t>
  </si>
  <si>
    <t>ウインナーは茹でて縦半分に切り、レーズンは茹でます。きゅうりは三角に切り茹でます。_x000D_</t>
  </si>
  <si>
    <t>※写真を参照にして盛りつけて下さい。_x000D_</t>
  </si>
  <si>
    <t>スパゲティ160ｇＰ</t>
  </si>
  <si>
    <t>冷凍ウインナーＰ</t>
  </si>
  <si>
    <t>本</t>
  </si>
  <si>
    <t>レーズンＰ</t>
  </si>
  <si>
    <t>カリフォルニア</t>
  </si>
  <si>
    <t>※2</t>
  </si>
  <si>
    <t>きゅうり</t>
  </si>
  <si>
    <t>野菜のコンソメ煮</t>
  </si>
  <si>
    <t>①材料は食べやすい大きさに切ります。_x000D_</t>
  </si>
  <si>
    <t>②材料を水・コンソメで煮て、塩で味を調えてください。_x000D_</t>
  </si>
  <si>
    <t>国産鶏もも小間(加熱用)</t>
  </si>
  <si>
    <t>かぶ</t>
  </si>
  <si>
    <t>冷凍ブロッコリー</t>
  </si>
  <si>
    <t>キャベツとワカメのナムル風</t>
  </si>
  <si>
    <t>①キャベツは食べやすい大きさに切って茹で冷まし、ワカメは茹で冷まします。_x000D_</t>
  </si>
  <si>
    <t>②調味料を煮立て冷まし、①・ごまを和えて下さい。_x000D_</t>
  </si>
  <si>
    <t>カットワカメ（韓国産）</t>
  </si>
  <si>
    <t>いり胡麻　白</t>
  </si>
  <si>
    <t>小麦粉</t>
  </si>
  <si>
    <t>②調味料を煮立て冷まし、①を和えて下さい。_x000D_</t>
  </si>
  <si>
    <t>冷凍カットほうれん草(ＩＱＦ)Ｐ</t>
  </si>
  <si>
    <t>マヨネーズ</t>
  </si>
  <si>
    <t>卵・小麦</t>
  </si>
  <si>
    <t>じゃが芋</t>
  </si>
  <si>
    <t>フルーツ（オレンジ）</t>
  </si>
  <si>
    <t>ネーブル</t>
  </si>
  <si>
    <t>2月3日(月)配達/2月4日(火)食</t>
    <phoneticPr fontId="3"/>
  </si>
  <si>
    <t>鉄ふりかけ　穀物</t>
  </si>
  <si>
    <t>ハンバーグ</t>
  </si>
  <si>
    <t>①みじん切りした玉ねぎは炒めて、塩・こしょうし冷まします。_x000D_</t>
  </si>
  <si>
    <t>②肉・①・牛乳にひたしたパン粉を粘りが出るまで練り混ぜて、人数分の小判型にまとめます。_x000D_</t>
  </si>
  <si>
    <t>③熱した油で、②を両面焼き中まで火を通します。_x000D_</t>
  </si>
  <si>
    <t>④肉汁の残ったフライパンにケチャップ・ソースを加えて煮立たせ、ハンバーグにかけます。_x000D_</t>
  </si>
  <si>
    <t>⑤茹でたトマトを食べやすい大きさに切って添えて下さい。_x000D_</t>
  </si>
  <si>
    <t>国産豚挽肉</t>
  </si>
  <si>
    <t>パン粉</t>
  </si>
  <si>
    <t>アメリカ、カナダ</t>
  </si>
  <si>
    <t>白菜サラダ</t>
  </si>
  <si>
    <t>①食べやすい大きさに切った野菜は茹で冷まします。_x000D_</t>
  </si>
  <si>
    <t>②煮立て冷ました調味料で①を和えて下さい。_x000D_</t>
  </si>
  <si>
    <t>花ふ</t>
  </si>
  <si>
    <t>アメリカ、カナダ他</t>
  </si>
  <si>
    <t>長ねぎ</t>
  </si>
  <si>
    <t>しめじ</t>
  </si>
  <si>
    <t>フルーツ（いよかん）</t>
  </si>
  <si>
    <t>いよかん</t>
  </si>
  <si>
    <t>2月4日(火)配達/2月5日(水)食</t>
    <phoneticPr fontId="3"/>
  </si>
  <si>
    <t>カラスカレイの和風ステーキ</t>
  </si>
  <si>
    <t>①魚は水けを拭き取り、塩・こしょう・片栗粉をまぶして油で焼きます。_x000D_</t>
  </si>
  <si>
    <t>②すりおろした生姜・水・砂糖・正油・みりんを加え絡めます。_x000D_</t>
  </si>
  <si>
    <t>骨抜きカラスカレイ３０</t>
  </si>
  <si>
    <t>ロシア・中国</t>
  </si>
  <si>
    <t>小松菜</t>
  </si>
  <si>
    <t>お豆のころころサラダ</t>
  </si>
  <si>
    <t>①大豆・コーンは茹で冷まし、野菜は角切りにして茹で冷まします。_x000D_</t>
  </si>
  <si>
    <t>②調味料は煮立て冷まし、材料を和えて下さい。_x000D_</t>
  </si>
  <si>
    <t>冷凍国産大豆</t>
  </si>
  <si>
    <t>パプリカ赤</t>
  </si>
  <si>
    <t>もやし</t>
  </si>
  <si>
    <t>フルーツ（バナナ）</t>
  </si>
  <si>
    <t>バナナ</t>
  </si>
  <si>
    <t>冷凍グリンピース</t>
  </si>
  <si>
    <t>2月5日(水)配達/2月6日(木)食</t>
    <phoneticPr fontId="3"/>
  </si>
  <si>
    <t>スパゲッティミートソース</t>
  </si>
  <si>
    <t>①玉ねぎ・人参はみじん切りにします。_x000D_</t>
  </si>
  <si>
    <t>②熱した油で肉・①を炒め、小麦粉を加えて全体に混ぜ合わせます。_x000D_</t>
  </si>
  <si>
    <t>水・酒・ケチャップ・ウスターソース・砂糖を加えて煮ます。_x000D_</t>
  </si>
  <si>
    <t>④茹でて刻んだパセリを散らして下さい。_x000D_</t>
  </si>
  <si>
    <t>スパゲッティ</t>
  </si>
  <si>
    <t>お豆腐サラダ</t>
  </si>
  <si>
    <t>①豆腐は食べやすい大きさに切り、茹で冷まします。戻したワカメは茹で冷まし、ツナは汁気をきります。_x000D_</t>
  </si>
  <si>
    <t>②食べやすい大きさに切った野菜は茹で冷まします。_x000D_</t>
  </si>
  <si>
    <t>③①・②を彩りよく盛り付けて、煮立て冷ました調味料をかけて下さい。_x000D_</t>
  </si>
  <si>
    <t>スープ</t>
  </si>
  <si>
    <t>水菜</t>
  </si>
  <si>
    <t>骨抜き白糸タラ３０</t>
  </si>
  <si>
    <t>ノルウェー・中国</t>
  </si>
  <si>
    <t>2月6日(木)配達/2月7日(金)食</t>
    <phoneticPr fontId="3"/>
  </si>
  <si>
    <t>助宗タラのコロコロ甘辛揚げ</t>
  </si>
  <si>
    <t>①魚・さつま芋はサイコロ状又はスティック状に切り、芋は水にさらして水気を拭きます。魚は片栗粉をまぶします。_x000D_</t>
  </si>
  <si>
    <t>※食数が多い場合は芋をイチョウ切りにしてもよいでしょう。_x000D_</t>
  </si>
  <si>
    <t>③調味料・ごまを煮立てて②とからめて下さい。_x000D_</t>
  </si>
  <si>
    <t>おふのふわふわ煮</t>
  </si>
  <si>
    <t>①おふはぬるま湯で戻してしぼり、材料は食べやすい大きさに切ります。_x000D_</t>
  </si>
  <si>
    <t>②出し汁・砂糖・正油・酒で材料を煮て、溶き玉子でとじます。_x000D_</t>
  </si>
  <si>
    <t>③茹でたグリンピースを散らして下さい。_x000D_</t>
  </si>
  <si>
    <t>鶏ささみ　(加熱用)</t>
  </si>
  <si>
    <t>中華味</t>
  </si>
  <si>
    <t>2月7日(金)配達/2月10日(月)食</t>
    <phoneticPr fontId="3"/>
  </si>
  <si>
    <t>大豆入りカレーライス</t>
  </si>
  <si>
    <t>①材料を食べやすい大きさに切り、芋は水にさらし、肉は酒をふります。_x000D_</t>
  </si>
  <si>
    <t>②熱した油で材料を炒めて、水・牛乳を加えて煮ます。_x000D_</t>
  </si>
  <si>
    <t>③材料が柔らかくなったらルーを加えて煮込み、砂糖・ケチャップで味を調えて下さい。_x000D_</t>
  </si>
  <si>
    <t>※水の量は調節して下さい。_x000D_</t>
  </si>
  <si>
    <t>とろけるカレー　甘口</t>
  </si>
  <si>
    <t>大根と玉子のサラダ</t>
  </si>
  <si>
    <t>①野菜は食べやすい大きさに切って茹で冷まし、玉子は茹でて粗く潰し冷まします。_x000D_</t>
  </si>
  <si>
    <t>②調味料を煮立てて冷まして①を和えて下さい。_x000D_</t>
  </si>
  <si>
    <t>①野菜は食べやすい大きさに切ります。_x000D_</t>
  </si>
  <si>
    <t>冷凍カットインゲン</t>
  </si>
  <si>
    <t>鮭のほうれん草クリームソース</t>
  </si>
  <si>
    <t>①魚は水気をよくふきとり、塩をふり小麦粉をまぶして熱した油で焼きます。_x000D_</t>
  </si>
  <si>
    <t>④魚に③のソースをかけて下さい。_x000D_</t>
  </si>
  <si>
    <t>ひじきのサラダ</t>
  </si>
  <si>
    <t>①水で戻したひじきは茹で冷まします。肉は酒をふって茹でる又は蒸してほぐし冷まします。_x000D_</t>
  </si>
  <si>
    <t>③煮立て冷ました調味料で、①・②を和えて下さい。_x000D_</t>
  </si>
  <si>
    <t>2月10日(月)配達/2月12日(水)食</t>
    <phoneticPr fontId="3"/>
  </si>
  <si>
    <t>麻婆豆腐</t>
  </si>
  <si>
    <t>①豆腐は食べやすい大きさに切って茹でます。_x000D_</t>
  </si>
  <si>
    <t>②野菜はみじん切りします。_x000D_</t>
  </si>
  <si>
    <t>③ごま油で野菜・肉を炒めて、調味料を加えます。_x000D_</t>
  </si>
  <si>
    <t>④ひと煮立ちしたら、豆腐を加えてさらに煮て、水溶き片栗粉でとろみをつけて下さい。_x000D_</t>
  </si>
  <si>
    <t>小松菜のいり玉子和え</t>
  </si>
  <si>
    <t>はるさめスープ</t>
  </si>
  <si>
    <t>春雨</t>
  </si>
  <si>
    <t>2月12日(水)配達/2月13日(木)食</t>
    <phoneticPr fontId="3"/>
  </si>
  <si>
    <t>白糸タラのフライ</t>
  </si>
  <si>
    <t>①魚は水けを拭き取り、小麦粉・溶き玉子・パン粉をつけて揚げます。_x000D_</t>
  </si>
  <si>
    <t>②茹でて食べやすい大きさに切った野菜を添えて、お好みでソースを付けてお召し上がり下さい。_x000D_</t>
  </si>
  <si>
    <t>白菜とわかめの中華和え</t>
  </si>
  <si>
    <t>①野菜は食べやすい大きさに切って茹で冷まし、ワカメは茹で冷まします。_x000D_</t>
  </si>
  <si>
    <t>2月13日(木)配達/2月14日(金)食</t>
    <phoneticPr fontId="3"/>
  </si>
  <si>
    <t>●ハートの玉子焼き</t>
  </si>
  <si>
    <t>①玉ねぎはみじん切りにします。_x000D_</t>
  </si>
  <si>
    <t>②溶き玉子に砂糖・塩・酒・豆乳を加えて混ぜます。_x000D_</t>
  </si>
  <si>
    <t>③熱した油で①・コーンを炒めて、②を加えて半熟状に炒ります。_x000D_</t>
  </si>
  <si>
    <t>⑤人参は食べやすい大きさに切って水・砂糖で煮て添えて下さい。_x000D_</t>
  </si>
  <si>
    <t>※焼き上がった玉子を子供たちの前で切り分けると楽しく食べることが出来ます。_x000D_</t>
  </si>
  <si>
    <t>鶏肉の野菜炒め</t>
  </si>
  <si>
    <t>②熱した油で肉・①の順に炒め、調味料を加えて下さい。_x000D_</t>
  </si>
  <si>
    <t>2月14日(金)配達/2月17日(月)食</t>
    <phoneticPr fontId="3"/>
  </si>
  <si>
    <t>カレー風味ピラフ</t>
  </si>
  <si>
    <t>②炊き上がったら、茹でたグリンピースを加えて、お好みでおにぎりにして下さい。_x000D_</t>
  </si>
  <si>
    <t>※カレー粉は辛みがあるので、香りが付く程度に少量入れて下さい。入れ過ぎにご注意下さい。_x000D_</t>
  </si>
  <si>
    <t>カレーパウダー</t>
  </si>
  <si>
    <t>・国内加工</t>
  </si>
  <si>
    <t>2月17日(月)配達/2月18日(火)食</t>
    <phoneticPr fontId="3"/>
  </si>
  <si>
    <t>2月18日(火)配達/2月19日(水)食</t>
    <phoneticPr fontId="3"/>
  </si>
  <si>
    <t>2月19日(水)配達/2月20日(木)食</t>
    <phoneticPr fontId="3"/>
  </si>
  <si>
    <t>2月19日(水)配達/2月21日(金)食</t>
    <phoneticPr fontId="3"/>
  </si>
  <si>
    <t>2月21日(金)配達/2月25日(火)食</t>
    <phoneticPr fontId="3"/>
  </si>
  <si>
    <t>②薄切りにした玉ねぎ・ほうれん草は熱した油で炒めます。_x000D_</t>
  </si>
  <si>
    <t>冷凍乱切りキャベツＰ</t>
  </si>
  <si>
    <t>冷凍千切り人参Ｐ</t>
  </si>
  <si>
    <t>冷凍かぼちゃ</t>
  </si>
  <si>
    <t>フルーツ（みかん缶）</t>
  </si>
  <si>
    <t>みかん缶</t>
  </si>
  <si>
    <t>2月25日(火)配達/2月26日(水)食</t>
    <phoneticPr fontId="3"/>
  </si>
  <si>
    <t>2月26日(水)配達/2月27日(木)食</t>
    <phoneticPr fontId="3"/>
  </si>
  <si>
    <t>2月27日(木)配達/2月28日(金)食</t>
    <phoneticPr fontId="3"/>
  </si>
  <si>
    <t>コーン入り厚焼玉子</t>
  </si>
  <si>
    <t>④鉄板に油を塗り③を流し入れて、150～160℃のグリルで15～20分焼き、人数分に切り分け盛り付けます。_x000D_</t>
  </si>
  <si>
    <t>冷凍かぶ乱切り</t>
  </si>
  <si>
    <t>見立てて盛り付け、ケチャップで口を描いて下さい。</t>
  </si>
  <si>
    <t>※芋をやわらかくなるまで電子レンジで加熱又は茹で冷まし、他の材料を煮込んだ後に加えると、</t>
    <phoneticPr fontId="16"/>
  </si>
  <si>
    <t>煮崩れを防ぐことができます。</t>
  </si>
  <si>
    <t>（目安：ささみ100ｇに対して砂糖小さじ1/2）。</t>
  </si>
  <si>
    <t>人数分に切り分けたものを斜め半分に切り、ひっくり返してハートを作り盛り付けます。</t>
  </si>
  <si>
    <t>また、食数が少ない場合はフライパンで両面を弱火で焼いて下さい。</t>
  </si>
  <si>
    <t>③食べやすい大きさに切った小松菜・細切りにした人参を熱した油でソテーし、</t>
    <phoneticPr fontId="16"/>
  </si>
  <si>
    <t>塩・コショウで調味して、魚に添えて下さい。</t>
  </si>
  <si>
    <t>②炊飯器に洗った米・ケチャップ・バター・水（調味料と合わせて通常の水加減）を入れて軽く混ぜ合わせ、</t>
    <phoneticPr fontId="17"/>
  </si>
  <si>
    <t>上に①を広げてのせて炊飯します。</t>
  </si>
  <si>
    <t>④器にご飯を丸く盛り付け、麺を髪の毛、ウインナーを角、レーズンを目、きゅうりを牙に</t>
    <phoneticPr fontId="17"/>
  </si>
  <si>
    <t>小麦※18</t>
    <phoneticPr fontId="3"/>
  </si>
  <si>
    <t>※ささみは砂糖を揉み込み水から茹でることで、やわらかく仕上げることができます</t>
    <phoneticPr fontId="17"/>
  </si>
  <si>
    <t>①洗った米に調味料・カレー粉（風味付け程度に少量入れてください）・水（調味料と合わせて通常の炊飯水量）</t>
    <phoneticPr fontId="17"/>
  </si>
  <si>
    <t>を加えて軽く混ぜ合わせ、上に輪切りしたウインナー・みじん切りした玉ねぎを広げてのせ炊飯します。</t>
  </si>
  <si>
    <t xml:space="preserve">③麺はたっぷりのお湯で8～9分茹でてバターをからめて、器に盛り②をかけます。
</t>
    <phoneticPr fontId="16"/>
  </si>
  <si>
    <t xml:space="preserve">③4～6分茹でた麺は熱した油で炒めて、ソースで調味します。
</t>
    <phoneticPr fontId="17"/>
  </si>
  <si>
    <t>☆イベントメニュー☆</t>
    <phoneticPr fontId="17"/>
  </si>
  <si>
    <t>　＜盛り付けイメージ＞</t>
    <rPh sb="2" eb="3">
      <t>モ</t>
    </rPh>
    <rPh sb="4" eb="5">
      <t>ツ</t>
    </rPh>
    <phoneticPr fontId="17"/>
  </si>
  <si>
    <t>☆イベントメニュー☆</t>
    <phoneticPr fontId="16"/>
  </si>
  <si>
    <t>＜盛り付けイメージ＞</t>
    <rPh sb="1" eb="2">
      <t>モ</t>
    </rPh>
    <rPh sb="3" eb="4">
      <t>ツ</t>
    </rPh>
    <phoneticPr fontId="16"/>
  </si>
  <si>
    <t xml:space="preserve">②170度ぐらいに熱した油で①を揚げます。
</t>
    <phoneticPr fontId="16"/>
  </si>
  <si>
    <t>※誤嚥防止のために豆は軽く潰してもよいでしょう。</t>
    <phoneticPr fontId="16"/>
  </si>
  <si>
    <t>③バター・小麦粉を炒めて少量ずつ牛乳を注ぎ、のばしてホワイトソースを作り、</t>
    <phoneticPr fontId="17"/>
  </si>
  <si>
    <t>②を加え、塩・こしょうで味を調えます。</t>
  </si>
  <si>
    <t>④鉄板に油を塗り③を流し入れて、150～160℃のグリルで15～20分焼きます。</t>
    <phoneticPr fontId="19"/>
  </si>
  <si>
    <t>※焦げやすいようでしたら途中でアルミホイルをかぶせて焼いてください。</t>
    <phoneticPr fontId="19"/>
  </si>
  <si>
    <t>特定アレルゲン表示　　　　　　　　　　　　　　　　　　　　　　　　　　　　　　　　　　　　　　　　　　　　　　　　　　　　　　　　　　　　　　　　　　　　　　　　　　　　　　　　　　　　　　　　　　　　　　　　　　　　　　　　　　　　　　　　　　　　　　　　　　　　　　　　　　　　　　　　　　　　　　　　　　　　　　　　　　　　　　　</t>
    <rPh sb="0" eb="2">
      <t>トクテイ</t>
    </rPh>
    <rPh sb="7" eb="9">
      <t>ヒョウジ</t>
    </rPh>
    <phoneticPr fontId="3"/>
  </si>
  <si>
    <t>昼食</t>
    <rPh sb="0" eb="2">
      <t>チュウショク</t>
    </rPh>
    <phoneticPr fontId="3"/>
  </si>
  <si>
    <t>３色食品群</t>
    <rPh sb="1" eb="2">
      <t>ショク</t>
    </rPh>
    <rPh sb="2" eb="5">
      <t>ショクヒングン</t>
    </rPh>
    <phoneticPr fontId="3"/>
  </si>
  <si>
    <t>1～2歳児</t>
    <rPh sb="3" eb="4">
      <t>サイ</t>
    </rPh>
    <rPh sb="4" eb="5">
      <t>ジ</t>
    </rPh>
    <phoneticPr fontId="3"/>
  </si>
  <si>
    <t>キッズ</t>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</si>
  <si>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</si>
  <si>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</si>
  <si>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</si>
  <si>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</si>
  <si>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</si>
  <si>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おやつ</t>
    <phoneticPr fontId="3"/>
  </si>
  <si>
    <t>3
月</t>
    <rPh sb="2" eb="3">
      <t>ゲツ</t>
    </rPh>
    <phoneticPr fontId="3"/>
  </si>
  <si>
    <t>イベント献立</t>
    <rPh sb="4" eb="6">
      <t>コンダテ</t>
    </rPh>
    <phoneticPr fontId="3"/>
  </si>
  <si>
    <t>赤おにさんライス</t>
    <phoneticPr fontId="3"/>
  </si>
  <si>
    <t>ごま・ごま油・ご飯・スパゲッティ・バター・砂糖・油・ホットケーキミックス</t>
    <phoneticPr fontId="30"/>
  </si>
  <si>
    <t>ウインナー・鶏肉･牛乳・大豆･しらす</t>
    <rPh sb="9" eb="11">
      <t>ギュウニュウ</t>
    </rPh>
    <rPh sb="12" eb="14">
      <t>ダイズ</t>
    </rPh>
    <phoneticPr fontId="30"/>
  </si>
  <si>
    <t>かぶ・キャベツ・きゅうり・ブロッコリー・レーズン・ワカメ・玉ねぎ・人参・青のり</t>
    <rPh sb="36" eb="37">
      <t>アオ</t>
    </rPh>
    <phoneticPr fontId="30"/>
  </si>
  <si>
    <t>kcal</t>
    <phoneticPr fontId="3"/>
  </si>
  <si>
    <t>乳・卵・小麦_x000D_
※2</t>
    <phoneticPr fontId="3"/>
  </si>
  <si>
    <t>月</t>
  </si>
  <si>
    <t>ごま・ごま油・ご飯・バター・砂糖・マカロニ</t>
    <phoneticPr fontId="30"/>
  </si>
  <si>
    <t>ウインナー・鶏肉・牛乳・きなこ</t>
    <rPh sb="9" eb="11">
      <t>ギュウニュウ</t>
    </rPh>
    <phoneticPr fontId="30"/>
  </si>
  <si>
    <t>インゲン・かぶ・キャベツ・グリンピース・ごぼう・ブロッコリー・ワカメ・玉ねぎ・人参</t>
  </si>
  <si>
    <t>kcal</t>
  </si>
  <si>
    <t>乳・卵・小麦</t>
  </si>
  <si>
    <t>ｇ</t>
    <phoneticPr fontId="3"/>
  </si>
  <si>
    <t>大豆としらすのお焼き</t>
    <rPh sb="0" eb="2">
      <t>ダイズ</t>
    </rPh>
    <rPh sb="8" eb="9">
      <t>ヤ</t>
    </rPh>
    <phoneticPr fontId="30"/>
  </si>
  <si>
    <t>マカロニきなこ</t>
    <phoneticPr fontId="30"/>
  </si>
  <si>
    <t>&lt;節分&gt;</t>
    <rPh sb="1" eb="3">
      <t>セツブン</t>
    </rPh>
    <phoneticPr fontId="3"/>
  </si>
  <si>
    <t>g</t>
    <phoneticPr fontId="3"/>
  </si>
  <si>
    <t>火</t>
  </si>
  <si>
    <t>ご飯・パン粉・花ふ・砂糖・油・ホットケーキミックス</t>
    <phoneticPr fontId="30"/>
  </si>
  <si>
    <t>牛乳・豚肉</t>
  </si>
  <si>
    <t>きゅうり・トマト・玉ねぎ・人参・長ねぎ・白菜・コーン・かぶ葉</t>
    <rPh sb="29" eb="30">
      <t>ハ</t>
    </rPh>
    <phoneticPr fontId="30"/>
  </si>
  <si>
    <t>乳・小麦_x000D_
※18</t>
    <phoneticPr fontId="3"/>
  </si>
  <si>
    <t>きゅうり・トマト・玉ねぎ・人参・長ねぎ・白菜・コーン</t>
    <phoneticPr fontId="30"/>
  </si>
  <si>
    <t>春色野菜の蒸しパン</t>
    <rPh sb="0" eb="1">
      <t>ハル</t>
    </rPh>
    <rPh sb="1" eb="2">
      <t>イロ</t>
    </rPh>
    <rPh sb="2" eb="4">
      <t>ヤサイ</t>
    </rPh>
    <rPh sb="5" eb="6">
      <t>ム</t>
    </rPh>
    <phoneticPr fontId="30"/>
  </si>
  <si>
    <t>コーン蒸しパン</t>
    <rPh sb="3" eb="4">
      <t>ム</t>
    </rPh>
    <phoneticPr fontId="30"/>
  </si>
  <si>
    <t>ｇ</t>
    <phoneticPr fontId="3"/>
  </si>
  <si>
    <t>&lt;立春&gt;</t>
    <rPh sb="1" eb="3">
      <t>リッシュン</t>
    </rPh>
    <phoneticPr fontId="3"/>
  </si>
  <si>
    <t>ご飯・マヨネーズ・砂糖・片栗粉・油・マカロニ</t>
    <phoneticPr fontId="30"/>
  </si>
  <si>
    <t>カラスカレイ・大豆・きなこ・牛乳</t>
    <rPh sb="14" eb="16">
      <t>ギュウニュウ</t>
    </rPh>
    <phoneticPr fontId="30"/>
  </si>
  <si>
    <t>コーン・バナナ・パプリカ赤・もやし・小松菜・人参・生姜・大根・万能ねぎ</t>
  </si>
  <si>
    <t>ご飯・マヨネーズ・砂糖・片栗粉・油・うどん</t>
    <phoneticPr fontId="30"/>
  </si>
  <si>
    <t>カラスカレイ・大豆・鶏肉･油揚・牛乳</t>
    <rPh sb="10" eb="12">
      <t>トリニク</t>
    </rPh>
    <rPh sb="13" eb="15">
      <t>アブラアゲ</t>
    </rPh>
    <rPh sb="16" eb="18">
      <t>ギュウニュウ</t>
    </rPh>
    <phoneticPr fontId="30"/>
  </si>
  <si>
    <t>コーン・バナナ・パプリカ赤・もやし・小松菜・人参・生姜・大根・万能ねぎ・南瓜・玉葱</t>
    <rPh sb="36" eb="38">
      <t>カボチャ</t>
    </rPh>
    <rPh sb="39" eb="41">
      <t>タマネギ</t>
    </rPh>
    <phoneticPr fontId="30"/>
  </si>
  <si>
    <t>ほうとう風うどん</t>
    <rPh sb="4" eb="5">
      <t>フウ</t>
    </rPh>
    <phoneticPr fontId="30"/>
  </si>
  <si>
    <t>木</t>
  </si>
  <si>
    <t>スパゲッティ・バター・砂糖・小麦粉・油・ご飯</t>
    <rPh sb="21" eb="22">
      <t>ハン</t>
    </rPh>
    <phoneticPr fontId="30"/>
  </si>
  <si>
    <t>ツナフレーク缶・玉子・豆腐・豚肉・鮭・牛乳</t>
    <rPh sb="17" eb="18">
      <t>サケ</t>
    </rPh>
    <rPh sb="19" eb="21">
      <t>ギュウニュウ</t>
    </rPh>
    <phoneticPr fontId="30"/>
  </si>
  <si>
    <t>キャベツ・パセリ・ワカメ・玉ねぎ・人参・水菜・コーン</t>
    <phoneticPr fontId="30"/>
  </si>
  <si>
    <t>鮭チャーハン</t>
    <rPh sb="0" eb="1">
      <t>サケ</t>
    </rPh>
    <phoneticPr fontId="30"/>
  </si>
  <si>
    <t>ｇ</t>
    <phoneticPr fontId="3"/>
  </si>
  <si>
    <t>金</t>
  </si>
  <si>
    <t>ごま・ご飯・さつま芋・砂糖・焼ふ・片栗粉・油・バームクーヘン･せんべい</t>
    <phoneticPr fontId="30"/>
  </si>
  <si>
    <t>スケソウタラ・玉子・油揚げ・牛乳</t>
    <rPh sb="14" eb="16">
      <t>ギュウニュウ</t>
    </rPh>
    <phoneticPr fontId="30"/>
  </si>
  <si>
    <t>オレンジ・グリンピース・玉ねぎ・人参・白菜</t>
  </si>
  <si>
    <t>ごま・ご飯・さつま芋・砂糖・焼ふ・片栗粉・油・ウエハース・クラッカー</t>
    <phoneticPr fontId="30"/>
  </si>
  <si>
    <t>スケソウタラ・玉子・・牛乳</t>
    <rPh sb="11" eb="13">
      <t>ギュウニュウ</t>
    </rPh>
    <phoneticPr fontId="30"/>
  </si>
  <si>
    <t>バームクーヘン</t>
    <phoneticPr fontId="30"/>
  </si>
  <si>
    <t>ウエハース</t>
    <phoneticPr fontId="30"/>
  </si>
  <si>
    <t>クラッカー</t>
    <phoneticPr fontId="30"/>
  </si>
  <si>
    <t>ご飯・じゃが芋・マヨネーズ・砂糖・油・ビスケット・せんべい</t>
    <phoneticPr fontId="30"/>
  </si>
  <si>
    <t>牛乳・玉子・大豆・豚肉</t>
  </si>
  <si>
    <t>きゅうり・りんご・玉ねぎ・人参・大根</t>
  </si>
  <si>
    <t>ご飯・バター・砂糖・小麦粉・油・ごま</t>
    <phoneticPr fontId="30"/>
  </si>
  <si>
    <t>牛乳・鶏肉・鮭・しらす</t>
    <phoneticPr fontId="30"/>
  </si>
  <si>
    <t>かぼちゃ・キャベツ・コーン・ひじき・ほうれん草・みかん缶・玉ねぎ・人参・青のり</t>
    <rPh sb="36" eb="37">
      <t>アオ</t>
    </rPh>
    <phoneticPr fontId="30"/>
  </si>
  <si>
    <t>ビスケット</t>
    <phoneticPr fontId="30"/>
  </si>
  <si>
    <t>しらすおにぎり</t>
    <phoneticPr fontId="30"/>
  </si>
  <si>
    <t>せんべい</t>
    <phoneticPr fontId="30"/>
  </si>
  <si>
    <t>ごま油・ご飯・砂糖・春雨・片栗粉・油・ホットケーキミックス</t>
    <phoneticPr fontId="30"/>
  </si>
  <si>
    <t>玉子・豆腐・豚肉・牛乳</t>
    <rPh sb="9" eb="11">
      <t>ギュウニュウ</t>
    </rPh>
    <phoneticPr fontId="30"/>
  </si>
  <si>
    <t>しめじ・小松菜・人参・生姜・長ねぎ</t>
  </si>
  <si>
    <t>サーターアンダギー</t>
    <phoneticPr fontId="30"/>
  </si>
  <si>
    <t>ごま油・ご飯・じゃが芋・パン粉・花ふ・砂糖・小麦粉・油・食パン・イチゴジャム</t>
    <rPh sb="28" eb="29">
      <t>ショク</t>
    </rPh>
    <phoneticPr fontId="30"/>
  </si>
  <si>
    <t>シロイトタラ・玉子・牛乳</t>
    <rPh sb="10" eb="12">
      <t>ギュウニュウ</t>
    </rPh>
    <phoneticPr fontId="30"/>
  </si>
  <si>
    <t>トマト・りんご・ワカメ・白菜</t>
  </si>
  <si>
    <t>kcal</t>
    <phoneticPr fontId="3"/>
  </si>
  <si>
    <t>ジャムサンド</t>
    <phoneticPr fontId="30"/>
  </si>
  <si>
    <t>14
金</t>
    <rPh sb="3" eb="4">
      <t>キン</t>
    </rPh>
    <phoneticPr fontId="3"/>
  </si>
  <si>
    <t>ご飯・砂糖・油・パイ･せんべい</t>
    <phoneticPr fontId="30"/>
  </si>
  <si>
    <t>玉子・鶏肉・豆乳・牛乳</t>
    <rPh sb="9" eb="11">
      <t>ギュウニュウ</t>
    </rPh>
    <phoneticPr fontId="30"/>
  </si>
  <si>
    <t>いよかん・かぶ・コーン・ピーマン・もやし・玉ねぎ・人参・長ねぎ</t>
  </si>
  <si>
    <t>ご飯・砂糖・油・クッキー・せんべい</t>
    <phoneticPr fontId="30"/>
  </si>
  <si>
    <t>ハートの玉子焼き</t>
    <phoneticPr fontId="3"/>
  </si>
  <si>
    <t>パイ(ハート型)</t>
    <rPh sb="6" eb="7">
      <t>カタ</t>
    </rPh>
    <phoneticPr fontId="30"/>
  </si>
  <si>
    <t>クッキー</t>
    <phoneticPr fontId="30"/>
  </si>
  <si>
    <t>せんべい</t>
    <phoneticPr fontId="30"/>
  </si>
  <si>
    <t>&lt;バレンタインデー&gt;</t>
    <phoneticPr fontId="3"/>
  </si>
  <si>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</si>
  <si>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</si>
  <si>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</si>
  <si>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39" eb="42">
      <t>コウシンリョウ</t>
    </rPh>
    <rPh sb="43" eb="44">
      <t>ショウ</t>
    </rPh>
    <rPh sb="44" eb="45">
      <t>ユ</t>
    </rPh>
    <rPh sb="51" eb="53">
      <t>チョウミ</t>
    </rPh>
    <rPh sb="53" eb="54">
      <t>リョウ</t>
    </rPh>
    <rPh sb="56" eb="57">
      <t>ショク</t>
    </rPh>
    <rPh sb="57" eb="60">
      <t>ショクヒングン</t>
    </rPh>
    <rPh sb="61" eb="63">
      <t>ブンルイ</t>
    </rPh>
    <rPh sb="67" eb="68">
      <t>タメ</t>
    </rPh>
    <rPh sb="69" eb="71">
      <t>キサイ</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</si>
  <si>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</si>
  <si>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</si>
  <si>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</si>
  <si>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</si>
  <si>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</si>
  <si>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</si>
  <si>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※調味料のアレルギー表示は弊社でお届けしたものに限ります。また、コンタミ等のアレルギーの詳細は「予定献立表」でご確認下さい。</t>
    <rPh sb="36" eb="37">
      <t>ナド</t>
    </rPh>
    <rPh sb="44" eb="46">
      <t>ショウサイ</t>
    </rPh>
    <rPh sb="48" eb="50">
      <t>ヨテイ</t>
    </rPh>
    <rPh sb="50" eb="52">
      <t>コンダテ</t>
    </rPh>
    <rPh sb="52" eb="53">
      <t>ヒョウ</t>
    </rPh>
    <rPh sb="56" eb="59">
      <t>カクニンクダ</t>
    </rPh>
    <phoneticPr fontId="3"/>
  </si>
  <si>
    <t>3～5</t>
    <phoneticPr fontId="3"/>
  </si>
  <si>
    <t>歳</t>
    <rPh sb="0" eb="1">
      <t>サイ</t>
    </rPh>
    <phoneticPr fontId="3"/>
  </si>
  <si>
    <t>390/16.1/10.8/57.0/1.2未満</t>
    <rPh sb="22" eb="24">
      <t>ミマン</t>
    </rPh>
    <phoneticPr fontId="3"/>
  </si>
  <si>
    <t>※都合により、献立を変更する場合がございます。</t>
    <rPh sb="1" eb="3">
      <t>ツゴウ</t>
    </rPh>
    <rPh sb="7" eb="9">
      <t>コンダテ</t>
    </rPh>
    <rPh sb="10" eb="12">
      <t>ヘンコウ</t>
    </rPh>
    <rPh sb="14" eb="16">
      <t>バアイ</t>
    </rPh>
    <phoneticPr fontId="3"/>
  </si>
  <si>
    <t>1～2</t>
    <phoneticPr fontId="3"/>
  </si>
  <si>
    <t>285/11.8/7.9/41.7/0.9未満</t>
    <rPh sb="21" eb="23">
      <t>ミマン</t>
    </rPh>
    <phoneticPr fontId="3"/>
  </si>
  <si>
    <t>※2　この商品は「えび」を含む製品と同じ施設で製造しておりますが、混入を最小限に抑えるように十分に配慮して生産されております。</t>
  </si>
  <si>
    <t>※14　この商品は「そば・卵」を含む製品と同じ施設で製造しておりますが、混入を最小限に抑えるように十分に配慮して生産されております。</t>
  </si>
  <si>
    <t>※18　本製品で使用している海苔は、えび・かにの生息域で採取しています。</t>
  </si>
  <si>
    <t>※46　本商品製造工場では、小麦、乳、卵、えび、落花生を含む製品を製造しています。</t>
  </si>
  <si>
    <t>※60　本工場では小麦・乳を使用しております。</t>
  </si>
  <si>
    <t>離乳食</t>
    <rPh sb="0" eb="3">
      <t>リニュウショク</t>
    </rPh>
    <phoneticPr fontId="3"/>
  </si>
  <si>
    <t>曜日</t>
    <rPh sb="0" eb="2">
      <t>ヨウビ</t>
    </rPh>
    <phoneticPr fontId="3"/>
  </si>
  <si>
    <t>後期（9～11ヶ月）</t>
    <rPh sb="0" eb="1">
      <t>ウシ</t>
    </rPh>
    <rPh sb="1" eb="2">
      <t>キ</t>
    </rPh>
    <rPh sb="8" eb="9">
      <t>ゲツ</t>
    </rPh>
    <phoneticPr fontId="3"/>
  </si>
  <si>
    <t>中期（7～8ヶ月）</t>
    <rPh sb="0" eb="2">
      <t>チュウキ</t>
    </rPh>
    <rPh sb="7" eb="8">
      <t>ゲツ</t>
    </rPh>
    <phoneticPr fontId="3"/>
  </si>
  <si>
    <t>初期（5～6ヶ月）</t>
    <rPh sb="0" eb="2">
      <t>ショキ</t>
    </rPh>
    <rPh sb="7" eb="8">
      <t>ゲツ</t>
    </rPh>
    <phoneticPr fontId="3"/>
  </si>
  <si>
    <t>昼</t>
    <rPh sb="0" eb="1">
      <t>ヒル</t>
    </rPh>
    <phoneticPr fontId="3"/>
  </si>
  <si>
    <t>使用食材一覧</t>
    <rPh sb="0" eb="2">
      <t>シヨウ</t>
    </rPh>
    <rPh sb="2" eb="4">
      <t>ショクザイ</t>
    </rPh>
    <rPh sb="4" eb="6">
      <t>イチラン</t>
    </rPh>
    <phoneticPr fontId="3"/>
  </si>
  <si>
    <t>かゆ</t>
  </si>
  <si>
    <t>おかゆ・鶏肉・玉ねぎ・かぶ・人参・ブロッコリー・出し汁・砂糖・醤油・キャベツ・きゅうり・ワカメ</t>
  </si>
  <si>
    <t>かゆペースト</t>
  </si>
  <si>
    <t>おかゆ・玉ねぎ・かぶ・人参・キャベツ・ブロッコリー</t>
  </si>
  <si>
    <t>おかゆ・鶏肉・玉ねぎ・かぶ・人参・ブロッコリー・出し汁・砂糖・醤油・キャベツ・ワカメ・インゲン・味噌</t>
  </si>
  <si>
    <t>鶏肉と野菜のやわらか煮</t>
  </si>
  <si>
    <t>玉ねぎ・かぶ・人参ペースト</t>
  </si>
  <si>
    <t>キャベツとわかめのサラダ</t>
  </si>
  <si>
    <t>キャベツ・ブロッコリーペースト</t>
  </si>
  <si>
    <t>おかゆ・豚肉・玉ねぎ・トマト・水・精製塩・白菜・きゅうり・人参・花ふ・出し汁・味噌</t>
  </si>
  <si>
    <t>おかゆ・鶏肉・玉ねぎ・トマト・水・精製塩・白菜・きゅうり・人参・花ふ・出し汁・味噌</t>
  </si>
  <si>
    <t>おかゆ・玉ねぎ・トマト・白菜・人参</t>
  </si>
  <si>
    <t>豚肉のトマト煮</t>
  </si>
  <si>
    <t>鶏肉のトマト煮</t>
  </si>
  <si>
    <t>玉ねぎ・トマトペースト</t>
  </si>
  <si>
    <t>白菜・人参ペースト</t>
  </si>
  <si>
    <t>おかゆ・カラスカレイ・小松菜・人参・出し汁・大豆・大根・パプリカ赤・もやし・醤油・バナナ</t>
  </si>
  <si>
    <t>おかゆ・カラスカレイ・小松菜・人参・出し汁・大根・パプリカ赤・バナナ</t>
  </si>
  <si>
    <t>おかゆ・カラスカレイ・小松菜・人参・大根・バナナ</t>
  </si>
  <si>
    <t>カラスカレイと小松菜のくたくた煮</t>
  </si>
  <si>
    <t>カラスカレイの野菜煮ペースト</t>
  </si>
  <si>
    <t>お豆のサラダ</t>
  </si>
  <si>
    <t>大根サラダ</t>
  </si>
  <si>
    <t>大根ペースト</t>
  </si>
  <si>
    <t>すまし汁・フルーツ（バナナ）</t>
    <phoneticPr fontId="3"/>
  </si>
  <si>
    <t>バナナペースト</t>
  </si>
  <si>
    <t>おかゆ・豚肉・玉ねぎ・人参・出し汁・砂糖・醤油・豆腐・キャベツ・ワカメ・玉子・水</t>
  </si>
  <si>
    <t>おかゆ・鶏肉・玉ねぎ・人参・出し汁・砂糖・醤油・豆腐・キャベツ・ワカメ・玉子・水</t>
  </si>
  <si>
    <t>おかゆ・玉ねぎ・人参・豆腐・キャベツ</t>
  </si>
  <si>
    <t>豚肉と玉ねぎのやわらか煮</t>
  </si>
  <si>
    <t>鶏肉と玉ねぎのやわらか煮</t>
  </si>
  <si>
    <t>玉ねぎ・人参ペースト</t>
  </si>
  <si>
    <t>豆腐サラダ</t>
  </si>
  <si>
    <t>豆腐・キャベツペースト</t>
  </si>
  <si>
    <t>おかゆ・スケソウタラ・さつま芋・出し汁・焼ふ・玉ねぎ・人参・玉子・砂糖・醤油・白菜・味噌・オレンジ</t>
  </si>
  <si>
    <t>おかゆ・スケソウタラ・さつま芋・玉ねぎ・人参・白菜・オレンジ</t>
  </si>
  <si>
    <t>助宗タラとさつま芋のほくほく煮</t>
  </si>
  <si>
    <t>助宗タラ・さつま芋ペースト</t>
  </si>
  <si>
    <t>おふの玉子とじ</t>
  </si>
  <si>
    <t>玉ねぎ・人参・白菜ペースト</t>
  </si>
  <si>
    <t>みそ汁・フルーツ（オレンジ）</t>
    <phoneticPr fontId="3"/>
  </si>
  <si>
    <t>おかゆ・豚肉・大豆・玉ねぎ・じゃが芋・人参・牛乳・水・精製塩・大根・きゅうり・玉子・りんご</t>
  </si>
  <si>
    <t>おかゆ・鶏肉・玉ねぎ・じゃが芋・人参・牛乳・水・精製塩・大根・きゅうり・玉子・りんご</t>
  </si>
  <si>
    <t>おかゆ・玉ねぎ・じゃが芋・人参・大根・りんご</t>
  </si>
  <si>
    <t>おかゆ・鮭・ほうれん草・玉ねぎ・牛乳・水・精製塩・鶏肉・キャベツ・人参・かぼちゃ</t>
  </si>
  <si>
    <t>おかゆ・ほうれん草・玉ねぎ・キャベツ・人参・かぼちゃ</t>
  </si>
  <si>
    <t>豚肉と大豆のミルク煮</t>
  </si>
  <si>
    <t>鶏肉のミルク煮</t>
  </si>
  <si>
    <t>玉ねぎ・じゃが芋・人参ペースト</t>
  </si>
  <si>
    <t>鮭とほうれん草のミルク煮</t>
  </si>
  <si>
    <t>ほうれん草・玉ねぎ・キャベツペースト</t>
  </si>
  <si>
    <t>玉子サラダ</t>
  </si>
  <si>
    <t>鶏肉とキャベツのサラダ</t>
  </si>
  <si>
    <t>人参・かぼちゃペースト</t>
  </si>
  <si>
    <t>りんごペースト</t>
  </si>
  <si>
    <t>おかゆ・豆腐・豚肉・長ねぎ・出し汁・砂糖・醤油・片栗粉・小松菜・人参・玉子・しめじ・水</t>
  </si>
  <si>
    <t>おかゆ・豆腐・鶏肉・出し汁・砂糖・醤油・片栗粉・小松菜・人参・玉子</t>
  </si>
  <si>
    <t>おかゆ・豆腐・小松菜・人参</t>
  </si>
  <si>
    <t>豆腐と豚肉のとろとろ煮</t>
  </si>
  <si>
    <t>豆腐と鶏肉のとろとろ煮</t>
  </si>
  <si>
    <t>豆腐ペースト</t>
  </si>
  <si>
    <t>小松菜の玉子和え</t>
  </si>
  <si>
    <t>小松菜・人参ペースト</t>
  </si>
  <si>
    <t>おかゆ・シロイトタラ・トマト・水・精製塩・白菜・ワカメ・じゃが芋・花ふ・出し汁・味噌・りんご</t>
  </si>
  <si>
    <t>おかゆ・シロイトタラ・白菜・トマト・じゃが芋・りんご</t>
  </si>
  <si>
    <t>白糸タラのトマト煮</t>
  </si>
  <si>
    <t>白糸タラ・白菜・トマトペースト</t>
  </si>
  <si>
    <t>白菜とワカメのサラダ</t>
  </si>
  <si>
    <t>じゃが芋ペースト</t>
  </si>
  <si>
    <t>みそ汁・フルーツ（りんご）</t>
    <phoneticPr fontId="3"/>
  </si>
  <si>
    <t>おかゆ・玉ねぎ・人参・豆乳・玉子・水・精製塩・鶏肉・もやし・ピーマン・出し汁・砂糖・醤油・かぶ・味噌・いよかん</t>
  </si>
  <si>
    <t>おかゆ・玉ねぎ・人参・豆乳・玉子・水・精製塩・鶏肉・ピーマン・出し汁・砂糖・醤油・かぶ・味噌・いよかん</t>
  </si>
  <si>
    <t>おかゆ・玉ねぎ・人参・豆乳・かぶ・いよかん</t>
  </si>
  <si>
    <t>野菜の豆乳玉子とじ煮</t>
  </si>
  <si>
    <t>野菜の豆乳煮ペースト</t>
  </si>
  <si>
    <t>鶏肉ともやしのやわらか煮</t>
  </si>
  <si>
    <t>鶏肉とピーマンのやわらか煮</t>
  </si>
  <si>
    <t>かぶペースト</t>
  </si>
  <si>
    <t>みそ汁・フルーツ（いよかん）</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</si>
</sst>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 ?/2"/>
    <numFmt numFmtId="177" formatCode="#\ ?/20"/>
    <numFmt numFmtId="178" formatCode="#\ ?/4"/>
    <numFmt numFmtId="179" formatCode="#\ ?/8"/>
    <numFmt numFmtId="180" formatCode="#\ ?/10"/>
    <numFmt numFmtId="181" formatCode="#\ ?/6"/>
    <numFmt numFmtId="182" formatCode="#\ ?/5"/>
    <numFmt numFmtId="183" formatCode="#\ ?/3"/>
    <numFmt numFmtId="184" formatCode="0.0_ "/>
    <numFmt numFmtId="185" formatCode="0_ "/>
  </numFmts>
  <fonts count="38"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b/>
      <sz val="20"/>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8"/>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9"/>
      <name val="ＭＳ Ｐ明朝"/>
      <family val="1"/>
      <charset val="128"/>
    </font>
    <font>
      <sz val="6"/>
      <name val="ＭＳ Ｐゴシック"/>
      <family val="2"/>
      <charset val="128"/>
      <scheme val="minor"/>
    </font>
    <font>
      <sz val="11"/>
      <color rgb="FFFF0000"/>
      <name val="ＭＳ Ｐ明朝"/>
      <family val="1"/>
      <charset val="128"/>
    </font>
    <font>
      <sz val="10"/>
      <color rgb="FFFF0000"/>
      <name val="ＭＳ Ｐ明朝"/>
      <family val="1"/>
      <charset val="128"/>
    </font>
    <font>
      <b/>
      <sz val="12"/>
      <name val="ＭＳ Ｐ明朝"/>
      <family val="1"/>
      <charset val="128"/>
    </font>
    <font>
      <sz val="7"/>
      <name val="ＭＳ Ｐ明朝"/>
      <family val="1"/>
      <charset val="128"/>
    </font>
    <font>
      <sz val="7"/>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s>
  <fills count="13">
    <fill>
      <patternFill patternType="none"/>
    </fill>
    <fill>
      <patternFill patternType="gray125"/>
    </fill>
    <fill>
      <patternFill patternType="solid">
        <fgColor rgb="FFFFCCFF"/>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FF00"/>
        <bgColor indexed="64"/>
      </patternFill>
    </fill>
    <fill>
      <patternFill patternType="solid">
        <fgColor rgb="FFFFD9FF"/>
        <bgColor indexed="64"/>
      </patternFill>
    </fill>
    <fill>
      <patternFill patternType="solid">
        <fgColor rgb="FFD1E4FF"/>
        <bgColor indexed="64"/>
      </patternFill>
    </fill>
    <fill>
      <patternFill patternType="solid">
        <fgColor theme="0" tint="-0.14999847407452621"/>
        <bgColor indexed="64"/>
      </patternFill>
    </fill>
    <fill>
      <patternFill patternType="solid">
        <fgColor rgb="FFFFE7B7"/>
        <bgColor indexed="64"/>
      </patternFill>
    </fill>
    <fill>
      <patternFill patternType="solid">
        <fgColor rgb="FFFFFFB3"/>
        <bgColor indexed="64"/>
      </patternFill>
    </fill>
    <fill>
      <patternFill patternType="solid">
        <fgColor theme="0"/>
        <bgColor indexed="64"/>
      </patternFill>
    </fill>
  </fills>
  <borders count="5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55"/>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style="thin">
        <color indexed="23"/>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300">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4" fillId="0" borderId="0" xfId="1" applyFont="1" applyBorder="1" applyAlignment="1">
      <alignment horizontal="center" vertical="center" shrinkToFit="1"/>
    </xf>
    <xf numFmtId="0" fontId="6" fillId="0" borderId="0" xfId="3" applyNumberFormat="1" applyFont="1" applyFill="1" applyAlignment="1">
      <alignment shrinkToFit="1"/>
    </xf>
    <xf numFmtId="0" fontId="8" fillId="0" borderId="0" xfId="1" applyFont="1" applyBorder="1" applyAlignment="1">
      <alignment horizontal="center" vertical="center" shrinkToFit="1"/>
    </xf>
    <xf numFmtId="0" fontId="1" fillId="0" borderId="0" xfId="1" applyAlignment="1">
      <alignment horizontal="center" shrinkToFit="1"/>
    </xf>
    <xf numFmtId="0" fontId="7" fillId="0" borderId="0" xfId="1" applyNumberFormat="1" applyFont="1" applyBorder="1" applyAlignment="1">
      <alignment horizontal="center" shrinkToFit="1"/>
    </xf>
    <xf numFmtId="0" fontId="5" fillId="0" borderId="0" xfId="1" applyFont="1" applyBorder="1" applyAlignment="1">
      <alignment horizontal="center" vertical="center"/>
    </xf>
    <xf numFmtId="0" fontId="5" fillId="0" borderId="0" xfId="1" applyNumberFormat="1" applyFont="1" applyBorder="1" applyAlignment="1">
      <alignment horizontal="center" vertical="center"/>
    </xf>
    <xf numFmtId="0" fontId="10" fillId="0" borderId="2" xfId="1" applyFont="1" applyBorder="1" applyAlignment="1">
      <alignment horizontal="left" vertical="center"/>
    </xf>
    <xf numFmtId="0" fontId="10" fillId="0" borderId="3" xfId="1" applyFont="1" applyBorder="1" applyAlignment="1">
      <alignment horizontal="center" vertical="center" shrinkToFit="1"/>
    </xf>
    <xf numFmtId="0" fontId="10" fillId="0" borderId="4" xfId="1" applyFont="1" applyBorder="1" applyAlignment="1">
      <alignment horizontal="center" vertical="center" shrinkToFit="1"/>
    </xf>
    <xf numFmtId="0" fontId="11" fillId="0" borderId="5" xfId="1" applyNumberFormat="1" applyFont="1" applyBorder="1" applyAlignment="1">
      <alignment horizontal="center" vertical="center" wrapText="1"/>
    </xf>
    <xf numFmtId="0" fontId="10" fillId="0" borderId="5" xfId="1" applyFont="1" applyBorder="1" applyAlignment="1">
      <alignment horizontal="center" vertical="center" shrinkToFit="1"/>
    </xf>
    <xf numFmtId="0" fontId="10" fillId="0" borderId="5" xfId="1" applyNumberFormat="1" applyFont="1" applyBorder="1" applyAlignment="1">
      <alignment horizontal="center" vertical="center" shrinkToFit="1"/>
    </xf>
    <xf numFmtId="0" fontId="10" fillId="0" borderId="6" xfId="1" applyFont="1" applyBorder="1" applyAlignment="1">
      <alignment horizontal="center" vertical="center" shrinkToFit="1"/>
    </xf>
    <xf numFmtId="0" fontId="10" fillId="0" borderId="7" xfId="1" applyFont="1" applyBorder="1" applyAlignment="1">
      <alignment horizontal="center" vertical="center"/>
    </xf>
    <xf numFmtId="0" fontId="12" fillId="0" borderId="5" xfId="1" applyNumberFormat="1" applyFont="1" applyBorder="1" applyAlignment="1">
      <alignment horizontal="center" vertical="center" wrapText="1" shrinkToFit="1"/>
    </xf>
    <xf numFmtId="0" fontId="10" fillId="0" borderId="6"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6" fillId="0" borderId="0" xfId="1" applyFont="1" applyAlignment="1">
      <alignment vertical="center" shrinkToFit="1"/>
    </xf>
    <xf numFmtId="0" fontId="14" fillId="0" borderId="0" xfId="1" applyFont="1" applyAlignment="1">
      <alignment vertical="top" shrinkToFit="1"/>
    </xf>
    <xf numFmtId="0" fontId="13" fillId="0" borderId="0" xfId="1" applyFont="1" applyAlignment="1">
      <alignment horizontal="left" vertical="center"/>
    </xf>
    <xf numFmtId="0" fontId="4" fillId="0" borderId="0" xfId="1" applyNumberFormat="1" applyFont="1" applyAlignment="1">
      <alignment horizontal="center" vertical="top" shrinkToFit="1"/>
    </xf>
    <xf numFmtId="0" fontId="13" fillId="0" borderId="0" xfId="1" applyFont="1" applyAlignment="1">
      <alignment horizontal="center" vertical="top" shrinkToFit="1"/>
    </xf>
    <xf numFmtId="0" fontId="13" fillId="0" borderId="0" xfId="1" applyFont="1" applyAlignment="1">
      <alignment vertical="top" shrinkToFit="1"/>
    </xf>
    <xf numFmtId="0" fontId="15" fillId="0" borderId="0" xfId="1" applyFont="1" applyAlignment="1">
      <alignment horizontal="center" vertical="top" shrinkToFit="1"/>
    </xf>
    <xf numFmtId="0" fontId="15" fillId="0" borderId="0" xfId="1" applyNumberFormat="1" applyFont="1" applyAlignment="1">
      <alignment horizontal="center" vertical="top" shrinkToFit="1"/>
    </xf>
    <xf numFmtId="0" fontId="10" fillId="0" borderId="5" xfId="1" applyNumberFormat="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4" fillId="0" borderId="8" xfId="1" applyFont="1" applyBorder="1" applyAlignment="1">
      <alignment vertical="top" shrinkToFit="1"/>
    </xf>
    <xf numFmtId="0" fontId="6" fillId="0" borderId="8" xfId="1" applyFont="1" applyBorder="1" applyAlignment="1">
      <alignment vertical="center" shrinkToFit="1"/>
    </xf>
    <xf numFmtId="0" fontId="4" fillId="0" borderId="8" xfId="1" applyNumberFormat="1" applyFont="1" applyBorder="1" applyAlignment="1">
      <alignment horizontal="center" vertical="top" shrinkToFit="1"/>
    </xf>
    <xf numFmtId="0" fontId="13" fillId="0" borderId="8" xfId="1" applyFont="1" applyBorder="1" applyAlignment="1">
      <alignment horizontal="center" vertical="top" shrinkToFit="1"/>
    </xf>
    <xf numFmtId="0" fontId="13" fillId="0" borderId="8" xfId="1" applyFont="1" applyBorder="1" applyAlignment="1">
      <alignment vertical="top" shrinkToFit="1"/>
    </xf>
    <xf numFmtId="0" fontId="15" fillId="0" borderId="8" xfId="1" applyNumberFormat="1" applyFont="1" applyBorder="1" applyAlignment="1">
      <alignment horizontal="center" vertical="top" shrinkToFit="1"/>
    </xf>
    <xf numFmtId="0" fontId="14" fillId="0" borderId="9" xfId="1" applyFont="1" applyBorder="1" applyAlignment="1">
      <alignment vertical="top" shrinkToFit="1"/>
    </xf>
    <xf numFmtId="0" fontId="6" fillId="0" borderId="9" xfId="1" applyFont="1" applyBorder="1" applyAlignment="1">
      <alignment vertical="center" shrinkToFit="1"/>
    </xf>
    <xf numFmtId="0" fontId="4" fillId="0" borderId="9" xfId="1" applyNumberFormat="1" applyFont="1" applyBorder="1" applyAlignment="1">
      <alignment horizontal="center" vertical="top" shrinkToFit="1"/>
    </xf>
    <xf numFmtId="0" fontId="13" fillId="0" borderId="9" xfId="1" applyFont="1" applyBorder="1" applyAlignment="1">
      <alignment horizontal="center" vertical="top" shrinkToFit="1"/>
    </xf>
    <xf numFmtId="0" fontId="13" fillId="0" borderId="9" xfId="1" applyFont="1" applyBorder="1" applyAlignment="1">
      <alignment vertical="top" shrinkToFit="1"/>
    </xf>
    <xf numFmtId="0" fontId="15" fillId="0" borderId="9" xfId="1" applyNumberFormat="1" applyFont="1" applyBorder="1" applyAlignment="1">
      <alignment horizontal="center" vertical="top" shrinkToFit="1"/>
    </xf>
    <xf numFmtId="0" fontId="14" fillId="0" borderId="10" xfId="1" applyFont="1" applyBorder="1" applyAlignment="1">
      <alignment vertical="top" shrinkToFit="1"/>
    </xf>
    <xf numFmtId="0" fontId="6" fillId="0" borderId="10" xfId="1" applyFont="1" applyBorder="1" applyAlignment="1">
      <alignment vertical="center" shrinkToFit="1"/>
    </xf>
    <xf numFmtId="0" fontId="4" fillId="0" borderId="10" xfId="1" applyNumberFormat="1" applyFont="1" applyBorder="1" applyAlignment="1">
      <alignment horizontal="center" vertical="top" shrinkToFit="1"/>
    </xf>
    <xf numFmtId="0" fontId="13" fillId="0" borderId="10" xfId="1" applyFont="1" applyBorder="1" applyAlignment="1">
      <alignment horizontal="center" vertical="top" shrinkToFit="1"/>
    </xf>
    <xf numFmtId="0" fontId="13" fillId="0" borderId="10" xfId="1" applyFont="1" applyBorder="1" applyAlignment="1">
      <alignment vertical="top" shrinkToFit="1"/>
    </xf>
    <xf numFmtId="0" fontId="15" fillId="0" borderId="10" xfId="1" applyNumberFormat="1" applyFont="1" applyBorder="1" applyAlignment="1">
      <alignment horizontal="center" vertical="top" shrinkToFit="1"/>
    </xf>
    <xf numFmtId="180" fontId="4" fillId="0" borderId="10" xfId="1" applyNumberFormat="1" applyFont="1" applyBorder="1" applyAlignment="1">
      <alignment horizontal="center" vertical="top" shrinkToFit="1"/>
    </xf>
    <xf numFmtId="177" fontId="4" fillId="0" borderId="10" xfId="1" applyNumberFormat="1" applyFont="1" applyBorder="1" applyAlignment="1">
      <alignment horizontal="center" vertical="top" shrinkToFit="1"/>
    </xf>
    <xf numFmtId="179" fontId="4" fillId="0" borderId="10" xfId="1" applyNumberFormat="1" applyFont="1" applyBorder="1" applyAlignment="1">
      <alignment horizontal="center" vertical="top" shrinkToFit="1"/>
    </xf>
    <xf numFmtId="0" fontId="14" fillId="0" borderId="11" xfId="1" applyFont="1" applyBorder="1" applyAlignment="1">
      <alignment vertical="top" shrinkToFit="1"/>
    </xf>
    <xf numFmtId="0" fontId="6" fillId="0" borderId="11" xfId="1" applyFont="1" applyBorder="1" applyAlignment="1">
      <alignment vertical="center" shrinkToFit="1"/>
    </xf>
    <xf numFmtId="0" fontId="4" fillId="0" borderId="11" xfId="1" applyNumberFormat="1" applyFont="1" applyBorder="1" applyAlignment="1">
      <alignment horizontal="center" vertical="top" shrinkToFit="1"/>
    </xf>
    <xf numFmtId="0" fontId="13" fillId="0" borderId="11" xfId="1" applyFont="1" applyBorder="1" applyAlignment="1">
      <alignment horizontal="center" vertical="top" shrinkToFit="1"/>
    </xf>
    <xf numFmtId="0" fontId="13" fillId="0" borderId="11" xfId="1" applyFont="1" applyBorder="1" applyAlignment="1">
      <alignment vertical="top" shrinkToFit="1"/>
    </xf>
    <xf numFmtId="0" fontId="15" fillId="0" borderId="11" xfId="1" applyNumberFormat="1" applyFont="1" applyBorder="1" applyAlignment="1">
      <alignment horizontal="center" vertical="top" shrinkToFit="1"/>
    </xf>
    <xf numFmtId="178" fontId="4" fillId="0" borderId="10" xfId="1" applyNumberFormat="1" applyFont="1" applyBorder="1" applyAlignment="1">
      <alignment horizontal="center" vertical="top" shrinkToFit="1"/>
    </xf>
    <xf numFmtId="176" fontId="4" fillId="0" borderId="10" xfId="1" applyNumberFormat="1" applyFont="1" applyBorder="1" applyAlignment="1">
      <alignment horizontal="center" vertical="top" shrinkToFit="1"/>
    </xf>
    <xf numFmtId="0" fontId="14" fillId="0" borderId="16" xfId="1" applyFont="1" applyBorder="1" applyAlignment="1">
      <alignment vertical="top" shrinkToFit="1"/>
    </xf>
    <xf numFmtId="0" fontId="14" fillId="0" borderId="17" xfId="1" applyFont="1" applyBorder="1" applyAlignment="1">
      <alignment vertical="top" shrinkToFit="1"/>
    </xf>
    <xf numFmtId="0" fontId="14" fillId="0" borderId="1" xfId="1" applyFont="1" applyBorder="1" applyAlignment="1">
      <alignment vertical="top" shrinkToFit="1"/>
    </xf>
    <xf numFmtId="0" fontId="14" fillId="0" borderId="18" xfId="1" applyFont="1" applyBorder="1" applyAlignment="1">
      <alignment vertical="top" shrinkToFit="1"/>
    </xf>
    <xf numFmtId="0" fontId="13" fillId="0" borderId="19" xfId="1" applyFont="1" applyBorder="1" applyAlignment="1">
      <alignment horizontal="center" vertical="top" shrinkToFit="1"/>
    </xf>
    <xf numFmtId="0" fontId="13" fillId="0" borderId="20" xfId="1" applyFont="1" applyBorder="1" applyAlignment="1">
      <alignment horizontal="center" vertical="top" shrinkToFit="1"/>
    </xf>
    <xf numFmtId="0" fontId="13" fillId="0" borderId="21" xfId="1" applyFont="1" applyBorder="1" applyAlignment="1">
      <alignment horizontal="center" vertical="top" shrinkToFit="1"/>
    </xf>
    <xf numFmtId="0" fontId="13" fillId="0" borderId="22" xfId="1" applyFont="1" applyBorder="1" applyAlignment="1">
      <alignment horizontal="center" vertical="top" shrinkToFit="1"/>
    </xf>
    <xf numFmtId="0" fontId="13" fillId="0" borderId="23" xfId="1" applyFont="1" applyBorder="1" applyAlignment="1">
      <alignment vertical="top" shrinkToFit="1"/>
    </xf>
    <xf numFmtId="0" fontId="13" fillId="0" borderId="24" xfId="1" applyFont="1" applyBorder="1" applyAlignment="1">
      <alignment vertical="top" shrinkToFit="1"/>
    </xf>
    <xf numFmtId="0" fontId="13" fillId="0" borderId="25" xfId="1" applyFont="1" applyBorder="1" applyAlignment="1">
      <alignment vertical="top" shrinkToFit="1"/>
    </xf>
    <xf numFmtId="0" fontId="13" fillId="0" borderId="26" xfId="1" applyFont="1" applyBorder="1" applyAlignment="1">
      <alignment vertical="top" shrinkToFit="1"/>
    </xf>
    <xf numFmtId="0" fontId="15" fillId="0" borderId="12" xfId="1" applyFont="1" applyBorder="1" applyAlignment="1">
      <alignment horizontal="center" vertical="top" shrinkToFit="1"/>
    </xf>
    <xf numFmtId="0" fontId="15" fillId="0" borderId="13" xfId="1" applyFont="1" applyBorder="1" applyAlignment="1">
      <alignment horizontal="center" vertical="top" shrinkToFit="1"/>
    </xf>
    <xf numFmtId="0" fontId="15" fillId="0" borderId="14" xfId="1" applyFont="1" applyBorder="1" applyAlignment="1">
      <alignment horizontal="center" vertical="top" shrinkToFit="1"/>
    </xf>
    <xf numFmtId="0" fontId="15" fillId="0" borderId="15" xfId="1" applyFont="1" applyBorder="1" applyAlignment="1">
      <alignment horizontal="center" vertical="top" shrinkToFit="1"/>
    </xf>
    <xf numFmtId="176" fontId="4" fillId="0" borderId="8" xfId="1" applyNumberFormat="1" applyFont="1" applyBorder="1" applyAlignment="1">
      <alignment horizontal="center" vertical="top" shrinkToFit="1"/>
    </xf>
    <xf numFmtId="181" fontId="4" fillId="0" borderId="10" xfId="1" applyNumberFormat="1" applyFont="1" applyBorder="1" applyAlignment="1">
      <alignment horizontal="center" vertical="top" shrinkToFit="1"/>
    </xf>
    <xf numFmtId="182" fontId="4" fillId="0" borderId="10" xfId="1" applyNumberFormat="1" applyFont="1" applyBorder="1" applyAlignment="1">
      <alignment horizontal="center" vertical="top" shrinkToFit="1"/>
    </xf>
    <xf numFmtId="183" fontId="4" fillId="0" borderId="10" xfId="1" applyNumberFormat="1" applyFont="1" applyBorder="1" applyAlignment="1">
      <alignment horizontal="center" vertical="top" shrinkToFit="1"/>
    </xf>
    <xf numFmtId="0" fontId="14" fillId="0" borderId="1" xfId="1" applyFont="1" applyBorder="1" applyAlignment="1">
      <alignment vertical="top" wrapText="1" shrinkToFit="1"/>
    </xf>
    <xf numFmtId="0" fontId="1" fillId="0" borderId="0" xfId="2">
      <alignment vertical="center"/>
    </xf>
    <xf numFmtId="0" fontId="4" fillId="0" borderId="12" xfId="1" applyNumberFormat="1" applyFont="1" applyBorder="1" applyAlignment="1">
      <alignment horizontal="center" vertical="top" shrinkToFit="1"/>
    </xf>
    <xf numFmtId="0" fontId="4" fillId="0" borderId="13" xfId="1" applyNumberFormat="1" applyFont="1" applyBorder="1" applyAlignment="1">
      <alignment horizontal="center" vertical="top" shrinkToFit="1"/>
    </xf>
    <xf numFmtId="0" fontId="4" fillId="0" borderId="14" xfId="1" applyNumberFormat="1" applyFont="1" applyBorder="1" applyAlignment="1">
      <alignment horizontal="center" vertical="top" shrinkToFit="1"/>
    </xf>
    <xf numFmtId="0" fontId="4" fillId="0" borderId="15" xfId="1" applyNumberFormat="1" applyFont="1" applyBorder="1" applyAlignment="1">
      <alignment horizontal="center" vertical="top" shrinkToFit="1"/>
    </xf>
    <xf numFmtId="0" fontId="1" fillId="0" borderId="0" xfId="1" applyFont="1" applyAlignment="1">
      <alignment vertical="center" shrinkToFit="1"/>
    </xf>
    <xf numFmtId="0" fontId="14" fillId="0" borderId="0" xfId="1" applyFont="1" applyAlignment="1">
      <alignment horizontal="left" vertical="center" shrinkToFit="1"/>
    </xf>
    <xf numFmtId="0" fontId="2" fillId="0" borderId="0" xfId="1" applyFont="1" applyAlignment="1">
      <alignment horizontal="center" vertical="center"/>
    </xf>
    <xf numFmtId="0" fontId="0" fillId="0" borderId="0" xfId="0" applyAlignment="1">
      <alignment horizontal="center" vertical="center"/>
    </xf>
    <xf numFmtId="56" fontId="9" fillId="0" borderId="0" xfId="1" applyNumberFormat="1" applyFont="1" applyBorder="1" applyAlignment="1">
      <alignment horizontal="left" shrinkToFit="1"/>
    </xf>
    <xf numFmtId="0" fontId="9" fillId="0" borderId="0" xfId="1" applyFont="1" applyBorder="1" applyAlignment="1">
      <alignment horizontal="left" shrinkToFit="1"/>
    </xf>
    <xf numFmtId="0" fontId="13" fillId="0" borderId="27" xfId="1" applyFont="1" applyBorder="1" applyAlignment="1">
      <alignment horizontal="center" vertical="center" textRotation="255"/>
    </xf>
    <xf numFmtId="0" fontId="0" fillId="0" borderId="28" xfId="0" applyBorder="1" applyAlignment="1">
      <alignment horizontal="center" vertical="center" textRotation="255"/>
    </xf>
    <xf numFmtId="0" fontId="0" fillId="0" borderId="29" xfId="0" applyBorder="1" applyAlignment="1">
      <alignment horizontal="center" vertical="center" textRotation="255"/>
    </xf>
    <xf numFmtId="0" fontId="18" fillId="0" borderId="0" xfId="1" applyFont="1" applyAlignment="1">
      <alignment horizontal="center" vertical="center" shrinkToFit="1"/>
    </xf>
    <xf numFmtId="0" fontId="1" fillId="0" borderId="0" xfId="1" applyFont="1" applyAlignment="1">
      <alignment horizontal="center" vertical="center" shrinkToFit="1"/>
    </xf>
    <xf numFmtId="56" fontId="9" fillId="0" borderId="30" xfId="1" applyNumberFormat="1" applyFont="1" applyBorder="1" applyAlignment="1">
      <alignment horizontal="left" shrinkToFit="1"/>
    </xf>
    <xf numFmtId="0" fontId="13" fillId="0" borderId="28" xfId="1" applyFont="1" applyBorder="1" applyAlignment="1">
      <alignment horizontal="center" vertical="center" textRotation="255"/>
    </xf>
    <xf numFmtId="0" fontId="13" fillId="0" borderId="29" xfId="1" applyFont="1" applyBorder="1" applyAlignment="1">
      <alignment horizontal="center" vertical="center" textRotation="255"/>
    </xf>
    <xf numFmtId="0" fontId="20" fillId="0" borderId="0" xfId="1" applyFont="1" applyFill="1" applyAlignment="1">
      <alignment horizontal="center" vertical="center"/>
    </xf>
    <xf numFmtId="0" fontId="20" fillId="0" borderId="0" xfId="1" applyFont="1" applyFill="1">
      <alignment vertical="center"/>
    </xf>
    <xf numFmtId="184" fontId="20" fillId="0" borderId="0" xfId="1" applyNumberFormat="1" applyFont="1" applyFill="1">
      <alignment vertical="center"/>
    </xf>
    <xf numFmtId="0" fontId="22" fillId="2" borderId="31" xfId="1" applyFont="1" applyFill="1" applyBorder="1" applyAlignment="1">
      <alignment horizontal="center" vertical="center" textRotation="255" shrinkToFit="1"/>
    </xf>
    <xf numFmtId="0" fontId="23" fillId="0" borderId="31" xfId="1" applyFont="1" applyFill="1" applyBorder="1" applyAlignment="1">
      <alignment horizontal="center" vertical="center" textRotation="255"/>
    </xf>
    <xf numFmtId="0" fontId="24" fillId="0" borderId="31" xfId="1" applyFont="1" applyFill="1" applyBorder="1" applyAlignment="1">
      <alignment horizontal="left" vertical="center"/>
    </xf>
    <xf numFmtId="0" fontId="20" fillId="0" borderId="31" xfId="1" applyFont="1" applyFill="1" applyBorder="1" applyAlignment="1">
      <alignment horizontal="center" vertical="center"/>
    </xf>
    <xf numFmtId="0" fontId="20" fillId="0" borderId="31" xfId="1" applyFont="1" applyFill="1" applyBorder="1" applyAlignment="1">
      <alignment horizontal="center" vertical="center"/>
    </xf>
    <xf numFmtId="0" fontId="25" fillId="0" borderId="32" xfId="1" applyFont="1" applyFill="1" applyBorder="1" applyAlignment="1">
      <alignment horizontal="center" vertical="center" wrapText="1"/>
    </xf>
    <xf numFmtId="0" fontId="25" fillId="0" borderId="33" xfId="1" applyFont="1" applyFill="1" applyBorder="1" applyAlignment="1">
      <alignment horizontal="center" vertical="center" wrapText="1"/>
    </xf>
    <xf numFmtId="0" fontId="25" fillId="0" borderId="34" xfId="1" applyFont="1" applyFill="1" applyBorder="1" applyAlignment="1">
      <alignment horizontal="center" vertical="center" wrapText="1"/>
    </xf>
    <xf numFmtId="0" fontId="20" fillId="0" borderId="31" xfId="1" applyFont="1" applyFill="1" applyBorder="1" applyAlignment="1">
      <alignment vertical="center"/>
    </xf>
    <xf numFmtId="0" fontId="25" fillId="0" borderId="1" xfId="1" applyFont="1" applyFill="1" applyBorder="1" applyAlignment="1">
      <alignment horizontal="center" vertical="center" wrapText="1"/>
    </xf>
    <xf numFmtId="0" fontId="20" fillId="0" borderId="31" xfId="1" applyFont="1" applyFill="1" applyBorder="1" applyAlignment="1">
      <alignment horizontal="right" vertical="center"/>
    </xf>
    <xf numFmtId="0" fontId="20" fillId="3" borderId="31" xfId="1" applyFont="1" applyFill="1" applyBorder="1" applyAlignment="1">
      <alignment horizontal="center" wrapText="1" shrinkToFit="1"/>
    </xf>
    <xf numFmtId="0" fontId="20" fillId="4" borderId="31" xfId="1" applyFont="1" applyFill="1" applyBorder="1" applyAlignment="1">
      <alignment horizontal="center" wrapText="1" shrinkToFit="1"/>
    </xf>
    <xf numFmtId="0" fontId="20" fillId="5" borderId="31" xfId="1" applyFont="1" applyFill="1" applyBorder="1" applyAlignment="1">
      <alignment horizontal="center" wrapText="1" shrinkToFit="1"/>
    </xf>
    <xf numFmtId="0" fontId="1" fillId="0" borderId="31" xfId="1" applyBorder="1" applyAlignment="1">
      <alignment horizontal="center" wrapText="1" shrinkToFit="1"/>
    </xf>
    <xf numFmtId="0" fontId="26" fillId="0" borderId="21" xfId="1" applyFont="1" applyFill="1" applyBorder="1" applyAlignment="1">
      <alignment horizontal="center" vertical="center" wrapText="1"/>
    </xf>
    <xf numFmtId="0" fontId="26" fillId="0" borderId="1" xfId="1" applyFont="1" applyFill="1" applyBorder="1" applyAlignment="1">
      <alignment horizontal="center" vertical="center" wrapText="1"/>
    </xf>
    <xf numFmtId="0" fontId="20" fillId="0" borderId="10" xfId="4" applyFont="1" applyBorder="1" applyAlignment="1">
      <alignment horizontal="center" wrapText="1" shrinkToFit="1"/>
    </xf>
    <xf numFmtId="0" fontId="20" fillId="0" borderId="35" xfId="1" applyFont="1" applyFill="1" applyBorder="1" applyAlignment="1">
      <alignment horizontal="center" vertical="center" shrinkToFit="1"/>
    </xf>
    <xf numFmtId="0" fontId="20" fillId="0" borderId="10" xfId="4" applyFont="1" applyBorder="1" applyAlignment="1">
      <alignment horizontal="center" wrapText="1" shrinkToFit="1"/>
    </xf>
    <xf numFmtId="0" fontId="20" fillId="0" borderId="10" xfId="1" applyFont="1" applyFill="1" applyBorder="1" applyAlignment="1">
      <alignment horizontal="center" vertical="center" shrinkToFit="1"/>
    </xf>
    <xf numFmtId="0" fontId="26" fillId="0" borderId="20" xfId="1" applyFont="1" applyFill="1" applyBorder="1" applyAlignment="1">
      <alignment horizontal="center" vertical="center" wrapText="1"/>
    </xf>
    <xf numFmtId="0" fontId="26" fillId="0" borderId="17" xfId="1" applyFont="1" applyFill="1" applyBorder="1" applyAlignment="1">
      <alignment horizontal="center" vertical="center" wrapText="1"/>
    </xf>
    <xf numFmtId="0" fontId="20" fillId="0" borderId="9" xfId="4" applyFont="1" applyBorder="1" applyAlignment="1">
      <alignment horizontal="center" wrapText="1" shrinkToFit="1"/>
    </xf>
    <xf numFmtId="0" fontId="20" fillId="0" borderId="9" xfId="1" applyFont="1" applyFill="1" applyBorder="1" applyAlignment="1">
      <alignment horizontal="center" vertical="center" shrinkToFit="1"/>
    </xf>
    <xf numFmtId="0" fontId="28" fillId="6" borderId="31" xfId="1" applyFont="1" applyFill="1" applyBorder="1" applyAlignment="1">
      <alignment horizontal="center" vertical="center" wrapText="1"/>
    </xf>
    <xf numFmtId="0" fontId="28" fillId="6" borderId="31" xfId="1" applyFont="1" applyFill="1" applyBorder="1" applyAlignment="1">
      <alignment horizontal="center" vertical="center" textRotation="255" shrinkToFit="1"/>
    </xf>
    <xf numFmtId="0" fontId="28" fillId="0" borderId="35" xfId="1" applyFont="1" applyFill="1" applyBorder="1">
      <alignment vertical="center"/>
    </xf>
    <xf numFmtId="0" fontId="29" fillId="0" borderId="31" xfId="1" applyFont="1" applyFill="1" applyBorder="1" applyAlignment="1">
      <alignment horizontal="left" vertical="top" wrapText="1"/>
    </xf>
    <xf numFmtId="0" fontId="29" fillId="0" borderId="31" xfId="1" applyFont="1" applyFill="1" applyBorder="1" applyAlignment="1">
      <alignment horizontal="left" vertical="top" wrapText="1"/>
    </xf>
    <xf numFmtId="185" fontId="28" fillId="0" borderId="35" xfId="1" applyNumberFormat="1" applyFont="1" applyFill="1" applyBorder="1">
      <alignment vertical="center"/>
    </xf>
    <xf numFmtId="0" fontId="28" fillId="0" borderId="35" xfId="1" applyFont="1" applyFill="1" applyBorder="1" applyAlignment="1">
      <alignment horizontal="left" vertical="center"/>
    </xf>
    <xf numFmtId="0" fontId="28" fillId="0" borderId="35" xfId="4" applyFont="1" applyFill="1" applyBorder="1" applyAlignment="1">
      <alignment horizontal="left" vertical="top" wrapText="1"/>
    </xf>
    <xf numFmtId="0" fontId="28" fillId="0" borderId="35" xfId="1" applyFont="1" applyFill="1" applyBorder="1" applyAlignment="1">
      <alignment horizontal="left" vertical="top" shrinkToFit="1"/>
    </xf>
    <xf numFmtId="0" fontId="28" fillId="0" borderId="10" xfId="4" applyFont="1" applyFill="1" applyBorder="1" applyAlignment="1">
      <alignment horizontal="left" vertical="top" wrapText="1"/>
    </xf>
    <xf numFmtId="0" fontId="28" fillId="0" borderId="31" xfId="1" applyFont="1" applyFill="1" applyBorder="1" applyAlignment="1">
      <alignment horizontal="center" vertical="center"/>
    </xf>
    <xf numFmtId="0" fontId="28" fillId="6" borderId="31" xfId="1" applyFont="1" applyFill="1" applyBorder="1" applyAlignment="1">
      <alignment vertical="center"/>
    </xf>
    <xf numFmtId="0" fontId="28" fillId="7" borderId="10" xfId="1" applyFont="1" applyFill="1" applyBorder="1">
      <alignment vertical="center"/>
    </xf>
    <xf numFmtId="184" fontId="28" fillId="0" borderId="10" xfId="1" applyNumberFormat="1" applyFont="1" applyFill="1" applyBorder="1">
      <alignment vertical="center"/>
    </xf>
    <xf numFmtId="0" fontId="28" fillId="0" borderId="10" xfId="1" applyFont="1" applyFill="1" applyBorder="1">
      <alignment vertical="center"/>
    </xf>
    <xf numFmtId="0" fontId="28" fillId="0" borderId="10" xfId="4" applyFont="1" applyFill="1" applyBorder="1" applyAlignment="1">
      <alignment horizontal="left" vertical="top" wrapText="1"/>
    </xf>
    <xf numFmtId="0" fontId="28" fillId="0" borderId="10" xfId="1" applyFont="1" applyFill="1" applyBorder="1" applyAlignment="1">
      <alignment horizontal="left" vertical="top" shrinkToFit="1"/>
    </xf>
    <xf numFmtId="0" fontId="28" fillId="0" borderId="9" xfId="1" applyFont="1" applyFill="1" applyBorder="1">
      <alignment vertical="center"/>
    </xf>
    <xf numFmtId="184" fontId="28" fillId="0" borderId="9" xfId="1" applyNumberFormat="1" applyFont="1" applyFill="1" applyBorder="1">
      <alignment vertical="center"/>
    </xf>
    <xf numFmtId="0" fontId="28" fillId="0" borderId="9" xfId="4" applyFont="1" applyFill="1" applyBorder="1" applyAlignment="1">
      <alignment horizontal="left" vertical="top" wrapText="1"/>
    </xf>
    <xf numFmtId="0" fontId="28" fillId="0" borderId="9" xfId="1" applyFont="1" applyFill="1" applyBorder="1" applyAlignment="1">
      <alignment horizontal="left" vertical="top" shrinkToFit="1"/>
    </xf>
    <xf numFmtId="0" fontId="28" fillId="0" borderId="31" xfId="1" applyFont="1" applyFill="1" applyBorder="1" applyAlignment="1">
      <alignment horizontal="center" vertical="center" wrapText="1"/>
    </xf>
    <xf numFmtId="0" fontId="28" fillId="0" borderId="31" xfId="1" applyFont="1" applyFill="1" applyBorder="1" applyAlignment="1">
      <alignment horizontal="center" vertical="center" textRotation="255" shrinkToFit="1"/>
    </xf>
    <xf numFmtId="0" fontId="28" fillId="0" borderId="31" xfId="1" applyFont="1" applyFill="1" applyBorder="1" applyAlignment="1">
      <alignment vertical="center" wrapText="1"/>
    </xf>
    <xf numFmtId="0" fontId="28" fillId="8" borderId="10" xfId="1" applyFont="1" applyFill="1" applyBorder="1">
      <alignment vertical="center"/>
    </xf>
    <xf numFmtId="0" fontId="28" fillId="7" borderId="35" xfId="1" applyFont="1" applyFill="1" applyBorder="1">
      <alignment vertical="center"/>
    </xf>
    <xf numFmtId="0" fontId="28" fillId="0" borderId="31" xfId="1" applyFont="1" applyFill="1" applyBorder="1" applyAlignment="1">
      <alignment vertical="center"/>
    </xf>
    <xf numFmtId="0" fontId="28" fillId="9" borderId="36" xfId="1" applyFont="1" applyFill="1" applyBorder="1" applyAlignment="1">
      <alignment horizontal="center" vertical="center"/>
    </xf>
    <xf numFmtId="0" fontId="28" fillId="9" borderId="37" xfId="1" applyFont="1" applyFill="1" applyBorder="1" applyAlignment="1">
      <alignment horizontal="center" vertical="center"/>
    </xf>
    <xf numFmtId="0" fontId="28" fillId="9" borderId="38" xfId="1" applyFont="1" applyFill="1" applyBorder="1" applyAlignment="1">
      <alignment horizontal="center" vertical="center"/>
    </xf>
    <xf numFmtId="0" fontId="28" fillId="9" borderId="20" xfId="1" applyFont="1" applyFill="1" applyBorder="1" applyAlignment="1">
      <alignment horizontal="center" vertical="center"/>
    </xf>
    <xf numFmtId="0" fontId="28" fillId="9" borderId="39" xfId="1" applyFont="1" applyFill="1" applyBorder="1" applyAlignment="1">
      <alignment horizontal="center" vertical="center"/>
    </xf>
    <xf numFmtId="0" fontId="28" fillId="9" borderId="17" xfId="1" applyFont="1" applyFill="1" applyBorder="1" applyAlignment="1">
      <alignment horizontal="center" vertical="center"/>
    </xf>
    <xf numFmtId="0" fontId="28" fillId="0" borderId="35" xfId="1" applyFont="1" applyFill="1" applyBorder="1" applyAlignment="1">
      <alignment vertical="center" shrinkToFit="1"/>
    </xf>
    <xf numFmtId="0" fontId="28" fillId="10" borderId="10" xfId="1" applyFont="1" applyFill="1" applyBorder="1">
      <alignment vertical="center"/>
    </xf>
    <xf numFmtId="0" fontId="28" fillId="11" borderId="10" xfId="1" applyFont="1" applyFill="1" applyBorder="1">
      <alignment vertical="center"/>
    </xf>
    <xf numFmtId="0" fontId="7" fillId="0" borderId="31" xfId="1" applyFont="1" applyFill="1" applyBorder="1" applyAlignment="1">
      <alignment horizontal="left" vertical="top" wrapText="1"/>
    </xf>
    <xf numFmtId="0" fontId="7" fillId="0" borderId="31" xfId="1" applyFont="1" applyFill="1" applyBorder="1" applyAlignment="1">
      <alignment horizontal="left" vertical="top" wrapText="1"/>
    </xf>
    <xf numFmtId="0" fontId="28" fillId="0" borderId="31" xfId="1" applyFont="1" applyFill="1" applyBorder="1" applyAlignment="1">
      <alignment horizontal="center" vertical="center" shrinkToFit="1"/>
    </xf>
    <xf numFmtId="0" fontId="28" fillId="0" borderId="32" xfId="1" applyFont="1" applyFill="1" applyBorder="1" applyAlignment="1">
      <alignment horizontal="center" vertical="center"/>
    </xf>
    <xf numFmtId="0" fontId="28" fillId="0" borderId="33" xfId="1" applyFont="1" applyFill="1" applyBorder="1" applyAlignment="1">
      <alignment horizontal="center" vertical="center"/>
    </xf>
    <xf numFmtId="0" fontId="28" fillId="0" borderId="34" xfId="1" applyFont="1" applyFill="1" applyBorder="1" applyAlignment="1">
      <alignment horizontal="center" vertical="center"/>
    </xf>
    <xf numFmtId="0" fontId="28" fillId="0" borderId="0" xfId="4" applyFont="1" applyFill="1" applyBorder="1" applyAlignment="1">
      <alignment horizontal="left" vertical="top" wrapText="1"/>
    </xf>
    <xf numFmtId="0" fontId="28" fillId="0" borderId="0" xfId="1" applyFont="1" applyFill="1" applyBorder="1" applyAlignment="1">
      <alignment horizontal="left" vertical="center" shrinkToFit="1"/>
    </xf>
    <xf numFmtId="0" fontId="0" fillId="0" borderId="0" xfId="0" applyBorder="1" applyAlignment="1">
      <alignment vertical="center" shrinkToFit="1"/>
    </xf>
    <xf numFmtId="0" fontId="28" fillId="0" borderId="0" xfId="1" applyFont="1" applyFill="1" applyBorder="1" applyAlignment="1">
      <alignment horizontal="left" vertical="top" shrinkToFit="1"/>
    </xf>
    <xf numFmtId="0" fontId="28" fillId="0" borderId="31" xfId="1" applyFont="1" applyFill="1" applyBorder="1" applyAlignment="1">
      <alignment horizontal="center" vertical="center"/>
    </xf>
    <xf numFmtId="0" fontId="28" fillId="0" borderId="0" xfId="4" applyFont="1" applyFill="1" applyBorder="1" applyAlignment="1">
      <alignment vertical="center"/>
    </xf>
    <xf numFmtId="0" fontId="28" fillId="0" borderId="0" xfId="1" applyFont="1" applyFill="1" applyBorder="1" applyAlignment="1">
      <alignment vertical="center"/>
    </xf>
    <xf numFmtId="0" fontId="28" fillId="0" borderId="0" xfId="1" applyFont="1" applyFill="1" applyBorder="1">
      <alignment vertical="center"/>
    </xf>
    <xf numFmtId="0" fontId="7" fillId="0" borderId="0" xfId="1" applyFont="1" applyFill="1" applyBorder="1" applyAlignment="1">
      <alignment vertical="top" wrapText="1"/>
    </xf>
    <xf numFmtId="0" fontId="29" fillId="0" borderId="0" xfId="1" applyFont="1" applyFill="1" applyBorder="1" applyAlignment="1">
      <alignment vertical="top" wrapText="1"/>
    </xf>
    <xf numFmtId="0" fontId="29" fillId="0" borderId="0" xfId="1" applyFont="1" applyFill="1" applyBorder="1" applyAlignment="1">
      <alignment horizontal="left" vertical="top" wrapText="1"/>
    </xf>
    <xf numFmtId="184" fontId="28" fillId="0" borderId="0" xfId="1" applyNumberFormat="1" applyFont="1" applyFill="1" applyBorder="1">
      <alignment vertical="center"/>
    </xf>
    <xf numFmtId="0" fontId="28" fillId="0" borderId="0" xfId="4" applyFont="1" applyFill="1" applyBorder="1" applyAlignment="1">
      <alignment vertical="top" wrapText="1"/>
    </xf>
    <xf numFmtId="0" fontId="28" fillId="0" borderId="32" xfId="1" applyFont="1" applyFill="1" applyBorder="1" applyAlignment="1">
      <alignment horizontal="center" vertical="center"/>
    </xf>
    <xf numFmtId="0" fontId="28" fillId="0" borderId="34" xfId="1" applyFont="1" applyFill="1" applyBorder="1">
      <alignment vertical="center"/>
    </xf>
    <xf numFmtId="185" fontId="28" fillId="0" borderId="31" xfId="1" applyNumberFormat="1" applyFont="1" applyFill="1" applyBorder="1" applyAlignment="1">
      <alignment horizontal="center" vertical="center"/>
    </xf>
    <xf numFmtId="184" fontId="28" fillId="0" borderId="31" xfId="1" applyNumberFormat="1" applyFont="1" applyFill="1" applyBorder="1" applyAlignment="1">
      <alignment horizontal="center" vertical="center"/>
    </xf>
    <xf numFmtId="184" fontId="28" fillId="0" borderId="32" xfId="1" applyNumberFormat="1" applyFont="1" applyFill="1" applyBorder="1" applyAlignment="1">
      <alignment horizontal="center" vertical="center"/>
    </xf>
    <xf numFmtId="184" fontId="28" fillId="0" borderId="34" xfId="1" applyNumberFormat="1" applyFont="1" applyFill="1" applyBorder="1" applyAlignment="1">
      <alignment horizontal="center" vertical="center"/>
    </xf>
    <xf numFmtId="184" fontId="20" fillId="0" borderId="31" xfId="1" applyNumberFormat="1" applyFont="1" applyFill="1" applyBorder="1" applyAlignment="1">
      <alignment horizontal="center" vertical="center"/>
    </xf>
    <xf numFmtId="0" fontId="28" fillId="0" borderId="0" xfId="1" applyFont="1" applyFill="1" applyBorder="1" applyAlignment="1">
      <alignment horizontal="left" vertical="center"/>
    </xf>
    <xf numFmtId="0" fontId="20" fillId="0" borderId="0" xfId="1" applyFont="1" applyFill="1" applyBorder="1" applyAlignment="1">
      <alignment horizontal="center" vertical="center"/>
    </xf>
    <xf numFmtId="0" fontId="20" fillId="0" borderId="0" xfId="1" applyFont="1" applyFill="1" applyBorder="1">
      <alignment vertical="center"/>
    </xf>
    <xf numFmtId="0" fontId="31" fillId="0" borderId="0" xfId="1" applyFont="1" applyFill="1" applyBorder="1" applyAlignment="1">
      <alignment horizontal="left" vertical="center"/>
    </xf>
    <xf numFmtId="185" fontId="20" fillId="0" borderId="0" xfId="1" applyNumberFormat="1" applyFont="1" applyFill="1" applyBorder="1" applyAlignment="1">
      <alignment horizontal="center" vertical="center"/>
    </xf>
    <xf numFmtId="184" fontId="20" fillId="0" borderId="0" xfId="1" applyNumberFormat="1" applyFont="1" applyFill="1" applyBorder="1" applyAlignment="1">
      <alignment horizontal="center" vertical="center"/>
    </xf>
    <xf numFmtId="184" fontId="20" fillId="0" borderId="0" xfId="1" applyNumberFormat="1" applyFont="1" applyFill="1" applyBorder="1">
      <alignment vertical="center"/>
    </xf>
    <xf numFmtId="0" fontId="20" fillId="0" borderId="0" xfId="1" applyFont="1" applyFill="1" applyBorder="1" applyAlignment="1">
      <alignment horizontal="left" vertical="center"/>
    </xf>
    <xf numFmtId="0" fontId="28" fillId="0" borderId="0" xfId="1" applyFont="1" applyFill="1" applyBorder="1" applyAlignment="1">
      <alignment vertical="center" wrapText="1"/>
    </xf>
    <xf numFmtId="0" fontId="29" fillId="0" borderId="0" xfId="1" applyFont="1" applyBorder="1" applyAlignment="1">
      <alignment vertical="top" wrapText="1"/>
    </xf>
    <xf numFmtId="0" fontId="29" fillId="0" borderId="0" xfId="1" applyFont="1" applyBorder="1" applyAlignment="1">
      <alignment horizontal="left" vertical="top" wrapText="1"/>
    </xf>
    <xf numFmtId="185" fontId="28" fillId="0" borderId="0" xfId="1" applyNumberFormat="1" applyFont="1" applyFill="1" applyBorder="1">
      <alignment vertical="center"/>
    </xf>
    <xf numFmtId="0" fontId="28" fillId="0" borderId="0" xfId="1" applyFont="1" applyFill="1" applyBorder="1" applyAlignment="1">
      <alignment horizontal="left" vertical="center" wrapText="1"/>
    </xf>
    <xf numFmtId="0" fontId="28" fillId="0" borderId="0" xfId="1" applyFont="1" applyFill="1" applyBorder="1" applyAlignment="1">
      <alignment horizontal="left" vertical="top"/>
    </xf>
    <xf numFmtId="0" fontId="20" fillId="0" borderId="0" xfId="1" applyFont="1" applyFill="1" applyBorder="1" applyAlignment="1">
      <alignment vertical="center" wrapText="1"/>
    </xf>
    <xf numFmtId="0" fontId="20" fillId="0" borderId="0" xfId="1" applyFont="1" applyFill="1" applyAlignment="1">
      <alignment horizontal="left" vertical="center"/>
    </xf>
    <xf numFmtId="0" fontId="32" fillId="0" borderId="0" xfId="1" applyFont="1" applyFill="1" applyBorder="1" applyAlignment="1">
      <alignment horizontal="left" vertical="center" wrapText="1"/>
    </xf>
    <xf numFmtId="0" fontId="20" fillId="0" borderId="0" xfId="1" applyFont="1" applyFill="1" applyBorder="1" applyAlignment="1">
      <alignment horizontal="left" vertical="top" wrapText="1"/>
    </xf>
    <xf numFmtId="0" fontId="28" fillId="0" borderId="0" xfId="1" applyFont="1" applyFill="1" applyBorder="1" applyAlignment="1">
      <alignment horizontal="center" vertical="center"/>
    </xf>
    <xf numFmtId="0" fontId="20" fillId="0" borderId="0" xfId="1" applyFont="1" applyAlignment="1">
      <alignment horizontal="center" vertical="center" textRotation="255"/>
    </xf>
    <xf numFmtId="0" fontId="20" fillId="0" borderId="0" xfId="1" applyFont="1">
      <alignment vertical="center"/>
    </xf>
    <xf numFmtId="0" fontId="33" fillId="2" borderId="31" xfId="1" applyFont="1" applyFill="1" applyBorder="1" applyAlignment="1">
      <alignment horizontal="center" vertical="center" textRotation="255" shrinkToFit="1"/>
    </xf>
    <xf numFmtId="0" fontId="20" fillId="0" borderId="31" xfId="1" applyFont="1" applyBorder="1" applyAlignment="1">
      <alignment horizontal="center" vertical="center" textRotation="255"/>
    </xf>
    <xf numFmtId="0" fontId="20" fillId="0" borderId="36" xfId="1" applyFont="1" applyBorder="1" applyAlignment="1">
      <alignment horizontal="center" vertical="center"/>
    </xf>
    <xf numFmtId="0" fontId="20" fillId="0" borderId="37" xfId="1" applyFont="1" applyBorder="1" applyAlignment="1">
      <alignment horizontal="center" vertical="center"/>
    </xf>
    <xf numFmtId="0" fontId="20" fillId="0" borderId="36" xfId="1" applyFont="1" applyBorder="1" applyAlignment="1">
      <alignment horizontal="center" vertical="center" shrinkToFit="1"/>
    </xf>
    <xf numFmtId="0" fontId="20" fillId="0" borderId="37" xfId="1" applyFont="1" applyBorder="1" applyAlignment="1">
      <alignment horizontal="center" vertical="center" shrinkToFit="1"/>
    </xf>
    <xf numFmtId="0" fontId="20" fillId="12" borderId="36" xfId="1" applyFont="1" applyFill="1" applyBorder="1" applyAlignment="1">
      <alignment horizontal="center" vertical="center" shrinkToFit="1"/>
    </xf>
    <xf numFmtId="0" fontId="20" fillId="12" borderId="38" xfId="1" applyFont="1" applyFill="1" applyBorder="1" applyAlignment="1">
      <alignment horizontal="center" vertical="center" shrinkToFit="1"/>
    </xf>
    <xf numFmtId="0" fontId="20" fillId="0" borderId="0" xfId="1" applyFont="1" applyAlignment="1">
      <alignment horizontal="center" vertical="center"/>
    </xf>
    <xf numFmtId="0" fontId="1" fillId="0" borderId="21" xfId="1" applyFont="1" applyBorder="1" applyAlignment="1">
      <alignment horizontal="center" vertical="center"/>
    </xf>
    <xf numFmtId="0" fontId="1" fillId="0" borderId="0" xfId="1" applyFont="1" applyBorder="1" applyAlignment="1">
      <alignment horizontal="center" vertical="center"/>
    </xf>
    <xf numFmtId="0" fontId="1" fillId="0" borderId="21" xfId="1" applyFont="1" applyBorder="1" applyAlignment="1">
      <alignment horizontal="center" vertical="center" shrinkToFit="1"/>
    </xf>
    <xf numFmtId="0" fontId="1" fillId="0" borderId="0" xfId="1" applyFont="1" applyBorder="1" applyAlignment="1">
      <alignment horizontal="center" vertical="center" shrinkToFit="1"/>
    </xf>
    <xf numFmtId="0" fontId="20" fillId="0" borderId="21" xfId="1" applyFont="1" applyBorder="1" applyAlignment="1">
      <alignment horizontal="center" vertical="center" shrinkToFit="1"/>
    </xf>
    <xf numFmtId="0" fontId="20" fillId="0" borderId="0" xfId="1" applyFont="1" applyBorder="1" applyAlignment="1">
      <alignment horizontal="center" vertical="center" shrinkToFit="1"/>
    </xf>
    <xf numFmtId="0" fontId="20" fillId="12" borderId="21" xfId="1" applyFont="1" applyFill="1" applyBorder="1" applyAlignment="1">
      <alignment horizontal="center" vertical="center" shrinkToFit="1"/>
    </xf>
    <xf numFmtId="0" fontId="20" fillId="12" borderId="1" xfId="1" applyFont="1" applyFill="1" applyBorder="1" applyAlignment="1">
      <alignment horizontal="center" vertical="center" shrinkToFit="1"/>
    </xf>
    <xf numFmtId="0" fontId="1" fillId="0" borderId="20" xfId="1" applyFont="1" applyBorder="1" applyAlignment="1">
      <alignment horizontal="center" vertical="center"/>
    </xf>
    <xf numFmtId="0" fontId="1" fillId="0" borderId="39" xfId="1" applyFont="1" applyBorder="1" applyAlignment="1">
      <alignment horizontal="center" vertical="center"/>
    </xf>
    <xf numFmtId="0" fontId="1" fillId="0" borderId="20" xfId="1" applyFont="1" applyBorder="1" applyAlignment="1">
      <alignment horizontal="center" vertical="center" shrinkToFit="1"/>
    </xf>
    <xf numFmtId="0" fontId="1" fillId="0" borderId="39" xfId="1" applyFont="1" applyBorder="1" applyAlignment="1">
      <alignment horizontal="center" vertical="center" shrinkToFit="1"/>
    </xf>
    <xf numFmtId="0" fontId="20" fillId="0" borderId="20" xfId="1" applyFont="1" applyBorder="1" applyAlignment="1">
      <alignment horizontal="center" vertical="center" shrinkToFit="1"/>
    </xf>
    <xf numFmtId="0" fontId="20" fillId="0" borderId="39" xfId="1" applyFont="1" applyBorder="1" applyAlignment="1">
      <alignment horizontal="center" vertical="center" shrinkToFit="1"/>
    </xf>
    <xf numFmtId="0" fontId="20" fillId="12" borderId="20" xfId="1" applyFont="1" applyFill="1" applyBorder="1" applyAlignment="1">
      <alignment horizontal="center" vertical="center" shrinkToFit="1"/>
    </xf>
    <xf numFmtId="0" fontId="20" fillId="12" borderId="17" xfId="1" applyFont="1" applyFill="1" applyBorder="1" applyAlignment="1">
      <alignment horizontal="center" vertical="center" shrinkToFit="1"/>
    </xf>
    <xf numFmtId="0" fontId="1" fillId="0" borderId="31" xfId="1" applyBorder="1" applyAlignment="1">
      <alignment horizontal="center" vertical="center"/>
    </xf>
    <xf numFmtId="0" fontId="1" fillId="12" borderId="31" xfId="1" applyFill="1" applyBorder="1" applyAlignment="1">
      <alignment horizontal="center" vertical="center"/>
    </xf>
    <xf numFmtId="0" fontId="20" fillId="0" borderId="10" xfId="1" applyFont="1" applyFill="1" applyBorder="1" applyAlignment="1">
      <alignment horizontal="center" vertical="center"/>
    </xf>
    <xf numFmtId="0" fontId="20" fillId="0" borderId="40" xfId="1" applyFont="1" applyFill="1" applyBorder="1" applyAlignment="1">
      <alignment horizontal="center" vertical="center"/>
    </xf>
    <xf numFmtId="0" fontId="20" fillId="0" borderId="10" xfId="1" applyFont="1" applyBorder="1" applyAlignment="1">
      <alignment horizontal="left" vertical="center" shrinkToFit="1"/>
    </xf>
    <xf numFmtId="0" fontId="34" fillId="0" borderId="35" xfId="1" applyFont="1" applyFill="1" applyBorder="1" applyAlignment="1">
      <alignment horizontal="left" vertical="top" wrapText="1"/>
    </xf>
    <xf numFmtId="0" fontId="29" fillId="0" borderId="35" xfId="1" applyFont="1" applyBorder="1" applyAlignment="1">
      <alignment horizontal="left" vertical="top" wrapText="1"/>
    </xf>
    <xf numFmtId="0" fontId="20" fillId="0" borderId="41" xfId="1" applyFont="1" applyFill="1" applyBorder="1" applyAlignment="1">
      <alignment horizontal="center" vertical="center"/>
    </xf>
    <xf numFmtId="0" fontId="20" fillId="0" borderId="42" xfId="1" applyFont="1" applyFill="1" applyBorder="1" applyAlignment="1">
      <alignment horizontal="center" vertical="center"/>
    </xf>
    <xf numFmtId="0" fontId="34" fillId="0" borderId="35" xfId="1" applyFont="1" applyFill="1" applyBorder="1" applyAlignment="1">
      <alignment horizontal="left" vertical="top" wrapText="1" shrinkToFit="1"/>
    </xf>
    <xf numFmtId="0" fontId="25" fillId="0" borderId="35" xfId="1" applyFont="1" applyBorder="1" applyAlignment="1">
      <alignment horizontal="left" vertical="top" wrapText="1" shrinkToFit="1"/>
    </xf>
    <xf numFmtId="0" fontId="20" fillId="0" borderId="43" xfId="1" applyFont="1" applyFill="1" applyBorder="1" applyAlignment="1">
      <alignment horizontal="center" vertical="center"/>
    </xf>
    <xf numFmtId="0" fontId="35" fillId="0" borderId="10" xfId="0" applyFont="1" applyFill="1" applyBorder="1" applyAlignment="1">
      <alignment horizontal="left" vertical="top" wrapText="1"/>
    </xf>
    <xf numFmtId="0" fontId="36" fillId="0" borderId="10" xfId="0" applyFont="1" applyBorder="1" applyAlignment="1">
      <alignment horizontal="left" vertical="top" wrapText="1"/>
    </xf>
    <xf numFmtId="0" fontId="20" fillId="0" borderId="44" xfId="1" applyFont="1" applyFill="1" applyBorder="1" applyAlignment="1">
      <alignment vertical="center"/>
    </xf>
    <xf numFmtId="0" fontId="35" fillId="0" borderId="10" xfId="0" applyFont="1" applyFill="1" applyBorder="1" applyAlignment="1">
      <alignment horizontal="left" vertical="top" wrapText="1" shrinkToFit="1"/>
    </xf>
    <xf numFmtId="0" fontId="37" fillId="0" borderId="10" xfId="0" applyFont="1" applyBorder="1" applyAlignment="1">
      <alignment horizontal="left" vertical="top" wrapText="1" shrinkToFit="1"/>
    </xf>
    <xf numFmtId="0" fontId="20" fillId="12" borderId="10" xfId="1" applyFont="1" applyFill="1" applyBorder="1" applyAlignment="1">
      <alignment horizontal="left" vertical="center" shrinkToFit="1"/>
    </xf>
    <xf numFmtId="0" fontId="20" fillId="6" borderId="10" xfId="1" applyFont="1" applyFill="1" applyBorder="1" applyAlignment="1">
      <alignment horizontal="center" vertical="center"/>
    </xf>
    <xf numFmtId="0" fontId="20" fillId="6" borderId="45" xfId="1" applyFont="1" applyFill="1" applyBorder="1" applyAlignment="1">
      <alignment horizontal="center" vertical="center"/>
    </xf>
    <xf numFmtId="0" fontId="35" fillId="0" borderId="9" xfId="0" applyFont="1" applyFill="1" applyBorder="1" applyAlignment="1">
      <alignment horizontal="left" vertical="top" wrapText="1"/>
    </xf>
    <xf numFmtId="0" fontId="36" fillId="0" borderId="9" xfId="0" applyFont="1" applyBorder="1" applyAlignment="1">
      <alignment horizontal="left" vertical="top" wrapText="1"/>
    </xf>
    <xf numFmtId="0" fontId="20" fillId="0" borderId="46" xfId="1" applyFont="1" applyFill="1" applyBorder="1" applyAlignment="1">
      <alignment vertical="center"/>
    </xf>
    <xf numFmtId="0" fontId="20" fillId="0" borderId="47" xfId="1" applyFont="1" applyFill="1" applyBorder="1" applyAlignment="1">
      <alignment horizontal="center" vertical="center"/>
    </xf>
    <xf numFmtId="0" fontId="35" fillId="0" borderId="9" xfId="0" applyFont="1" applyFill="1" applyBorder="1" applyAlignment="1">
      <alignment horizontal="left" vertical="top" wrapText="1" shrinkToFit="1"/>
    </xf>
    <xf numFmtId="0" fontId="37" fillId="0" borderId="9" xfId="0" applyFont="1" applyBorder="1" applyAlignment="1">
      <alignment horizontal="left" vertical="top" wrapText="1" shrinkToFit="1"/>
    </xf>
    <xf numFmtId="0" fontId="20" fillId="12" borderId="35" xfId="1" applyFont="1" applyFill="1" applyBorder="1" applyAlignment="1">
      <alignment horizontal="center" vertical="center"/>
    </xf>
    <xf numFmtId="0" fontId="20" fillId="12" borderId="42" xfId="1" applyFont="1" applyFill="1" applyBorder="1" applyAlignment="1">
      <alignment horizontal="center" vertical="center"/>
    </xf>
    <xf numFmtId="0" fontId="20" fillId="0" borderId="35" xfId="1" applyFont="1" applyBorder="1" applyAlignment="1">
      <alignment horizontal="left" vertical="center" shrinkToFit="1"/>
    </xf>
    <xf numFmtId="0" fontId="20" fillId="0" borderId="48" xfId="1" applyFont="1" applyFill="1" applyBorder="1" applyAlignment="1">
      <alignment horizontal="center" vertical="center"/>
    </xf>
    <xf numFmtId="0" fontId="20" fillId="12" borderId="35" xfId="1" applyFont="1" applyFill="1" applyBorder="1" applyAlignment="1">
      <alignment horizontal="left" vertical="center" shrinkToFit="1"/>
    </xf>
    <xf numFmtId="0" fontId="20" fillId="12" borderId="10" xfId="1" applyFont="1" applyFill="1" applyBorder="1" applyAlignment="1">
      <alignment horizontal="center" vertical="center"/>
    </xf>
    <xf numFmtId="0" fontId="20" fillId="12" borderId="43" xfId="1" applyFont="1" applyFill="1" applyBorder="1" applyAlignment="1">
      <alignment horizontal="center" vertical="center"/>
    </xf>
    <xf numFmtId="0" fontId="20" fillId="12" borderId="9" xfId="1" applyFont="1" applyFill="1" applyBorder="1" applyAlignment="1">
      <alignment horizontal="center" vertical="center"/>
    </xf>
    <xf numFmtId="0" fontId="20" fillId="12" borderId="47" xfId="1" applyFont="1" applyFill="1" applyBorder="1" applyAlignment="1">
      <alignment horizontal="center" vertical="center"/>
    </xf>
    <xf numFmtId="0" fontId="20" fillId="0" borderId="9" xfId="1" applyFont="1" applyBorder="1" applyAlignment="1">
      <alignment horizontal="left" vertical="center" shrinkToFit="1"/>
    </xf>
    <xf numFmtId="0" fontId="20" fillId="0" borderId="49" xfId="1" applyFont="1" applyFill="1" applyBorder="1" applyAlignment="1">
      <alignment vertical="center"/>
    </xf>
    <xf numFmtId="0" fontId="20" fillId="0" borderId="45" xfId="1" applyFont="1" applyFill="1" applyBorder="1" applyAlignment="1">
      <alignment horizontal="center" vertical="center"/>
    </xf>
    <xf numFmtId="0" fontId="25" fillId="0" borderId="35" xfId="1" applyFont="1" applyBorder="1" applyAlignment="1">
      <alignment horizontal="left" vertical="top" wrapText="1"/>
    </xf>
    <xf numFmtId="0" fontId="37" fillId="0" borderId="10" xfId="0" applyFont="1" applyBorder="1" applyAlignment="1">
      <alignment horizontal="left" vertical="top" wrapText="1"/>
    </xf>
    <xf numFmtId="0" fontId="37" fillId="0" borderId="9" xfId="0" applyFont="1" applyBorder="1" applyAlignment="1">
      <alignment horizontal="left" vertical="top" wrapText="1"/>
    </xf>
    <xf numFmtId="0" fontId="20" fillId="0" borderId="35" xfId="1" applyFont="1" applyFill="1" applyBorder="1" applyAlignment="1">
      <alignment horizontal="center" vertical="center"/>
    </xf>
    <xf numFmtId="0" fontId="20" fillId="0" borderId="9" xfId="1" applyFont="1" applyFill="1" applyBorder="1" applyAlignment="1">
      <alignment horizontal="center" vertical="center"/>
    </xf>
    <xf numFmtId="0" fontId="20" fillId="9" borderId="36" xfId="1" applyFont="1" applyFill="1" applyBorder="1" applyAlignment="1">
      <alignment horizontal="center" vertical="center"/>
    </xf>
    <xf numFmtId="0" fontId="20" fillId="9" borderId="37" xfId="1" applyFont="1" applyFill="1" applyBorder="1" applyAlignment="1">
      <alignment horizontal="center" vertical="center"/>
    </xf>
    <xf numFmtId="0" fontId="20" fillId="9" borderId="38" xfId="1" applyFont="1" applyFill="1" applyBorder="1" applyAlignment="1">
      <alignment horizontal="center" vertical="center"/>
    </xf>
    <xf numFmtId="0" fontId="20" fillId="9" borderId="20" xfId="1" applyFont="1" applyFill="1" applyBorder="1" applyAlignment="1">
      <alignment horizontal="center" vertical="center"/>
    </xf>
    <xf numFmtId="0" fontId="20" fillId="9" borderId="39" xfId="1" applyFont="1" applyFill="1" applyBorder="1" applyAlignment="1">
      <alignment horizontal="center" vertical="center"/>
    </xf>
    <xf numFmtId="0" fontId="20" fillId="9" borderId="17" xfId="1" applyFont="1" applyFill="1" applyBorder="1" applyAlignment="1">
      <alignment horizontal="center" vertical="center"/>
    </xf>
    <xf numFmtId="0" fontId="20" fillId="0" borderId="35" xfId="1" applyFont="1" applyFill="1" applyBorder="1" applyAlignment="1">
      <alignment horizontal="center" vertical="center" wrapText="1"/>
    </xf>
    <xf numFmtId="0" fontId="20" fillId="0" borderId="10" xfId="1" applyFont="1" applyFill="1" applyBorder="1" applyAlignment="1">
      <alignment horizontal="center" vertical="center" wrapText="1"/>
    </xf>
    <xf numFmtId="0" fontId="20" fillId="0" borderId="37" xfId="1" applyFont="1" applyFill="1" applyBorder="1" applyAlignment="1">
      <alignment horizontal="center" vertical="center"/>
    </xf>
    <xf numFmtId="0" fontId="20" fillId="0" borderId="37" xfId="1" applyFont="1" applyBorder="1" applyAlignment="1">
      <alignment horizontal="left" vertical="center" shrinkToFit="1"/>
    </xf>
    <xf numFmtId="0" fontId="25" fillId="0" borderId="37" xfId="1" applyFont="1" applyBorder="1" applyAlignment="1">
      <alignment horizontal="left" vertical="top" wrapText="1" shrinkToFit="1"/>
    </xf>
    <xf numFmtId="0" fontId="20" fillId="0" borderId="0" xfId="1" applyFont="1" applyFill="1" applyBorder="1" applyAlignment="1">
      <alignment vertical="center"/>
    </xf>
    <xf numFmtId="0" fontId="20" fillId="0" borderId="0" xfId="1" applyFont="1" applyFill="1" applyBorder="1" applyAlignment="1">
      <alignment horizontal="center" vertical="center"/>
    </xf>
    <xf numFmtId="0" fontId="20" fillId="0" borderId="0" xfId="1" applyFont="1" applyBorder="1" applyAlignment="1">
      <alignment horizontal="left" vertical="center" shrinkToFit="1"/>
    </xf>
    <xf numFmtId="0" fontId="37" fillId="0" borderId="0" xfId="0" applyFont="1" applyBorder="1" applyAlignment="1">
      <alignment horizontal="left" vertical="top" wrapText="1" shrinkToFit="1"/>
    </xf>
    <xf numFmtId="0" fontId="25" fillId="0" borderId="0" xfId="1" applyFont="1" applyBorder="1" applyAlignment="1">
      <alignment horizontal="left" vertical="top" wrapText="1" shrinkToFit="1"/>
    </xf>
  </cellXfs>
  <cellStyles count="5">
    <cellStyle name="標準" xfId="0" builtinId="0"/>
    <cellStyle name="標準 2" xfId="1"/>
    <cellStyle name="標準 2 16" xfId="4"/>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_rels/drawing2.xml.rels><?xml version="1.0" encoding="UTF-8" standalone="yes"?>
<Relationships xmlns="http://schemas.openxmlformats.org/package/2006/relationships"><Relationship Id="rId8" Type="http://schemas.openxmlformats.org/officeDocument/2006/relationships/image" Target="../media/image38.png"/><Relationship Id="rId13" Type="http://schemas.openxmlformats.org/officeDocument/2006/relationships/image" Target="../media/image42.png"/><Relationship Id="rId18" Type="http://schemas.openxmlformats.org/officeDocument/2006/relationships/image" Target="../media/image47.png"/><Relationship Id="rId3" Type="http://schemas.openxmlformats.org/officeDocument/2006/relationships/image" Target="../media/image33.png"/><Relationship Id="rId7" Type="http://schemas.openxmlformats.org/officeDocument/2006/relationships/image" Target="../media/image37.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2.png"/><Relationship Id="rId16" Type="http://schemas.openxmlformats.org/officeDocument/2006/relationships/image" Target="../media/image45.png"/><Relationship Id="rId1" Type="http://schemas.openxmlformats.org/officeDocument/2006/relationships/image" Target="../media/image31.png"/><Relationship Id="rId6" Type="http://schemas.openxmlformats.org/officeDocument/2006/relationships/image" Target="../media/image36.png"/><Relationship Id="rId11" Type="http://schemas.openxmlformats.org/officeDocument/2006/relationships/image" Target="../media/image40.png"/><Relationship Id="rId5" Type="http://schemas.openxmlformats.org/officeDocument/2006/relationships/image" Target="../media/image35.png"/><Relationship Id="rId15" Type="http://schemas.openxmlformats.org/officeDocument/2006/relationships/image" Target="../media/image44.png"/><Relationship Id="rId10" Type="http://schemas.openxmlformats.org/officeDocument/2006/relationships/image" Target="../media/image10.png"/><Relationship Id="rId4" Type="http://schemas.openxmlformats.org/officeDocument/2006/relationships/image" Target="../media/image34.png"/><Relationship Id="rId9" Type="http://schemas.openxmlformats.org/officeDocument/2006/relationships/image" Target="../media/image39.png"/><Relationship Id="rId14" Type="http://schemas.openxmlformats.org/officeDocument/2006/relationships/image" Target="../media/image4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8.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0.png"/><Relationship Id="rId1" Type="http://schemas.openxmlformats.org/officeDocument/2006/relationships/image" Target="../media/image49.jpeg"/></Relationships>
</file>

<file path=xl/drawings/drawing1.xml><?xml version="1.0" encoding="utf-8"?>
<xdr:wsDr xmlns:xdr="http://schemas.openxmlformats.org/drawingml/2006/spreadsheetDrawing" xmlns:a="http://schemas.openxmlformats.org/drawingml/2006/main">
  <xdr:twoCellAnchor>
    <xdr:from>
      <xdr:col>5</xdr:col>
      <xdr:colOff>1200150</xdr:colOff>
      <xdr:row>60</xdr:row>
      <xdr:rowOff>0</xdr:rowOff>
    </xdr:from>
    <xdr:to>
      <xdr:col>9</xdr:col>
      <xdr:colOff>781050</xdr:colOff>
      <xdr:row>69</xdr:row>
      <xdr:rowOff>152400</xdr:rowOff>
    </xdr:to>
    <xdr:grpSp>
      <xdr:nvGrpSpPr>
        <xdr:cNvPr id="2" name="グループ化 1"/>
        <xdr:cNvGrpSpPr>
          <a:grpSpLocks/>
        </xdr:cNvGrpSpPr>
      </xdr:nvGrpSpPr>
      <xdr:grpSpPr bwMode="auto">
        <a:xfrm>
          <a:off x="6291695" y="10009909"/>
          <a:ext cx="1520537" cy="1555173"/>
          <a:chOff x="6362700" y="10458450"/>
          <a:chExt cx="1638300" cy="1485900"/>
        </a:xfrm>
      </xdr:grpSpPr>
      <xdr:sp macro="" textlink="">
        <xdr:nvSpPr>
          <xdr:cNvPr id="3" name="テキスト ボックス 2">
            <a:extLst>
              <a:ext uri="{FF2B5EF4-FFF2-40B4-BE49-F238E27FC236}"/>
            </a:extLst>
          </xdr:cNvPr>
          <xdr:cNvSpPr txBox="1"/>
        </xdr:nvSpPr>
        <xdr:spPr bwMode="auto">
          <a:xfrm>
            <a:off x="6321485" y="10616712"/>
            <a:ext cx="1638300" cy="13452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pic>
        <xdr:nvPicPr>
          <xdr:cNvPr id="4"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808" y="10458450"/>
            <a:ext cx="1579147" cy="131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62700" y="11080339"/>
            <a:ext cx="1564439" cy="129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700521</xdr:colOff>
      <xdr:row>8</xdr:row>
      <xdr:rowOff>12989</xdr:rowOff>
    </xdr:from>
    <xdr:to>
      <xdr:col>4</xdr:col>
      <xdr:colOff>1043421</xdr:colOff>
      <xdr:row>10</xdr:row>
      <xdr:rowOff>108239</xdr:rowOff>
    </xdr:to>
    <xdr:pic>
      <xdr:nvPicPr>
        <xdr:cNvPr id="6" name="図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58146" y="1908464"/>
          <a:ext cx="3429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352425</xdr:colOff>
      <xdr:row>63</xdr:row>
      <xdr:rowOff>9525</xdr:rowOff>
    </xdr:from>
    <xdr:to>
      <xdr:col>3</xdr:col>
      <xdr:colOff>885825</xdr:colOff>
      <xdr:row>66</xdr:row>
      <xdr:rowOff>9525</xdr:rowOff>
    </xdr:to>
    <xdr:pic>
      <xdr:nvPicPr>
        <xdr:cNvPr id="7" name="図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81325" y="10810875"/>
          <a:ext cx="5334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523875</xdr:colOff>
      <xdr:row>63</xdr:row>
      <xdr:rowOff>114300</xdr:rowOff>
    </xdr:from>
    <xdr:to>
      <xdr:col>2</xdr:col>
      <xdr:colOff>1095375</xdr:colOff>
      <xdr:row>65</xdr:row>
      <xdr:rowOff>152400</xdr:rowOff>
    </xdr:to>
    <xdr:pic>
      <xdr:nvPicPr>
        <xdr:cNvPr id="8" name="図 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23950" y="10915650"/>
          <a:ext cx="5715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304800</xdr:colOff>
      <xdr:row>60</xdr:row>
      <xdr:rowOff>66675</xdr:rowOff>
    </xdr:from>
    <xdr:to>
      <xdr:col>2</xdr:col>
      <xdr:colOff>1333500</xdr:colOff>
      <xdr:row>63</xdr:row>
      <xdr:rowOff>85725</xdr:rowOff>
    </xdr:to>
    <xdr:pic>
      <xdr:nvPicPr>
        <xdr:cNvPr id="9" name="図 10"/>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04875" y="10382250"/>
          <a:ext cx="10287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59</xdr:row>
      <xdr:rowOff>142875</xdr:rowOff>
    </xdr:from>
    <xdr:to>
      <xdr:col>2</xdr:col>
      <xdr:colOff>304800</xdr:colOff>
      <xdr:row>66</xdr:row>
      <xdr:rowOff>47625</xdr:rowOff>
    </xdr:to>
    <xdr:pic>
      <xdr:nvPicPr>
        <xdr:cNvPr id="10" name="図 1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6675" y="10296525"/>
          <a:ext cx="838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58</xdr:row>
      <xdr:rowOff>161925</xdr:rowOff>
    </xdr:from>
    <xdr:to>
      <xdr:col>5</xdr:col>
      <xdr:colOff>504825</xdr:colOff>
      <xdr:row>64</xdr:row>
      <xdr:rowOff>0</xdr:rowOff>
    </xdr:to>
    <xdr:pic>
      <xdr:nvPicPr>
        <xdr:cNvPr id="11" name="図 1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943475" y="10153650"/>
          <a:ext cx="6477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34637</xdr:colOff>
      <xdr:row>0</xdr:row>
      <xdr:rowOff>0</xdr:rowOff>
    </xdr:from>
    <xdr:to>
      <xdr:col>21</xdr:col>
      <xdr:colOff>295275</xdr:colOff>
      <xdr:row>6</xdr:row>
      <xdr:rowOff>37808</xdr:rowOff>
    </xdr:to>
    <xdr:grpSp>
      <xdr:nvGrpSpPr>
        <xdr:cNvPr id="12" name="グループ化 8323"/>
        <xdr:cNvGrpSpPr>
          <a:grpSpLocks/>
        </xdr:cNvGrpSpPr>
      </xdr:nvGrpSpPr>
      <xdr:grpSpPr bwMode="auto">
        <a:xfrm>
          <a:off x="640773" y="0"/>
          <a:ext cx="15898957" cy="1631081"/>
          <a:chOff x="615783" y="-97936"/>
          <a:chExt cx="17604982" cy="1397569"/>
        </a:xfrm>
      </xdr:grpSpPr>
      <xdr:pic>
        <xdr:nvPicPr>
          <xdr:cNvPr id="13" name="図 2"/>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722558" y="-74194"/>
            <a:ext cx="1095699" cy="896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3"/>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072238" y="741379"/>
            <a:ext cx="705970" cy="558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15783" y="-73887"/>
            <a:ext cx="1744949" cy="12550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7"/>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710823" y="-74193"/>
            <a:ext cx="952500" cy="621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644857" y="-97936"/>
            <a:ext cx="788531" cy="627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3658792" y="253181"/>
            <a:ext cx="795531"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15"/>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956178" y="-7265"/>
            <a:ext cx="555998" cy="4706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16"/>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742560" y="56029"/>
            <a:ext cx="806823" cy="52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17"/>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9049148" y="0"/>
            <a:ext cx="652017" cy="560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2" name="グループ化 8322"/>
          <xdr:cNvGrpSpPr>
            <a:grpSpLocks/>
          </xdr:cNvGrpSpPr>
        </xdr:nvGrpSpPr>
        <xdr:grpSpPr bwMode="auto">
          <a:xfrm>
            <a:off x="10242177" y="0"/>
            <a:ext cx="7978588" cy="1089422"/>
            <a:chOff x="10242177" y="0"/>
            <a:chExt cx="7978588" cy="1089422"/>
          </a:xfrm>
        </xdr:grpSpPr>
        <xdr:pic>
          <xdr:nvPicPr>
            <xdr:cNvPr id="23" name="図 18"/>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0242177" y="22412"/>
              <a:ext cx="1701695" cy="1067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19"/>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1710147" y="0"/>
              <a:ext cx="403412" cy="432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23"/>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2389223" y="152400"/>
              <a:ext cx="403412" cy="432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20"/>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6894186" y="0"/>
              <a:ext cx="721346" cy="59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21"/>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4608609" y="0"/>
              <a:ext cx="1223874" cy="63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22"/>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3166912" y="56029"/>
              <a:ext cx="437030" cy="45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27"/>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7868900" y="0"/>
              <a:ext cx="351865" cy="3691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28"/>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5993035" y="78441"/>
              <a:ext cx="282459" cy="302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29"/>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4083553" y="62753"/>
              <a:ext cx="282459" cy="302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xdr:from>
      <xdr:col>5</xdr:col>
      <xdr:colOff>200025</xdr:colOff>
      <xdr:row>61</xdr:row>
      <xdr:rowOff>47625</xdr:rowOff>
    </xdr:from>
    <xdr:to>
      <xdr:col>5</xdr:col>
      <xdr:colOff>981075</xdr:colOff>
      <xdr:row>67</xdr:row>
      <xdr:rowOff>0</xdr:rowOff>
    </xdr:to>
    <xdr:pic>
      <xdr:nvPicPr>
        <xdr:cNvPr id="32" name="図 24"/>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5286375" y="10525125"/>
          <a:ext cx="7810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171450</xdr:colOff>
      <xdr:row>71</xdr:row>
      <xdr:rowOff>152400</xdr:rowOff>
    </xdr:from>
    <xdr:to>
      <xdr:col>26</xdr:col>
      <xdr:colOff>152400</xdr:colOff>
      <xdr:row>72</xdr:row>
      <xdr:rowOff>161925</xdr:rowOff>
    </xdr:to>
    <xdr:pic>
      <xdr:nvPicPr>
        <xdr:cNvPr id="33" name="図 32"/>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9764375" y="12249150"/>
          <a:ext cx="6667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1152525</xdr:colOff>
      <xdr:row>61</xdr:row>
      <xdr:rowOff>57150</xdr:rowOff>
    </xdr:from>
    <xdr:to>
      <xdr:col>4</xdr:col>
      <xdr:colOff>857250</xdr:colOff>
      <xdr:row>66</xdr:row>
      <xdr:rowOff>76200</xdr:rowOff>
    </xdr:to>
    <xdr:pic>
      <xdr:nvPicPr>
        <xdr:cNvPr id="34" name="図 26"/>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3781425" y="10534650"/>
          <a:ext cx="933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1552575</xdr:colOff>
      <xdr:row>64</xdr:row>
      <xdr:rowOff>85725</xdr:rowOff>
    </xdr:from>
    <xdr:to>
      <xdr:col>15</xdr:col>
      <xdr:colOff>200025</xdr:colOff>
      <xdr:row>65</xdr:row>
      <xdr:rowOff>85725</xdr:rowOff>
    </xdr:to>
    <xdr:pic>
      <xdr:nvPicPr>
        <xdr:cNvPr id="35" name="図 3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1353800" y="1104900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1685925</xdr:colOff>
      <xdr:row>60</xdr:row>
      <xdr:rowOff>47625</xdr:rowOff>
    </xdr:from>
    <xdr:to>
      <xdr:col>3</xdr:col>
      <xdr:colOff>276225</xdr:colOff>
      <xdr:row>63</xdr:row>
      <xdr:rowOff>142875</xdr:rowOff>
    </xdr:to>
    <xdr:pic>
      <xdr:nvPicPr>
        <xdr:cNvPr id="36" name="図 30"/>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2286000" y="10363200"/>
          <a:ext cx="6191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504825</xdr:colOff>
      <xdr:row>60</xdr:row>
      <xdr:rowOff>152400</xdr:rowOff>
    </xdr:from>
    <xdr:to>
      <xdr:col>22</xdr:col>
      <xdr:colOff>647700</xdr:colOff>
      <xdr:row>68</xdr:row>
      <xdr:rowOff>57150</xdr:rowOff>
    </xdr:to>
    <xdr:pic>
      <xdr:nvPicPr>
        <xdr:cNvPr id="37" name="図 8319"/>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6725900" y="10467975"/>
          <a:ext cx="9525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209550</xdr:colOff>
      <xdr:row>62</xdr:row>
      <xdr:rowOff>123825</xdr:rowOff>
    </xdr:from>
    <xdr:to>
      <xdr:col>16</xdr:col>
      <xdr:colOff>619125</xdr:colOff>
      <xdr:row>66</xdr:row>
      <xdr:rowOff>47625</xdr:rowOff>
    </xdr:to>
    <xdr:pic>
      <xdr:nvPicPr>
        <xdr:cNvPr id="38" name="図 8320"/>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3268325" y="10763250"/>
          <a:ext cx="4095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1000125</xdr:colOff>
      <xdr:row>61</xdr:row>
      <xdr:rowOff>133350</xdr:rowOff>
    </xdr:from>
    <xdr:to>
      <xdr:col>19</xdr:col>
      <xdr:colOff>171450</xdr:colOff>
      <xdr:row>64</xdr:row>
      <xdr:rowOff>0</xdr:rowOff>
    </xdr:to>
    <xdr:pic>
      <xdr:nvPicPr>
        <xdr:cNvPr id="39" name="図 38"/>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5287625" y="10610850"/>
          <a:ext cx="400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752475</xdr:colOff>
      <xdr:row>63</xdr:row>
      <xdr:rowOff>152400</xdr:rowOff>
    </xdr:from>
    <xdr:to>
      <xdr:col>15</xdr:col>
      <xdr:colOff>1238250</xdr:colOff>
      <xdr:row>66</xdr:row>
      <xdr:rowOff>9525</xdr:rowOff>
    </xdr:to>
    <xdr:pic>
      <xdr:nvPicPr>
        <xdr:cNvPr id="40" name="図 8321"/>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12582525" y="10953750"/>
          <a:ext cx="476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304800</xdr:colOff>
      <xdr:row>63</xdr:row>
      <xdr:rowOff>28575</xdr:rowOff>
    </xdr:from>
    <xdr:to>
      <xdr:col>21</xdr:col>
      <xdr:colOff>104775</xdr:colOff>
      <xdr:row>65</xdr:row>
      <xdr:rowOff>123825</xdr:rowOff>
    </xdr:to>
    <xdr:pic>
      <xdr:nvPicPr>
        <xdr:cNvPr id="41" name="図 40"/>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15821025" y="10829925"/>
          <a:ext cx="5048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762000</xdr:colOff>
      <xdr:row>63</xdr:row>
      <xdr:rowOff>95250</xdr:rowOff>
    </xdr:from>
    <xdr:to>
      <xdr:col>17</xdr:col>
      <xdr:colOff>9525</xdr:colOff>
      <xdr:row>66</xdr:row>
      <xdr:rowOff>85725</xdr:rowOff>
    </xdr:to>
    <xdr:pic>
      <xdr:nvPicPr>
        <xdr:cNvPr id="42" name="図 41"/>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13820775" y="10896600"/>
          <a:ext cx="476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771525</xdr:colOff>
      <xdr:row>59</xdr:row>
      <xdr:rowOff>9525</xdr:rowOff>
    </xdr:from>
    <xdr:to>
      <xdr:col>19</xdr:col>
      <xdr:colOff>95250</xdr:colOff>
      <xdr:row>65</xdr:row>
      <xdr:rowOff>142875</xdr:rowOff>
    </xdr:to>
    <xdr:pic>
      <xdr:nvPicPr>
        <xdr:cNvPr id="43" name="図 1"/>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15059025" y="10163175"/>
          <a:ext cx="5524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323850</xdr:colOff>
      <xdr:row>0</xdr:row>
      <xdr:rowOff>38100</xdr:rowOff>
    </xdr:from>
    <xdr:to>
      <xdr:col>12</xdr:col>
      <xdr:colOff>400050</xdr:colOff>
      <xdr:row>2</xdr:row>
      <xdr:rowOff>47625</xdr:rowOff>
    </xdr:to>
    <xdr:pic>
      <xdr:nvPicPr>
        <xdr:cNvPr id="2" name="図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5175" y="38100"/>
          <a:ext cx="14192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552450</xdr:colOff>
      <xdr:row>0</xdr:row>
      <xdr:rowOff>666750</xdr:rowOff>
    </xdr:from>
    <xdr:to>
      <xdr:col>12</xdr:col>
      <xdr:colOff>952500</xdr:colOff>
      <xdr:row>1</xdr:row>
      <xdr:rowOff>257175</xdr:rowOff>
    </xdr:to>
    <xdr:pic>
      <xdr:nvPicPr>
        <xdr:cNvPr id="3" name="図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96800" y="666750"/>
          <a:ext cx="4000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1028700</xdr:colOff>
      <xdr:row>0</xdr:row>
      <xdr:rowOff>123825</xdr:rowOff>
    </xdr:from>
    <xdr:to>
      <xdr:col>13</xdr:col>
      <xdr:colOff>457200</xdr:colOff>
      <xdr:row>0</xdr:row>
      <xdr:rowOff>752475</xdr:rowOff>
    </xdr:to>
    <xdr:pic>
      <xdr:nvPicPr>
        <xdr:cNvPr id="4" name="図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73050" y="123825"/>
          <a:ext cx="7715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1038225</xdr:colOff>
      <xdr:row>0</xdr:row>
      <xdr:rowOff>0</xdr:rowOff>
    </xdr:from>
    <xdr:to>
      <xdr:col>15</xdr:col>
      <xdr:colOff>1028700</xdr:colOff>
      <xdr:row>0</xdr:row>
      <xdr:rowOff>762000</xdr:rowOff>
    </xdr:to>
    <xdr:pic>
      <xdr:nvPicPr>
        <xdr:cNvPr id="5" name="図 3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668625" y="0"/>
          <a:ext cx="13335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1323975</xdr:colOff>
      <xdr:row>0</xdr:row>
      <xdr:rowOff>266700</xdr:rowOff>
    </xdr:from>
    <xdr:to>
      <xdr:col>15</xdr:col>
      <xdr:colOff>266700</xdr:colOff>
      <xdr:row>0</xdr:row>
      <xdr:rowOff>571500</xdr:rowOff>
    </xdr:to>
    <xdr:pic>
      <xdr:nvPicPr>
        <xdr:cNvPr id="6" name="図 3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954375" y="266700"/>
          <a:ext cx="2857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257175</xdr:colOff>
      <xdr:row>0</xdr:row>
      <xdr:rowOff>123825</xdr:rowOff>
    </xdr:from>
    <xdr:to>
      <xdr:col>12</xdr:col>
      <xdr:colOff>762000</xdr:colOff>
      <xdr:row>0</xdr:row>
      <xdr:rowOff>657225</xdr:rowOff>
    </xdr:to>
    <xdr:pic>
      <xdr:nvPicPr>
        <xdr:cNvPr id="7" name="図 4"/>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201525" y="123825"/>
          <a:ext cx="5048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323850</xdr:colOff>
      <xdr:row>0</xdr:row>
      <xdr:rowOff>304800</xdr:rowOff>
    </xdr:from>
    <xdr:to>
      <xdr:col>7</xdr:col>
      <xdr:colOff>1333500</xdr:colOff>
      <xdr:row>2</xdr:row>
      <xdr:rowOff>133350</xdr:rowOff>
    </xdr:to>
    <xdr:pic>
      <xdr:nvPicPr>
        <xdr:cNvPr id="8" name="図 2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39050" y="304800"/>
          <a:ext cx="10096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1314450</xdr:colOff>
      <xdr:row>0</xdr:row>
      <xdr:rowOff>0</xdr:rowOff>
    </xdr:from>
    <xdr:to>
      <xdr:col>6</xdr:col>
      <xdr:colOff>1009650</xdr:colOff>
      <xdr:row>1</xdr:row>
      <xdr:rowOff>180975</xdr:rowOff>
    </xdr:to>
    <xdr:pic>
      <xdr:nvPicPr>
        <xdr:cNvPr id="9" name="図 14"/>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943600" y="0"/>
          <a:ext cx="10382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1</xdr:row>
      <xdr:rowOff>38100</xdr:rowOff>
    </xdr:from>
    <xdr:to>
      <xdr:col>2</xdr:col>
      <xdr:colOff>781050</xdr:colOff>
      <xdr:row>3</xdr:row>
      <xdr:rowOff>152400</xdr:rowOff>
    </xdr:to>
    <xdr:pic>
      <xdr:nvPicPr>
        <xdr:cNvPr id="10" name="図 22"/>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85800" y="866775"/>
          <a:ext cx="6953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266700</xdr:colOff>
      <xdr:row>0</xdr:row>
      <xdr:rowOff>0</xdr:rowOff>
    </xdr:from>
    <xdr:to>
      <xdr:col>2</xdr:col>
      <xdr:colOff>1200150</xdr:colOff>
      <xdr:row>2</xdr:row>
      <xdr:rowOff>152400</xdr:rowOff>
    </xdr:to>
    <xdr:pic>
      <xdr:nvPicPr>
        <xdr:cNvPr id="11" name="図 23"/>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6700" y="0"/>
          <a:ext cx="153352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257175</xdr:colOff>
      <xdr:row>0</xdr:row>
      <xdr:rowOff>38100</xdr:rowOff>
    </xdr:from>
    <xdr:to>
      <xdr:col>4</xdr:col>
      <xdr:colOff>447675</xdr:colOff>
      <xdr:row>1</xdr:row>
      <xdr:rowOff>209550</xdr:rowOff>
    </xdr:to>
    <xdr:pic>
      <xdr:nvPicPr>
        <xdr:cNvPr id="12" name="図 24"/>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00275" y="38100"/>
          <a:ext cx="15335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0</xdr:row>
      <xdr:rowOff>419100</xdr:rowOff>
    </xdr:from>
    <xdr:to>
      <xdr:col>4</xdr:col>
      <xdr:colOff>304800</xdr:colOff>
      <xdr:row>0</xdr:row>
      <xdr:rowOff>571500</xdr:rowOff>
    </xdr:to>
    <xdr:pic>
      <xdr:nvPicPr>
        <xdr:cNvPr id="13" name="図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286125" y="419100"/>
          <a:ext cx="304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57150</xdr:colOff>
      <xdr:row>0</xdr:row>
      <xdr:rowOff>104775</xdr:rowOff>
    </xdr:from>
    <xdr:to>
      <xdr:col>7</xdr:col>
      <xdr:colOff>609600</xdr:colOff>
      <xdr:row>0</xdr:row>
      <xdr:rowOff>581025</xdr:rowOff>
    </xdr:to>
    <xdr:pic>
      <xdr:nvPicPr>
        <xdr:cNvPr id="14" name="図 27"/>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372350" y="104775"/>
          <a:ext cx="5524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1276350</xdr:colOff>
      <xdr:row>0</xdr:row>
      <xdr:rowOff>104775</xdr:rowOff>
    </xdr:from>
    <xdr:to>
      <xdr:col>5</xdr:col>
      <xdr:colOff>1104900</xdr:colOff>
      <xdr:row>1</xdr:row>
      <xdr:rowOff>47625</xdr:rowOff>
    </xdr:to>
    <xdr:pic>
      <xdr:nvPicPr>
        <xdr:cNvPr id="15" name="図 28"/>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62475" y="104775"/>
          <a:ext cx="11715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152400</xdr:colOff>
      <xdr:row>0</xdr:row>
      <xdr:rowOff>152400</xdr:rowOff>
    </xdr:from>
    <xdr:to>
      <xdr:col>10</xdr:col>
      <xdr:colOff>1219200</xdr:colOff>
      <xdr:row>1</xdr:row>
      <xdr:rowOff>247650</xdr:rowOff>
    </xdr:to>
    <xdr:pic>
      <xdr:nvPicPr>
        <xdr:cNvPr id="16" name="図 18"/>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9153525" y="152400"/>
          <a:ext cx="13239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1323975</xdr:colOff>
      <xdr:row>2</xdr:row>
      <xdr:rowOff>104775</xdr:rowOff>
    </xdr:from>
    <xdr:to>
      <xdr:col>6</xdr:col>
      <xdr:colOff>762000</xdr:colOff>
      <xdr:row>3</xdr:row>
      <xdr:rowOff>85725</xdr:rowOff>
    </xdr:to>
    <xdr:pic>
      <xdr:nvPicPr>
        <xdr:cNvPr id="17" name="図 19"/>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953125" y="1209675"/>
          <a:ext cx="781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704850</xdr:colOff>
      <xdr:row>0</xdr:row>
      <xdr:rowOff>171450</xdr:rowOff>
    </xdr:from>
    <xdr:to>
      <xdr:col>4</xdr:col>
      <xdr:colOff>1238250</xdr:colOff>
      <xdr:row>0</xdr:row>
      <xdr:rowOff>714375</xdr:rowOff>
    </xdr:to>
    <xdr:pic>
      <xdr:nvPicPr>
        <xdr:cNvPr id="18" name="図 20"/>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990975" y="171450"/>
          <a:ext cx="5334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714375</xdr:colOff>
      <xdr:row>0</xdr:row>
      <xdr:rowOff>9525</xdr:rowOff>
    </xdr:from>
    <xdr:to>
      <xdr:col>14</xdr:col>
      <xdr:colOff>733425</xdr:colOff>
      <xdr:row>3</xdr:row>
      <xdr:rowOff>47625</xdr:rowOff>
    </xdr:to>
    <xdr:pic>
      <xdr:nvPicPr>
        <xdr:cNvPr id="19" name="図 3"/>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4001750" y="9525"/>
          <a:ext cx="13620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104775</xdr:colOff>
      <xdr:row>0</xdr:row>
      <xdr:rowOff>352425</xdr:rowOff>
    </xdr:from>
    <xdr:to>
      <xdr:col>11</xdr:col>
      <xdr:colOff>561975</xdr:colOff>
      <xdr:row>0</xdr:row>
      <xdr:rowOff>809625</xdr:rowOff>
    </xdr:to>
    <xdr:pic>
      <xdr:nvPicPr>
        <xdr:cNvPr id="20" name="図 41"/>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0706100" y="352425"/>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1257300</xdr:colOff>
      <xdr:row>0</xdr:row>
      <xdr:rowOff>257175</xdr:rowOff>
    </xdr:from>
    <xdr:to>
      <xdr:col>12</xdr:col>
      <xdr:colOff>0</xdr:colOff>
      <xdr:row>0</xdr:row>
      <xdr:rowOff>685800</xdr:rowOff>
    </xdr:to>
    <xdr:pic>
      <xdr:nvPicPr>
        <xdr:cNvPr id="21" name="図 4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58625" y="257175"/>
          <a:ext cx="85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31750</xdr:colOff>
      <xdr:row>0</xdr:row>
      <xdr:rowOff>365125</xdr:rowOff>
    </xdr:from>
    <xdr:to>
      <xdr:col>15</xdr:col>
      <xdr:colOff>1112043</xdr:colOff>
      <xdr:row>4</xdr:row>
      <xdr:rowOff>323626</xdr:rowOff>
    </xdr:to>
    <xdr:pic>
      <xdr:nvPicPr>
        <xdr:cNvPr id="27677"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64125" y="365125"/>
          <a:ext cx="2159793" cy="1514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21430</xdr:colOff>
      <xdr:row>0</xdr:row>
      <xdr:rowOff>0</xdr:rowOff>
    </xdr:from>
    <xdr:to>
      <xdr:col>17</xdr:col>
      <xdr:colOff>643335</xdr:colOff>
      <xdr:row>4</xdr:row>
      <xdr:rowOff>269875</xdr:rowOff>
    </xdr:to>
    <xdr:pic>
      <xdr:nvPicPr>
        <xdr:cNvPr id="37919"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3305" y="0"/>
          <a:ext cx="2622155" cy="1825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619125</xdr:colOff>
      <xdr:row>13</xdr:row>
      <xdr:rowOff>47625</xdr:rowOff>
    </xdr:from>
    <xdr:to>
      <xdr:col>4</xdr:col>
      <xdr:colOff>200025</xdr:colOff>
      <xdr:row>19</xdr:row>
      <xdr:rowOff>152400</xdr:rowOff>
    </xdr:to>
    <xdr:grpSp>
      <xdr:nvGrpSpPr>
        <xdr:cNvPr id="37920" name="グループ化 3"/>
        <xdr:cNvGrpSpPr>
          <a:grpSpLocks/>
        </xdr:cNvGrpSpPr>
      </xdr:nvGrpSpPr>
      <xdr:grpSpPr bwMode="auto">
        <a:xfrm>
          <a:off x="2651125" y="4127500"/>
          <a:ext cx="2914650" cy="1533525"/>
          <a:chOff x="294176" y="4695825"/>
          <a:chExt cx="2914078" cy="1485900"/>
        </a:xfrm>
      </xdr:grpSpPr>
      <xdr:grpSp>
        <xdr:nvGrpSpPr>
          <xdr:cNvPr id="37921" name="グループ化 14"/>
          <xdr:cNvGrpSpPr>
            <a:grpSpLocks/>
          </xdr:cNvGrpSpPr>
        </xdr:nvGrpSpPr>
        <xdr:grpSpPr bwMode="auto">
          <a:xfrm>
            <a:off x="742950" y="4695825"/>
            <a:ext cx="1104900" cy="438150"/>
            <a:chOff x="523875" y="4543425"/>
            <a:chExt cx="1104900" cy="438150"/>
          </a:xfrm>
        </xdr:grpSpPr>
        <xdr:grpSp>
          <xdr:nvGrpSpPr>
            <xdr:cNvPr id="37925" name="グループ化 12"/>
            <xdr:cNvGrpSpPr>
              <a:grpSpLocks/>
            </xdr:cNvGrpSpPr>
          </xdr:nvGrpSpPr>
          <xdr:grpSpPr bwMode="auto">
            <a:xfrm>
              <a:off x="523875" y="4543425"/>
              <a:ext cx="1104900" cy="438150"/>
              <a:chOff x="514350" y="5162550"/>
              <a:chExt cx="1104900" cy="438150"/>
            </a:xfrm>
          </xdr:grpSpPr>
          <xdr:sp macro="" textlink="">
            <xdr:nvSpPr>
              <xdr:cNvPr id="10" name="角丸四角形 8">
                <a:extLst>
                  <a:ext uri="{FF2B5EF4-FFF2-40B4-BE49-F238E27FC236}">
                    <a16:creationId xmlns:a16="http://schemas.microsoft.com/office/drawing/2014/main" xmlns="" id="{21E739AF-95DF-4800-A0D2-B3EB16D660CE}"/>
                  </a:ext>
                </a:extLst>
              </xdr:cNvPr>
              <xdr:cNvSpPr/>
            </xdr:nvSpPr>
            <xdr:spPr>
              <a:xfrm rot="5400000">
                <a:off x="848618" y="4827095"/>
                <a:ext cx="433772" cy="1104683"/>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11" name="直線コネクタ 10">
                <a:extLst>
                  <a:ext uri="{FF2B5EF4-FFF2-40B4-BE49-F238E27FC236}">
                    <a16:creationId xmlns:a16="http://schemas.microsoft.com/office/drawing/2014/main" xmlns="" id="{7F6F2687-D248-4DBB-8B40-D91751C51E92}"/>
                  </a:ext>
                </a:extLst>
              </xdr:cNvPr>
              <xdr:cNvCxnSpPr/>
            </xdr:nvCxnSpPr>
            <xdr:spPr>
              <a:xfrm flipH="1">
                <a:off x="694103" y="5181008"/>
                <a:ext cx="723758" cy="387626"/>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grpSp>
        <xdr:sp macro="" textlink="">
          <xdr:nvSpPr>
            <xdr:cNvPr id="9" name="テキスト ボックス 8">
              <a:extLst>
                <a:ext uri="{FF2B5EF4-FFF2-40B4-BE49-F238E27FC236}">
                  <a16:creationId xmlns:a16="http://schemas.microsoft.com/office/drawing/2014/main" xmlns="" id="{A6FA1FE9-17A7-421F-A1D2-6BA1698D2D62}"/>
                </a:ext>
              </a:extLst>
            </xdr:cNvPr>
            <xdr:cNvSpPr txBox="1"/>
          </xdr:nvSpPr>
          <xdr:spPr>
            <a:xfrm>
              <a:off x="608396" y="4552654"/>
              <a:ext cx="342833" cy="286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endParaRPr lang="ja-JP" altLang="ja-JP">
                <a:effectLst/>
              </a:endParaRPr>
            </a:p>
            <a:p>
              <a:endParaRPr kumimoji="1" lang="ja-JP" altLang="en-US" sz="1100"/>
            </a:p>
          </xdr:txBody>
        </xdr:sp>
      </xdr:grpSp>
      <xdr:grpSp>
        <xdr:nvGrpSpPr>
          <xdr:cNvPr id="37922" name="グループ化 18"/>
          <xdr:cNvGrpSpPr>
            <a:grpSpLocks/>
          </xdr:cNvGrpSpPr>
        </xdr:nvGrpSpPr>
        <xdr:grpSpPr bwMode="auto">
          <a:xfrm>
            <a:off x="294176" y="5476877"/>
            <a:ext cx="2914078" cy="704848"/>
            <a:chOff x="214974" y="5309283"/>
            <a:chExt cx="2916525" cy="701859"/>
          </a:xfrm>
        </xdr:grpSpPr>
        <xdr:sp macro="" textlink="">
          <xdr:nvSpPr>
            <xdr:cNvPr id="6" name="四角形吹き出し 4">
              <a:extLst>
                <a:ext uri="{FF2B5EF4-FFF2-40B4-BE49-F238E27FC236}">
                  <a16:creationId xmlns:a16="http://schemas.microsoft.com/office/drawing/2014/main" xmlns="" id="{7F4BF270-D8D0-4610-A618-5AE6AB21AC84}"/>
                </a:ext>
              </a:extLst>
            </xdr:cNvPr>
            <xdr:cNvSpPr/>
          </xdr:nvSpPr>
          <xdr:spPr>
            <a:xfrm rot="5400000">
              <a:off x="1333204" y="4194467"/>
              <a:ext cx="680064" cy="2916525"/>
            </a:xfrm>
            <a:prstGeom prst="wedgeRectCallout">
              <a:avLst>
                <a:gd name="adj1" fmla="val -88468"/>
                <a:gd name="adj2" fmla="val 2794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37924" name="図 1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2352" y="5328331"/>
              <a:ext cx="2627604" cy="682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kuld/Desktop/&#20445;&#32946;&#22290;/&#32102;&#39135;/02/2&#26376;&#29486;&#31435;&#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キッズ月間(昼)"/>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3"/>
  <sheetViews>
    <sheetView tabSelected="1" zoomScale="55" zoomScaleNormal="55" zoomScaleSheetLayoutView="90" workbookViewId="0">
      <selection activeCell="K1" sqref="K1"/>
    </sheetView>
  </sheetViews>
  <sheetFormatPr defaultRowHeight="13.5" x14ac:dyDescent="0.15"/>
  <cols>
    <col min="1" max="1" width="4.5" style="105" bestFit="1" customWidth="1"/>
    <col min="2" max="2" width="3.375" style="106" bestFit="1" customWidth="1"/>
    <col min="3" max="3" width="26.625" style="106" customWidth="1"/>
    <col min="4" max="6" width="16.125" style="106" customWidth="1"/>
    <col min="7" max="7" width="4.375" style="106" hidden="1" customWidth="1"/>
    <col min="8" max="8" width="5.125" style="107" customWidth="1"/>
    <col min="9" max="9" width="4.125" style="106" bestFit="1" customWidth="1"/>
    <col min="10" max="10" width="10.625" style="106" customWidth="1"/>
    <col min="11" max="11" width="15.625" style="106" customWidth="1"/>
    <col min="12" max="12" width="2.375" style="106" customWidth="1"/>
    <col min="13" max="13" width="4.5" style="210" bestFit="1" customWidth="1"/>
    <col min="14" max="14" width="3.375" style="106" bestFit="1" customWidth="1"/>
    <col min="15" max="15" width="26.625" style="106" customWidth="1"/>
    <col min="16" max="18" width="16.125" style="106" customWidth="1"/>
    <col min="19" max="19" width="0.875" style="106" hidden="1" customWidth="1"/>
    <col min="20" max="20" width="5.125" style="107" customWidth="1"/>
    <col min="21" max="21" width="4.125" style="106" bestFit="1" customWidth="1"/>
    <col min="22" max="22" width="10.625" style="106" customWidth="1"/>
    <col min="23" max="23" width="15.625" style="106" customWidth="1"/>
    <col min="24" max="16384" width="9" style="106"/>
  </cols>
  <sheetData>
    <row r="1" spans="1:23" ht="63.75" customHeight="1" x14ac:dyDescent="0.15">
      <c r="M1" s="105"/>
    </row>
    <row r="2" spans="1:23" s="105" customFormat="1" ht="12" customHeight="1" x14ac:dyDescent="0.15">
      <c r="A2" s="108" t="s">
        <v>12</v>
      </c>
      <c r="B2" s="109" t="s">
        <v>276</v>
      </c>
      <c r="C2" s="110"/>
      <c r="D2" s="111" t="s">
        <v>277</v>
      </c>
      <c r="E2" s="111"/>
      <c r="F2" s="111"/>
      <c r="G2" s="112"/>
      <c r="H2" s="113" t="s">
        <v>278</v>
      </c>
      <c r="I2" s="114"/>
      <c r="J2" s="115"/>
      <c r="K2" s="116"/>
      <c r="L2" s="117"/>
      <c r="M2" s="108" t="s">
        <v>279</v>
      </c>
      <c r="N2" s="109" t="s">
        <v>276</v>
      </c>
      <c r="O2" s="118"/>
      <c r="P2" s="111" t="s">
        <v>277</v>
      </c>
      <c r="Q2" s="111"/>
      <c r="R2" s="111"/>
      <c r="S2" s="112"/>
      <c r="T2" s="113" t="s">
        <v>278</v>
      </c>
      <c r="U2" s="114"/>
      <c r="V2" s="115"/>
      <c r="W2" s="116"/>
    </row>
    <row r="3" spans="1:23" s="105" customFormat="1" ht="12" customHeight="1" x14ac:dyDescent="0.15">
      <c r="A3" s="108"/>
      <c r="B3" s="109"/>
      <c r="C3" s="110"/>
      <c r="D3" s="119" t="s">
        <v>280</v>
      </c>
      <c r="E3" s="120" t="s">
        <v>281</v>
      </c>
      <c r="F3" s="121" t="s">
        <v>282</v>
      </c>
      <c r="G3" s="122"/>
      <c r="H3" s="123" t="s">
        <v>283</v>
      </c>
      <c r="I3" s="124"/>
      <c r="J3" s="125" t="s">
        <v>284</v>
      </c>
      <c r="K3" s="126" t="s">
        <v>285</v>
      </c>
      <c r="L3" s="127"/>
      <c r="M3" s="108"/>
      <c r="N3" s="109"/>
      <c r="O3" s="118"/>
      <c r="P3" s="119" t="s">
        <v>280</v>
      </c>
      <c r="Q3" s="120" t="s">
        <v>281</v>
      </c>
      <c r="R3" s="121" t="s">
        <v>282</v>
      </c>
      <c r="S3" s="122"/>
      <c r="T3" s="123" t="s">
        <v>283</v>
      </c>
      <c r="U3" s="124"/>
      <c r="V3" s="125" t="s">
        <v>284</v>
      </c>
      <c r="W3" s="126" t="s">
        <v>285</v>
      </c>
    </row>
    <row r="4" spans="1:23" s="105" customFormat="1" ht="12" customHeight="1" x14ac:dyDescent="0.15">
      <c r="A4" s="108"/>
      <c r="B4" s="109"/>
      <c r="C4" s="110"/>
      <c r="D4" s="119"/>
      <c r="E4" s="120"/>
      <c r="F4" s="121"/>
      <c r="G4" s="122"/>
      <c r="H4" s="123"/>
      <c r="I4" s="124"/>
      <c r="J4" s="125"/>
      <c r="K4" s="128"/>
      <c r="L4" s="127"/>
      <c r="M4" s="108"/>
      <c r="N4" s="109"/>
      <c r="O4" s="118"/>
      <c r="P4" s="119"/>
      <c r="Q4" s="120"/>
      <c r="R4" s="121"/>
      <c r="S4" s="122"/>
      <c r="T4" s="123"/>
      <c r="U4" s="124"/>
      <c r="V4" s="125"/>
      <c r="W4" s="128"/>
    </row>
    <row r="5" spans="1:23" s="105" customFormat="1" ht="12" customHeight="1" x14ac:dyDescent="0.15">
      <c r="A5" s="108"/>
      <c r="B5" s="109"/>
      <c r="C5" s="110"/>
      <c r="D5" s="119"/>
      <c r="E5" s="120"/>
      <c r="F5" s="121"/>
      <c r="G5" s="122"/>
      <c r="H5" s="123"/>
      <c r="I5" s="124"/>
      <c r="J5" s="125"/>
      <c r="K5" s="128"/>
      <c r="L5" s="127"/>
      <c r="M5" s="108"/>
      <c r="N5" s="109"/>
      <c r="O5" s="118"/>
      <c r="P5" s="119"/>
      <c r="Q5" s="120"/>
      <c r="R5" s="121"/>
      <c r="S5" s="122"/>
      <c r="T5" s="123"/>
      <c r="U5" s="124"/>
      <c r="V5" s="125"/>
      <c r="W5" s="128"/>
    </row>
    <row r="6" spans="1:23" s="105" customFormat="1" ht="12" customHeight="1" x14ac:dyDescent="0.15">
      <c r="A6" s="108"/>
      <c r="B6" s="109"/>
      <c r="C6" s="110"/>
      <c r="D6" s="119"/>
      <c r="E6" s="120"/>
      <c r="F6" s="121"/>
      <c r="G6" s="122"/>
      <c r="H6" s="129"/>
      <c r="I6" s="130"/>
      <c r="J6" s="131"/>
      <c r="K6" s="132"/>
      <c r="L6" s="127"/>
      <c r="M6" s="108"/>
      <c r="N6" s="109"/>
      <c r="O6" s="118"/>
      <c r="P6" s="119"/>
      <c r="Q6" s="120"/>
      <c r="R6" s="121"/>
      <c r="S6" s="122"/>
      <c r="T6" s="129"/>
      <c r="U6" s="130"/>
      <c r="V6" s="131"/>
      <c r="W6" s="132"/>
    </row>
    <row r="7" spans="1:23" ht="12.75" customHeight="1" x14ac:dyDescent="0.15">
      <c r="A7" s="133" t="s">
        <v>286</v>
      </c>
      <c r="B7" s="134" t="s">
        <v>287</v>
      </c>
      <c r="C7" s="135" t="s">
        <v>288</v>
      </c>
      <c r="D7" s="136" t="s">
        <v>289</v>
      </c>
      <c r="E7" s="136" t="s">
        <v>290</v>
      </c>
      <c r="F7" s="136" t="s">
        <v>291</v>
      </c>
      <c r="G7" s="137"/>
      <c r="H7" s="138">
        <f>434*0.75</f>
        <v>325.5</v>
      </c>
      <c r="I7" s="139" t="s">
        <v>292</v>
      </c>
      <c r="J7" s="140" t="s">
        <v>293</v>
      </c>
      <c r="K7" s="141" t="s">
        <v>46</v>
      </c>
      <c r="L7" s="142"/>
      <c r="M7" s="143">
        <v>17</v>
      </c>
      <c r="N7" s="143" t="s">
        <v>294</v>
      </c>
      <c r="O7" s="135" t="s">
        <v>226</v>
      </c>
      <c r="P7" s="136" t="s">
        <v>295</v>
      </c>
      <c r="Q7" s="136" t="s">
        <v>296</v>
      </c>
      <c r="R7" s="136" t="s">
        <v>297</v>
      </c>
      <c r="S7" s="137"/>
      <c r="T7" s="138">
        <f>350*0.75</f>
        <v>262.5</v>
      </c>
      <c r="U7" s="135" t="s">
        <v>298</v>
      </c>
      <c r="V7" s="140" t="s">
        <v>299</v>
      </c>
      <c r="W7" s="141" t="s">
        <v>46</v>
      </c>
    </row>
    <row r="8" spans="1:23" ht="12.75" customHeight="1" x14ac:dyDescent="0.15">
      <c r="A8" s="144"/>
      <c r="B8" s="134"/>
      <c r="C8" s="145" t="s">
        <v>102</v>
      </c>
      <c r="D8" s="136"/>
      <c r="E8" s="136"/>
      <c r="F8" s="136"/>
      <c r="G8" s="137"/>
      <c r="H8" s="146">
        <f>13*0.75</f>
        <v>9.75</v>
      </c>
      <c r="I8" s="147" t="s">
        <v>300</v>
      </c>
      <c r="J8" s="148"/>
      <c r="K8" s="149" t="s">
        <v>301</v>
      </c>
      <c r="L8" s="142"/>
      <c r="M8" s="143"/>
      <c r="N8" s="143"/>
      <c r="O8" s="145" t="s">
        <v>102</v>
      </c>
      <c r="P8" s="136"/>
      <c r="Q8" s="136"/>
      <c r="R8" s="136"/>
      <c r="S8" s="137"/>
      <c r="T8" s="146">
        <f>11.6*0.75</f>
        <v>8.6999999999999993</v>
      </c>
      <c r="U8" s="147" t="s">
        <v>300</v>
      </c>
      <c r="V8" s="148"/>
      <c r="W8" s="149" t="s">
        <v>302</v>
      </c>
    </row>
    <row r="9" spans="1:23" ht="12.75" customHeight="1" x14ac:dyDescent="0.15">
      <c r="A9" s="144"/>
      <c r="B9" s="134"/>
      <c r="C9" s="147" t="s">
        <v>108</v>
      </c>
      <c r="D9" s="136"/>
      <c r="E9" s="136"/>
      <c r="F9" s="136"/>
      <c r="G9" s="137"/>
      <c r="H9" s="146">
        <f>14*0.75</f>
        <v>10.5</v>
      </c>
      <c r="I9" s="147" t="s">
        <v>300</v>
      </c>
      <c r="J9" s="148"/>
      <c r="K9" s="149"/>
      <c r="L9" s="142"/>
      <c r="M9" s="143"/>
      <c r="N9" s="143"/>
      <c r="O9" s="147" t="s">
        <v>108</v>
      </c>
      <c r="P9" s="136"/>
      <c r="Q9" s="136"/>
      <c r="R9" s="136"/>
      <c r="S9" s="137"/>
      <c r="T9" s="146">
        <f>10.5*0.75</f>
        <v>7.875</v>
      </c>
      <c r="U9" s="147" t="s">
        <v>300</v>
      </c>
      <c r="V9" s="148"/>
      <c r="W9" s="149"/>
    </row>
    <row r="10" spans="1:23" ht="12.75" customHeight="1" x14ac:dyDescent="0.15">
      <c r="A10" s="144"/>
      <c r="B10" s="134"/>
      <c r="C10" s="147"/>
      <c r="D10" s="136"/>
      <c r="E10" s="136"/>
      <c r="F10" s="136"/>
      <c r="G10" s="137"/>
      <c r="H10" s="146">
        <f>62.2*0.75</f>
        <v>46.650000000000006</v>
      </c>
      <c r="I10" s="147" t="s">
        <v>300</v>
      </c>
      <c r="J10" s="148"/>
      <c r="K10" s="149"/>
      <c r="L10" s="142"/>
      <c r="M10" s="143"/>
      <c r="N10" s="143"/>
      <c r="O10" s="147" t="s">
        <v>38</v>
      </c>
      <c r="P10" s="136"/>
      <c r="Q10" s="136"/>
      <c r="R10" s="136"/>
      <c r="S10" s="137"/>
      <c r="T10" s="146">
        <f>51*0.75</f>
        <v>38.25</v>
      </c>
      <c r="U10" s="147" t="s">
        <v>300</v>
      </c>
      <c r="V10" s="148"/>
      <c r="W10" s="149"/>
    </row>
    <row r="11" spans="1:23" ht="12.75" customHeight="1" x14ac:dyDescent="0.15">
      <c r="A11" s="144"/>
      <c r="B11" s="134"/>
      <c r="C11" s="150"/>
      <c r="D11" s="136"/>
      <c r="E11" s="136"/>
      <c r="F11" s="136"/>
      <c r="G11" s="137"/>
      <c r="H11" s="151">
        <f>1.3*0.75</f>
        <v>0.97500000000000009</v>
      </c>
      <c r="I11" s="150" t="s">
        <v>300</v>
      </c>
      <c r="J11" s="152"/>
      <c r="K11" s="153" t="s">
        <v>303</v>
      </c>
      <c r="L11" s="142"/>
      <c r="M11" s="143"/>
      <c r="N11" s="143"/>
      <c r="O11" s="150"/>
      <c r="P11" s="136"/>
      <c r="Q11" s="136"/>
      <c r="R11" s="136"/>
      <c r="S11" s="137"/>
      <c r="T11" s="151">
        <f>1.4*0.75</f>
        <v>1.0499999999999998</v>
      </c>
      <c r="U11" s="150" t="s">
        <v>304</v>
      </c>
      <c r="V11" s="152"/>
      <c r="W11" s="153"/>
    </row>
    <row r="12" spans="1:23" ht="12.75" customHeight="1" x14ac:dyDescent="0.15">
      <c r="A12" s="154">
        <v>4</v>
      </c>
      <c r="B12" s="155" t="s">
        <v>305</v>
      </c>
      <c r="C12" s="135" t="s">
        <v>53</v>
      </c>
      <c r="D12" s="136" t="s">
        <v>306</v>
      </c>
      <c r="E12" s="136" t="s">
        <v>307</v>
      </c>
      <c r="F12" s="136" t="s">
        <v>308</v>
      </c>
      <c r="G12" s="137"/>
      <c r="H12" s="138">
        <f>379*0.75</f>
        <v>284.25</v>
      </c>
      <c r="I12" s="139" t="s">
        <v>292</v>
      </c>
      <c r="J12" s="140" t="s">
        <v>309</v>
      </c>
      <c r="K12" s="141" t="s">
        <v>46</v>
      </c>
      <c r="L12" s="142"/>
      <c r="M12" s="154">
        <v>18</v>
      </c>
      <c r="N12" s="155" t="s">
        <v>305</v>
      </c>
      <c r="O12" s="135" t="s">
        <v>53</v>
      </c>
      <c r="P12" s="136" t="s">
        <v>306</v>
      </c>
      <c r="Q12" s="136" t="s">
        <v>307</v>
      </c>
      <c r="R12" s="136" t="s">
        <v>310</v>
      </c>
      <c r="S12" s="137"/>
      <c r="T12" s="138">
        <f>379*0.75</f>
        <v>284.25</v>
      </c>
      <c r="U12" s="139" t="s">
        <v>292</v>
      </c>
      <c r="V12" s="140" t="s">
        <v>309</v>
      </c>
      <c r="W12" s="141" t="s">
        <v>46</v>
      </c>
    </row>
    <row r="13" spans="1:23" ht="12.75" customHeight="1" x14ac:dyDescent="0.15">
      <c r="A13" s="156"/>
      <c r="B13" s="155"/>
      <c r="C13" s="145" t="s">
        <v>123</v>
      </c>
      <c r="D13" s="136"/>
      <c r="E13" s="136"/>
      <c r="F13" s="136"/>
      <c r="G13" s="137"/>
      <c r="H13" s="146">
        <f>13.1*0.75</f>
        <v>9.8249999999999993</v>
      </c>
      <c r="I13" s="147" t="s">
        <v>300</v>
      </c>
      <c r="J13" s="148"/>
      <c r="K13" s="149" t="s">
        <v>311</v>
      </c>
      <c r="L13" s="142"/>
      <c r="M13" s="156"/>
      <c r="N13" s="155"/>
      <c r="O13" s="145" t="s">
        <v>123</v>
      </c>
      <c r="P13" s="136"/>
      <c r="Q13" s="136"/>
      <c r="R13" s="136"/>
      <c r="S13" s="137"/>
      <c r="T13" s="146">
        <f>13.1*0.75</f>
        <v>9.8249999999999993</v>
      </c>
      <c r="U13" s="147" t="s">
        <v>300</v>
      </c>
      <c r="V13" s="148"/>
      <c r="W13" s="149" t="s">
        <v>312</v>
      </c>
    </row>
    <row r="14" spans="1:23" ht="12.75" customHeight="1" x14ac:dyDescent="0.15">
      <c r="A14" s="156"/>
      <c r="B14" s="155"/>
      <c r="C14" s="147" t="s">
        <v>132</v>
      </c>
      <c r="D14" s="136"/>
      <c r="E14" s="136"/>
      <c r="F14" s="136"/>
      <c r="G14" s="137"/>
      <c r="H14" s="146">
        <f>11*0.75</f>
        <v>8.25</v>
      </c>
      <c r="I14" s="147" t="s">
        <v>313</v>
      </c>
      <c r="J14" s="148"/>
      <c r="K14" s="149"/>
      <c r="L14" s="142"/>
      <c r="M14" s="156"/>
      <c r="N14" s="155"/>
      <c r="O14" s="147" t="s">
        <v>132</v>
      </c>
      <c r="P14" s="136"/>
      <c r="Q14" s="136"/>
      <c r="R14" s="136"/>
      <c r="S14" s="137"/>
      <c r="T14" s="146">
        <f>11*0.75</f>
        <v>8.25</v>
      </c>
      <c r="U14" s="147" t="s">
        <v>313</v>
      </c>
      <c r="V14" s="148"/>
      <c r="W14" s="149"/>
    </row>
    <row r="15" spans="1:23" ht="12.75" customHeight="1" x14ac:dyDescent="0.15">
      <c r="A15" s="156"/>
      <c r="B15" s="155"/>
      <c r="C15" s="147" t="s">
        <v>38</v>
      </c>
      <c r="D15" s="136"/>
      <c r="E15" s="136"/>
      <c r="F15" s="136"/>
      <c r="G15" s="137"/>
      <c r="H15" s="146">
        <f>54.3*0.75</f>
        <v>40.724999999999994</v>
      </c>
      <c r="I15" s="147" t="s">
        <v>313</v>
      </c>
      <c r="J15" s="148"/>
      <c r="K15" s="149"/>
      <c r="L15" s="142"/>
      <c r="M15" s="156"/>
      <c r="N15" s="155"/>
      <c r="O15" s="147" t="s">
        <v>38</v>
      </c>
      <c r="P15" s="136"/>
      <c r="Q15" s="136"/>
      <c r="R15" s="136"/>
      <c r="S15" s="137"/>
      <c r="T15" s="146">
        <f>54.3*0.75</f>
        <v>40.724999999999994</v>
      </c>
      <c r="U15" s="147" t="s">
        <v>313</v>
      </c>
      <c r="V15" s="148"/>
      <c r="W15" s="149"/>
    </row>
    <row r="16" spans="1:23" ht="12.75" customHeight="1" x14ac:dyDescent="0.15">
      <c r="A16" s="156"/>
      <c r="B16" s="155"/>
      <c r="C16" s="150"/>
      <c r="D16" s="136"/>
      <c r="E16" s="136"/>
      <c r="F16" s="136"/>
      <c r="G16" s="137"/>
      <c r="H16" s="151">
        <f>1.1*0.75</f>
        <v>0.82500000000000007</v>
      </c>
      <c r="I16" s="150" t="s">
        <v>313</v>
      </c>
      <c r="J16" s="152"/>
      <c r="K16" s="153" t="s">
        <v>314</v>
      </c>
      <c r="L16" s="142"/>
      <c r="M16" s="156"/>
      <c r="N16" s="155"/>
      <c r="O16" s="150"/>
      <c r="P16" s="136"/>
      <c r="Q16" s="136"/>
      <c r="R16" s="136"/>
      <c r="S16" s="137"/>
      <c r="T16" s="151">
        <f>1.1*0.75</f>
        <v>0.82500000000000007</v>
      </c>
      <c r="U16" s="150" t="s">
        <v>313</v>
      </c>
      <c r="V16" s="152"/>
      <c r="W16" s="153"/>
    </row>
    <row r="17" spans="1:23" ht="12.75" customHeight="1" x14ac:dyDescent="0.15">
      <c r="A17" s="154">
        <v>5</v>
      </c>
      <c r="B17" s="155" t="s">
        <v>60</v>
      </c>
      <c r="C17" s="135" t="s">
        <v>13</v>
      </c>
      <c r="D17" s="136" t="s">
        <v>315</v>
      </c>
      <c r="E17" s="136" t="s">
        <v>316</v>
      </c>
      <c r="F17" s="136" t="s">
        <v>317</v>
      </c>
      <c r="G17" s="137"/>
      <c r="H17" s="138">
        <f>380*0.75</f>
        <v>285</v>
      </c>
      <c r="I17" s="139" t="s">
        <v>292</v>
      </c>
      <c r="J17" s="140" t="s">
        <v>117</v>
      </c>
      <c r="K17" s="141" t="s">
        <v>46</v>
      </c>
      <c r="L17" s="142"/>
      <c r="M17" s="143">
        <v>19</v>
      </c>
      <c r="N17" s="143" t="s">
        <v>60</v>
      </c>
      <c r="O17" s="135" t="s">
        <v>13</v>
      </c>
      <c r="P17" s="136" t="s">
        <v>318</v>
      </c>
      <c r="Q17" s="136" t="s">
        <v>319</v>
      </c>
      <c r="R17" s="136" t="s">
        <v>320</v>
      </c>
      <c r="S17" s="137"/>
      <c r="T17" s="138">
        <f>380*0.75</f>
        <v>285</v>
      </c>
      <c r="U17" s="139" t="s">
        <v>292</v>
      </c>
      <c r="V17" s="140" t="s">
        <v>117</v>
      </c>
      <c r="W17" s="141" t="s">
        <v>46</v>
      </c>
    </row>
    <row r="18" spans="1:23" ht="12.75" customHeight="1" x14ac:dyDescent="0.15">
      <c r="A18" s="156"/>
      <c r="B18" s="155"/>
      <c r="C18" s="157" t="s">
        <v>142</v>
      </c>
      <c r="D18" s="136"/>
      <c r="E18" s="136"/>
      <c r="F18" s="136"/>
      <c r="G18" s="137"/>
      <c r="H18" s="146">
        <f>11.4*0.75</f>
        <v>8.5500000000000007</v>
      </c>
      <c r="I18" s="147" t="s">
        <v>300</v>
      </c>
      <c r="J18" s="148"/>
      <c r="K18" s="149" t="s">
        <v>302</v>
      </c>
      <c r="L18" s="142"/>
      <c r="M18" s="143"/>
      <c r="N18" s="143"/>
      <c r="O18" s="157" t="s">
        <v>142</v>
      </c>
      <c r="P18" s="136"/>
      <c r="Q18" s="136"/>
      <c r="R18" s="136"/>
      <c r="S18" s="137"/>
      <c r="T18" s="146">
        <f>11.4*0.75</f>
        <v>8.5500000000000007</v>
      </c>
      <c r="U18" s="147" t="s">
        <v>300</v>
      </c>
      <c r="V18" s="148"/>
      <c r="W18" s="149" t="s">
        <v>321</v>
      </c>
    </row>
    <row r="19" spans="1:23" ht="12.75" customHeight="1" x14ac:dyDescent="0.15">
      <c r="A19" s="156"/>
      <c r="B19" s="155"/>
      <c r="C19" s="147" t="s">
        <v>148</v>
      </c>
      <c r="D19" s="136"/>
      <c r="E19" s="136"/>
      <c r="F19" s="136"/>
      <c r="G19" s="137"/>
      <c r="H19" s="146">
        <f>12.1*0.75</f>
        <v>9.0749999999999993</v>
      </c>
      <c r="I19" s="147" t="s">
        <v>300</v>
      </c>
      <c r="J19" s="148"/>
      <c r="K19" s="149"/>
      <c r="L19" s="142"/>
      <c r="M19" s="143"/>
      <c r="N19" s="143"/>
      <c r="O19" s="147" t="s">
        <v>148</v>
      </c>
      <c r="P19" s="136"/>
      <c r="Q19" s="136"/>
      <c r="R19" s="136"/>
      <c r="S19" s="137"/>
      <c r="T19" s="146">
        <f>12.1*0.75</f>
        <v>9.0749999999999993</v>
      </c>
      <c r="U19" s="147" t="s">
        <v>300</v>
      </c>
      <c r="V19" s="148"/>
      <c r="W19" s="149"/>
    </row>
    <row r="20" spans="1:23" ht="12.75" customHeight="1" x14ac:dyDescent="0.15">
      <c r="A20" s="156"/>
      <c r="B20" s="155"/>
      <c r="C20" s="147" t="s">
        <v>87</v>
      </c>
      <c r="D20" s="136"/>
      <c r="E20" s="136"/>
      <c r="F20" s="136"/>
      <c r="G20" s="137"/>
      <c r="H20" s="146">
        <f>55.7*0.75</f>
        <v>41.775000000000006</v>
      </c>
      <c r="I20" s="147" t="s">
        <v>300</v>
      </c>
      <c r="J20" s="148"/>
      <c r="K20" s="149"/>
      <c r="L20" s="142"/>
      <c r="M20" s="143"/>
      <c r="N20" s="143"/>
      <c r="O20" s="147" t="s">
        <v>87</v>
      </c>
      <c r="P20" s="136"/>
      <c r="Q20" s="136"/>
      <c r="R20" s="136"/>
      <c r="S20" s="137"/>
      <c r="T20" s="146">
        <f>55.7*0.75</f>
        <v>41.775000000000006</v>
      </c>
      <c r="U20" s="147" t="s">
        <v>300</v>
      </c>
      <c r="V20" s="148"/>
      <c r="W20" s="149"/>
    </row>
    <row r="21" spans="1:23" ht="12.75" customHeight="1" x14ac:dyDescent="0.15">
      <c r="A21" s="156"/>
      <c r="B21" s="155"/>
      <c r="C21" s="150" t="s">
        <v>154</v>
      </c>
      <c r="D21" s="136"/>
      <c r="E21" s="136"/>
      <c r="F21" s="136"/>
      <c r="G21" s="137"/>
      <c r="H21" s="151">
        <f>0.9*0.75</f>
        <v>0.67500000000000004</v>
      </c>
      <c r="I21" s="150" t="s">
        <v>300</v>
      </c>
      <c r="J21" s="152"/>
      <c r="K21" s="153"/>
      <c r="L21" s="142"/>
      <c r="M21" s="143"/>
      <c r="N21" s="143"/>
      <c r="O21" s="150" t="s">
        <v>154</v>
      </c>
      <c r="P21" s="136"/>
      <c r="Q21" s="136"/>
      <c r="R21" s="136"/>
      <c r="S21" s="137"/>
      <c r="T21" s="151">
        <f>0.9*0.75</f>
        <v>0.67500000000000004</v>
      </c>
      <c r="U21" s="150" t="s">
        <v>300</v>
      </c>
      <c r="V21" s="152"/>
      <c r="W21" s="153"/>
    </row>
    <row r="22" spans="1:23" ht="12.75" customHeight="1" x14ac:dyDescent="0.15">
      <c r="A22" s="143">
        <v>6</v>
      </c>
      <c r="B22" s="155" t="s">
        <v>322</v>
      </c>
      <c r="C22" s="158" t="s">
        <v>158</v>
      </c>
      <c r="D22" s="136" t="s">
        <v>323</v>
      </c>
      <c r="E22" s="136" t="s">
        <v>324</v>
      </c>
      <c r="F22" s="136" t="s">
        <v>325</v>
      </c>
      <c r="G22" s="137"/>
      <c r="H22" s="138">
        <f>391*0.75</f>
        <v>293.25</v>
      </c>
      <c r="I22" s="139" t="s">
        <v>292</v>
      </c>
      <c r="J22" s="140" t="s">
        <v>299</v>
      </c>
      <c r="K22" s="141" t="s">
        <v>46</v>
      </c>
      <c r="L22" s="142"/>
      <c r="M22" s="143">
        <v>20</v>
      </c>
      <c r="N22" s="143" t="s">
        <v>322</v>
      </c>
      <c r="O22" s="158" t="s">
        <v>158</v>
      </c>
      <c r="P22" s="136" t="s">
        <v>323</v>
      </c>
      <c r="Q22" s="136" t="s">
        <v>324</v>
      </c>
      <c r="R22" s="136" t="s">
        <v>325</v>
      </c>
      <c r="S22" s="137"/>
      <c r="T22" s="138">
        <f>391*0.75</f>
        <v>293.25</v>
      </c>
      <c r="U22" s="139" t="s">
        <v>292</v>
      </c>
      <c r="V22" s="140" t="s">
        <v>299</v>
      </c>
      <c r="W22" s="141" t="s">
        <v>46</v>
      </c>
    </row>
    <row r="23" spans="1:23" ht="12.75" customHeight="1" x14ac:dyDescent="0.15">
      <c r="A23" s="159"/>
      <c r="B23" s="155"/>
      <c r="C23" s="147" t="s">
        <v>164</v>
      </c>
      <c r="D23" s="136"/>
      <c r="E23" s="136"/>
      <c r="F23" s="136"/>
      <c r="G23" s="137"/>
      <c r="H23" s="146">
        <f>18.5*0.75</f>
        <v>13.875</v>
      </c>
      <c r="I23" s="147" t="s">
        <v>300</v>
      </c>
      <c r="J23" s="148"/>
      <c r="K23" s="149" t="s">
        <v>326</v>
      </c>
      <c r="L23" s="142"/>
      <c r="M23" s="143"/>
      <c r="N23" s="143"/>
      <c r="O23" s="147" t="s">
        <v>164</v>
      </c>
      <c r="P23" s="136"/>
      <c r="Q23" s="136"/>
      <c r="R23" s="136"/>
      <c r="S23" s="137"/>
      <c r="T23" s="146">
        <f>18.5*0.75</f>
        <v>13.875</v>
      </c>
      <c r="U23" s="147" t="s">
        <v>300</v>
      </c>
      <c r="V23" s="148"/>
      <c r="W23" s="149" t="s">
        <v>326</v>
      </c>
    </row>
    <row r="24" spans="1:23" ht="12.75" customHeight="1" x14ac:dyDescent="0.15">
      <c r="A24" s="159"/>
      <c r="B24" s="155"/>
      <c r="C24" s="147" t="s">
        <v>168</v>
      </c>
      <c r="D24" s="136"/>
      <c r="E24" s="136"/>
      <c r="F24" s="136"/>
      <c r="G24" s="137"/>
      <c r="H24" s="146">
        <f>15*0.75</f>
        <v>11.25</v>
      </c>
      <c r="I24" s="147" t="s">
        <v>327</v>
      </c>
      <c r="J24" s="148"/>
      <c r="K24" s="149"/>
      <c r="L24" s="142"/>
      <c r="M24" s="143"/>
      <c r="N24" s="143"/>
      <c r="O24" s="147" t="s">
        <v>168</v>
      </c>
      <c r="P24" s="136"/>
      <c r="Q24" s="136"/>
      <c r="R24" s="136"/>
      <c r="S24" s="137"/>
      <c r="T24" s="146">
        <f>15*0.75</f>
        <v>11.25</v>
      </c>
      <c r="U24" s="147" t="s">
        <v>300</v>
      </c>
      <c r="V24" s="148"/>
      <c r="W24" s="149"/>
    </row>
    <row r="25" spans="1:23" ht="12.75" customHeight="1" x14ac:dyDescent="0.15">
      <c r="A25" s="159"/>
      <c r="B25" s="155"/>
      <c r="C25" s="147"/>
      <c r="D25" s="136"/>
      <c r="E25" s="136"/>
      <c r="F25" s="136"/>
      <c r="G25" s="137"/>
      <c r="H25" s="146">
        <f>43.5*0.75</f>
        <v>32.625</v>
      </c>
      <c r="I25" s="147" t="s">
        <v>300</v>
      </c>
      <c r="J25" s="148"/>
      <c r="K25" s="149"/>
      <c r="L25" s="142"/>
      <c r="M25" s="143"/>
      <c r="N25" s="143"/>
      <c r="O25" s="147"/>
      <c r="P25" s="136"/>
      <c r="Q25" s="136"/>
      <c r="R25" s="136"/>
      <c r="S25" s="137"/>
      <c r="T25" s="146">
        <f>43.5*0.75</f>
        <v>32.625</v>
      </c>
      <c r="U25" s="147" t="s">
        <v>300</v>
      </c>
      <c r="V25" s="148"/>
      <c r="W25" s="149"/>
    </row>
    <row r="26" spans="1:23" ht="12.75" customHeight="1" x14ac:dyDescent="0.15">
      <c r="A26" s="159"/>
      <c r="B26" s="155"/>
      <c r="C26" s="150"/>
      <c r="D26" s="136"/>
      <c r="E26" s="136"/>
      <c r="F26" s="136"/>
      <c r="G26" s="137"/>
      <c r="H26" s="151">
        <f>1.2*0.75</f>
        <v>0.89999999999999991</v>
      </c>
      <c r="I26" s="150" t="s">
        <v>300</v>
      </c>
      <c r="J26" s="152"/>
      <c r="K26" s="153"/>
      <c r="L26" s="142"/>
      <c r="M26" s="143"/>
      <c r="N26" s="143"/>
      <c r="O26" s="150"/>
      <c r="P26" s="136"/>
      <c r="Q26" s="136"/>
      <c r="R26" s="136"/>
      <c r="S26" s="137"/>
      <c r="T26" s="151">
        <f>1.2*0.75</f>
        <v>0.89999999999999991</v>
      </c>
      <c r="U26" s="150" t="s">
        <v>300</v>
      </c>
      <c r="V26" s="152"/>
      <c r="W26" s="153"/>
    </row>
    <row r="27" spans="1:23" ht="12.75" customHeight="1" x14ac:dyDescent="0.15">
      <c r="A27" s="143">
        <v>7</v>
      </c>
      <c r="B27" s="155" t="s">
        <v>328</v>
      </c>
      <c r="C27" s="135" t="s">
        <v>13</v>
      </c>
      <c r="D27" s="136" t="s">
        <v>329</v>
      </c>
      <c r="E27" s="136" t="s">
        <v>330</v>
      </c>
      <c r="F27" s="136" t="s">
        <v>331</v>
      </c>
      <c r="G27" s="137"/>
      <c r="H27" s="138">
        <f>414*0.75</f>
        <v>310.5</v>
      </c>
      <c r="I27" s="139" t="s">
        <v>292</v>
      </c>
      <c r="J27" s="140" t="s">
        <v>117</v>
      </c>
      <c r="K27" s="141" t="s">
        <v>46</v>
      </c>
      <c r="L27" s="142"/>
      <c r="M27" s="143">
        <v>21</v>
      </c>
      <c r="N27" s="143" t="s">
        <v>328</v>
      </c>
      <c r="O27" s="135" t="s">
        <v>13</v>
      </c>
      <c r="P27" s="136" t="s">
        <v>332</v>
      </c>
      <c r="Q27" s="136" t="s">
        <v>333</v>
      </c>
      <c r="R27" s="136" t="s">
        <v>331</v>
      </c>
      <c r="S27" s="137"/>
      <c r="T27" s="138">
        <f>414*0.75</f>
        <v>310.5</v>
      </c>
      <c r="U27" s="139" t="s">
        <v>292</v>
      </c>
      <c r="V27" s="140" t="s">
        <v>117</v>
      </c>
      <c r="W27" s="141" t="s">
        <v>46</v>
      </c>
    </row>
    <row r="28" spans="1:23" ht="12.75" customHeight="1" x14ac:dyDescent="0.15">
      <c r="A28" s="159"/>
      <c r="B28" s="155"/>
      <c r="C28" s="157" t="s">
        <v>173</v>
      </c>
      <c r="D28" s="136"/>
      <c r="E28" s="136"/>
      <c r="F28" s="136"/>
      <c r="G28" s="137"/>
      <c r="H28" s="146">
        <f>15*0.75</f>
        <v>11.25</v>
      </c>
      <c r="I28" s="147" t="s">
        <v>313</v>
      </c>
      <c r="J28" s="148"/>
      <c r="K28" s="149" t="s">
        <v>334</v>
      </c>
      <c r="L28" s="142"/>
      <c r="M28" s="143"/>
      <c r="N28" s="143"/>
      <c r="O28" s="157" t="s">
        <v>173</v>
      </c>
      <c r="P28" s="136"/>
      <c r="Q28" s="136"/>
      <c r="R28" s="136"/>
      <c r="S28" s="137"/>
      <c r="T28" s="146">
        <f>15*0.75</f>
        <v>11.25</v>
      </c>
      <c r="U28" s="147" t="s">
        <v>300</v>
      </c>
      <c r="V28" s="148"/>
      <c r="W28" s="149" t="s">
        <v>335</v>
      </c>
    </row>
    <row r="29" spans="1:23" ht="12.75" customHeight="1" x14ac:dyDescent="0.15">
      <c r="A29" s="159"/>
      <c r="B29" s="155"/>
      <c r="C29" s="147" t="s">
        <v>177</v>
      </c>
      <c r="D29" s="136"/>
      <c r="E29" s="136"/>
      <c r="F29" s="136"/>
      <c r="G29" s="137"/>
      <c r="H29" s="146">
        <f>10.2*0.75</f>
        <v>7.6499999999999995</v>
      </c>
      <c r="I29" s="147" t="s">
        <v>300</v>
      </c>
      <c r="J29" s="148"/>
      <c r="K29" s="149" t="s">
        <v>336</v>
      </c>
      <c r="L29" s="142"/>
      <c r="M29" s="143"/>
      <c r="N29" s="143"/>
      <c r="O29" s="147" t="s">
        <v>177</v>
      </c>
      <c r="P29" s="136"/>
      <c r="Q29" s="136"/>
      <c r="R29" s="136"/>
      <c r="S29" s="137"/>
      <c r="T29" s="146">
        <f>10.2*0.75</f>
        <v>7.6499999999999995</v>
      </c>
      <c r="U29" s="147" t="s">
        <v>300</v>
      </c>
      <c r="V29" s="148"/>
      <c r="W29" s="149" t="s">
        <v>336</v>
      </c>
    </row>
    <row r="30" spans="1:23" ht="12.75" customHeight="1" x14ac:dyDescent="0.15">
      <c r="A30" s="159"/>
      <c r="B30" s="155"/>
      <c r="C30" s="147" t="s">
        <v>38</v>
      </c>
      <c r="D30" s="136"/>
      <c r="E30" s="136"/>
      <c r="F30" s="136"/>
      <c r="G30" s="137"/>
      <c r="H30" s="146">
        <f>63.6*0.75</f>
        <v>47.7</v>
      </c>
      <c r="I30" s="147" t="s">
        <v>300</v>
      </c>
      <c r="J30" s="148"/>
      <c r="K30" s="149"/>
      <c r="L30" s="142"/>
      <c r="M30" s="143"/>
      <c r="N30" s="143"/>
      <c r="O30" s="147" t="s">
        <v>38</v>
      </c>
      <c r="P30" s="136"/>
      <c r="Q30" s="136"/>
      <c r="R30" s="136"/>
      <c r="S30" s="137"/>
      <c r="T30" s="146">
        <f>63.6*0.75</f>
        <v>47.7</v>
      </c>
      <c r="U30" s="147" t="s">
        <v>300</v>
      </c>
      <c r="V30" s="148"/>
      <c r="W30" s="149"/>
    </row>
    <row r="31" spans="1:23" ht="12.75" customHeight="1" x14ac:dyDescent="0.15">
      <c r="A31" s="159"/>
      <c r="B31" s="155"/>
      <c r="C31" s="150" t="s">
        <v>119</v>
      </c>
      <c r="D31" s="136"/>
      <c r="E31" s="136"/>
      <c r="F31" s="136"/>
      <c r="G31" s="137"/>
      <c r="H31" s="151">
        <f>1.2*0.75</f>
        <v>0.89999999999999991</v>
      </c>
      <c r="I31" s="150" t="s">
        <v>300</v>
      </c>
      <c r="J31" s="152"/>
      <c r="K31" s="153"/>
      <c r="L31" s="142"/>
      <c r="M31" s="143"/>
      <c r="N31" s="143"/>
      <c r="O31" s="150" t="s">
        <v>119</v>
      </c>
      <c r="P31" s="136"/>
      <c r="Q31" s="136"/>
      <c r="R31" s="136"/>
      <c r="S31" s="137"/>
      <c r="T31" s="151">
        <f>1.2*0.75</f>
        <v>0.89999999999999991</v>
      </c>
      <c r="U31" s="150" t="s">
        <v>300</v>
      </c>
      <c r="V31" s="152"/>
      <c r="W31" s="153"/>
    </row>
    <row r="32" spans="1:23" ht="12.75" customHeight="1" x14ac:dyDescent="0.15">
      <c r="A32" s="160"/>
      <c r="B32" s="161"/>
      <c r="C32" s="161"/>
      <c r="D32" s="161"/>
      <c r="E32" s="161"/>
      <c r="F32" s="161"/>
      <c r="G32" s="161"/>
      <c r="H32" s="161"/>
      <c r="I32" s="161"/>
      <c r="J32" s="161"/>
      <c r="K32" s="162"/>
      <c r="L32" s="142"/>
      <c r="M32" s="160"/>
      <c r="N32" s="161"/>
      <c r="O32" s="161"/>
      <c r="P32" s="161"/>
      <c r="Q32" s="161"/>
      <c r="R32" s="161"/>
      <c r="S32" s="161"/>
      <c r="T32" s="161"/>
      <c r="U32" s="161"/>
      <c r="V32" s="161"/>
      <c r="W32" s="162"/>
    </row>
    <row r="33" spans="1:23" ht="12.75" customHeight="1" x14ac:dyDescent="0.15">
      <c r="A33" s="163"/>
      <c r="B33" s="164"/>
      <c r="C33" s="164"/>
      <c r="D33" s="164"/>
      <c r="E33" s="164"/>
      <c r="F33" s="164"/>
      <c r="G33" s="164"/>
      <c r="H33" s="164"/>
      <c r="I33" s="164"/>
      <c r="J33" s="164"/>
      <c r="K33" s="165"/>
      <c r="L33" s="142"/>
      <c r="M33" s="163"/>
      <c r="N33" s="164"/>
      <c r="O33" s="164"/>
      <c r="P33" s="164"/>
      <c r="Q33" s="164"/>
      <c r="R33" s="164"/>
      <c r="S33" s="164"/>
      <c r="T33" s="164"/>
      <c r="U33" s="164"/>
      <c r="V33" s="164"/>
      <c r="W33" s="165"/>
    </row>
    <row r="34" spans="1:23" ht="12.75" customHeight="1" x14ac:dyDescent="0.15">
      <c r="A34" s="143">
        <v>10</v>
      </c>
      <c r="B34" s="155" t="s">
        <v>294</v>
      </c>
      <c r="C34" s="158" t="s">
        <v>184</v>
      </c>
      <c r="D34" s="136" t="s">
        <v>337</v>
      </c>
      <c r="E34" s="136" t="s">
        <v>338</v>
      </c>
      <c r="F34" s="136" t="s">
        <v>339</v>
      </c>
      <c r="G34" s="137"/>
      <c r="H34" s="138">
        <f>465*0.75</f>
        <v>348.75</v>
      </c>
      <c r="I34" s="139" t="s">
        <v>292</v>
      </c>
      <c r="J34" s="140" t="s">
        <v>299</v>
      </c>
      <c r="K34" s="141" t="s">
        <v>46</v>
      </c>
      <c r="L34" s="142"/>
      <c r="M34" s="143">
        <v>25</v>
      </c>
      <c r="N34" s="143" t="s">
        <v>305</v>
      </c>
      <c r="O34" s="166" t="s">
        <v>53</v>
      </c>
      <c r="P34" s="136" t="s">
        <v>340</v>
      </c>
      <c r="Q34" s="136" t="s">
        <v>341</v>
      </c>
      <c r="R34" s="136" t="s">
        <v>342</v>
      </c>
      <c r="S34" s="137"/>
      <c r="T34" s="138">
        <f>388*0.75</f>
        <v>291</v>
      </c>
      <c r="U34" s="139" t="s">
        <v>292</v>
      </c>
      <c r="V34" s="140" t="s">
        <v>309</v>
      </c>
      <c r="W34" s="141" t="s">
        <v>46</v>
      </c>
    </row>
    <row r="35" spans="1:23" ht="12.75" customHeight="1" x14ac:dyDescent="0.15">
      <c r="A35" s="159"/>
      <c r="B35" s="155"/>
      <c r="C35" s="147" t="s">
        <v>190</v>
      </c>
      <c r="D35" s="136"/>
      <c r="E35" s="136"/>
      <c r="F35" s="136"/>
      <c r="G35" s="137"/>
      <c r="H35" s="146">
        <f>16.2*0.75</f>
        <v>12.149999999999999</v>
      </c>
      <c r="I35" s="147" t="s">
        <v>300</v>
      </c>
      <c r="J35" s="148"/>
      <c r="K35" s="149" t="s">
        <v>343</v>
      </c>
      <c r="L35" s="142"/>
      <c r="M35" s="143"/>
      <c r="N35" s="143"/>
      <c r="O35" s="157" t="s">
        <v>195</v>
      </c>
      <c r="P35" s="136"/>
      <c r="Q35" s="136"/>
      <c r="R35" s="136"/>
      <c r="S35" s="137"/>
      <c r="T35" s="146">
        <f>15*0.75</f>
        <v>11.25</v>
      </c>
      <c r="U35" s="147" t="s">
        <v>300</v>
      </c>
      <c r="V35" s="148"/>
      <c r="W35" s="149" t="s">
        <v>344</v>
      </c>
    </row>
    <row r="36" spans="1:23" ht="12.75" customHeight="1" x14ac:dyDescent="0.15">
      <c r="A36" s="159"/>
      <c r="B36" s="155"/>
      <c r="C36" s="147" t="s">
        <v>41</v>
      </c>
      <c r="D36" s="136"/>
      <c r="E36" s="136"/>
      <c r="F36" s="136"/>
      <c r="G36" s="137"/>
      <c r="H36" s="146">
        <f>14.6*0.75</f>
        <v>10.95</v>
      </c>
      <c r="I36" s="147" t="s">
        <v>300</v>
      </c>
      <c r="J36" s="148"/>
      <c r="K36" s="149" t="s">
        <v>345</v>
      </c>
      <c r="L36" s="142"/>
      <c r="M36" s="143"/>
      <c r="N36" s="143"/>
      <c r="O36" s="147" t="s">
        <v>198</v>
      </c>
      <c r="P36" s="136"/>
      <c r="Q36" s="136"/>
      <c r="R36" s="136"/>
      <c r="S36" s="137"/>
      <c r="T36" s="146">
        <f>8.6*0.75</f>
        <v>6.4499999999999993</v>
      </c>
      <c r="U36" s="147" t="s">
        <v>300</v>
      </c>
      <c r="V36" s="148"/>
      <c r="W36" s="149"/>
    </row>
    <row r="37" spans="1:23" ht="12.75" customHeight="1" x14ac:dyDescent="0.15">
      <c r="A37" s="159"/>
      <c r="B37" s="155"/>
      <c r="C37" s="147"/>
      <c r="D37" s="136"/>
      <c r="E37" s="136"/>
      <c r="F37" s="136"/>
      <c r="G37" s="137"/>
      <c r="H37" s="146">
        <f>65*0.75</f>
        <v>48.75</v>
      </c>
      <c r="I37" s="147" t="s">
        <v>327</v>
      </c>
      <c r="J37" s="148"/>
      <c r="K37" s="149"/>
      <c r="L37" s="142"/>
      <c r="M37" s="143"/>
      <c r="N37" s="143"/>
      <c r="O37" s="147" t="s">
        <v>168</v>
      </c>
      <c r="P37" s="136"/>
      <c r="Q37" s="136"/>
      <c r="R37" s="136"/>
      <c r="S37" s="137"/>
      <c r="T37" s="146">
        <f>60*0.75</f>
        <v>45</v>
      </c>
      <c r="U37" s="147" t="s">
        <v>300</v>
      </c>
      <c r="V37" s="148"/>
      <c r="W37" s="149"/>
    </row>
    <row r="38" spans="1:23" ht="12.75" customHeight="1" x14ac:dyDescent="0.15">
      <c r="A38" s="159"/>
      <c r="B38" s="155"/>
      <c r="C38" s="150"/>
      <c r="D38" s="136"/>
      <c r="E38" s="136"/>
      <c r="F38" s="136"/>
      <c r="G38" s="137"/>
      <c r="H38" s="151">
        <f>1.6*0.75</f>
        <v>1.2000000000000002</v>
      </c>
      <c r="I38" s="150" t="s">
        <v>300</v>
      </c>
      <c r="J38" s="152"/>
      <c r="K38" s="153"/>
      <c r="L38" s="142"/>
      <c r="M38" s="143"/>
      <c r="N38" s="143"/>
      <c r="O38" s="150" t="s">
        <v>240</v>
      </c>
      <c r="P38" s="136"/>
      <c r="Q38" s="136"/>
      <c r="R38" s="136"/>
      <c r="S38" s="137"/>
      <c r="T38" s="151">
        <f>1*0.75</f>
        <v>0.75</v>
      </c>
      <c r="U38" s="150" t="s">
        <v>300</v>
      </c>
      <c r="V38" s="152"/>
      <c r="W38" s="153"/>
    </row>
    <row r="39" spans="1:23" ht="12.75" customHeight="1" x14ac:dyDescent="0.15">
      <c r="A39" s="143">
        <v>12</v>
      </c>
      <c r="B39" s="155" t="s">
        <v>60</v>
      </c>
      <c r="C39" s="166" t="s">
        <v>13</v>
      </c>
      <c r="D39" s="136" t="s">
        <v>346</v>
      </c>
      <c r="E39" s="136" t="s">
        <v>347</v>
      </c>
      <c r="F39" s="136" t="s">
        <v>348</v>
      </c>
      <c r="G39" s="137"/>
      <c r="H39" s="138">
        <f>395*0.75</f>
        <v>296.25</v>
      </c>
      <c r="I39" s="139" t="s">
        <v>292</v>
      </c>
      <c r="J39" s="140" t="s">
        <v>117</v>
      </c>
      <c r="K39" s="141" t="s">
        <v>46</v>
      </c>
      <c r="L39" s="142"/>
      <c r="M39" s="143">
        <v>26</v>
      </c>
      <c r="N39" s="143" t="s">
        <v>60</v>
      </c>
      <c r="O39" s="135" t="s">
        <v>13</v>
      </c>
      <c r="P39" s="136" t="s">
        <v>346</v>
      </c>
      <c r="Q39" s="136" t="s">
        <v>347</v>
      </c>
      <c r="R39" s="136" t="s">
        <v>348</v>
      </c>
      <c r="S39" s="137"/>
      <c r="T39" s="138">
        <f>395*0.75</f>
        <v>296.25</v>
      </c>
      <c r="U39" s="139" t="s">
        <v>292</v>
      </c>
      <c r="V39" s="140" t="s">
        <v>117</v>
      </c>
      <c r="W39" s="141" t="s">
        <v>46</v>
      </c>
    </row>
    <row r="40" spans="1:23" ht="12.75" customHeight="1" x14ac:dyDescent="0.15">
      <c r="A40" s="159"/>
      <c r="B40" s="155"/>
      <c r="C40" s="167" t="s">
        <v>202</v>
      </c>
      <c r="D40" s="136"/>
      <c r="E40" s="136"/>
      <c r="F40" s="136"/>
      <c r="G40" s="137"/>
      <c r="H40" s="146">
        <f>15.9*0.75</f>
        <v>11.925000000000001</v>
      </c>
      <c r="I40" s="147" t="s">
        <v>300</v>
      </c>
      <c r="J40" s="148"/>
      <c r="K40" s="149" t="s">
        <v>349</v>
      </c>
      <c r="L40" s="142"/>
      <c r="M40" s="143"/>
      <c r="N40" s="143"/>
      <c r="O40" s="167" t="s">
        <v>202</v>
      </c>
      <c r="P40" s="136"/>
      <c r="Q40" s="136"/>
      <c r="R40" s="136"/>
      <c r="S40" s="137"/>
      <c r="T40" s="146">
        <f>15.9*0.75</f>
        <v>11.925000000000001</v>
      </c>
      <c r="U40" s="147" t="s">
        <v>300</v>
      </c>
      <c r="V40" s="148"/>
      <c r="W40" s="149" t="s">
        <v>349</v>
      </c>
    </row>
    <row r="41" spans="1:23" ht="12.75" customHeight="1" x14ac:dyDescent="0.15">
      <c r="A41" s="159"/>
      <c r="B41" s="155"/>
      <c r="C41" s="147" t="s">
        <v>207</v>
      </c>
      <c r="D41" s="136"/>
      <c r="E41" s="136"/>
      <c r="F41" s="136"/>
      <c r="G41" s="137"/>
      <c r="H41" s="146">
        <f>11.5*0.75</f>
        <v>8.625</v>
      </c>
      <c r="I41" s="147" t="s">
        <v>300</v>
      </c>
      <c r="J41" s="148"/>
      <c r="K41" s="149"/>
      <c r="L41" s="142"/>
      <c r="M41" s="143"/>
      <c r="N41" s="143"/>
      <c r="O41" s="147" t="s">
        <v>207</v>
      </c>
      <c r="P41" s="136"/>
      <c r="Q41" s="136"/>
      <c r="R41" s="136"/>
      <c r="S41" s="137"/>
      <c r="T41" s="146">
        <f>11.5*0.75</f>
        <v>8.625</v>
      </c>
      <c r="U41" s="147" t="s">
        <v>300</v>
      </c>
      <c r="V41" s="148"/>
      <c r="W41" s="149"/>
    </row>
    <row r="42" spans="1:23" ht="12.75" customHeight="1" x14ac:dyDescent="0.15">
      <c r="A42" s="159"/>
      <c r="B42" s="155"/>
      <c r="C42" s="147" t="s">
        <v>208</v>
      </c>
      <c r="D42" s="136"/>
      <c r="E42" s="136"/>
      <c r="F42" s="136"/>
      <c r="G42" s="137"/>
      <c r="H42" s="146">
        <f>54.3*0.75</f>
        <v>40.724999999999994</v>
      </c>
      <c r="I42" s="147" t="s">
        <v>300</v>
      </c>
      <c r="J42" s="148"/>
      <c r="K42" s="149"/>
      <c r="L42" s="142"/>
      <c r="M42" s="143"/>
      <c r="N42" s="143"/>
      <c r="O42" s="147" t="s">
        <v>208</v>
      </c>
      <c r="P42" s="136"/>
      <c r="Q42" s="136"/>
      <c r="R42" s="136"/>
      <c r="S42" s="137"/>
      <c r="T42" s="146">
        <f>54.3*0.75</f>
        <v>40.724999999999994</v>
      </c>
      <c r="U42" s="147" t="s">
        <v>300</v>
      </c>
      <c r="V42" s="148"/>
      <c r="W42" s="149"/>
    </row>
    <row r="43" spans="1:23" ht="12.75" customHeight="1" x14ac:dyDescent="0.15">
      <c r="A43" s="159"/>
      <c r="B43" s="155"/>
      <c r="C43" s="150"/>
      <c r="D43" s="136"/>
      <c r="E43" s="136"/>
      <c r="F43" s="136"/>
      <c r="G43" s="137"/>
      <c r="H43" s="151">
        <f>1*0.75</f>
        <v>0.75</v>
      </c>
      <c r="I43" s="150" t="s">
        <v>300</v>
      </c>
      <c r="J43" s="152"/>
      <c r="K43" s="153"/>
      <c r="L43" s="142"/>
      <c r="M43" s="143"/>
      <c r="N43" s="143"/>
      <c r="O43" s="150"/>
      <c r="P43" s="136"/>
      <c r="Q43" s="136"/>
      <c r="R43" s="136"/>
      <c r="S43" s="137"/>
      <c r="T43" s="151">
        <f>1*0.75</f>
        <v>0.75</v>
      </c>
      <c r="U43" s="150" t="s">
        <v>300</v>
      </c>
      <c r="V43" s="152"/>
      <c r="W43" s="153"/>
    </row>
    <row r="44" spans="1:23" ht="12.75" customHeight="1" x14ac:dyDescent="0.15">
      <c r="A44" s="143">
        <v>13</v>
      </c>
      <c r="B44" s="155" t="s">
        <v>322</v>
      </c>
      <c r="C44" s="147" t="s">
        <v>13</v>
      </c>
      <c r="D44" s="136" t="s">
        <v>350</v>
      </c>
      <c r="E44" s="136" t="s">
        <v>351</v>
      </c>
      <c r="F44" s="136" t="s">
        <v>352</v>
      </c>
      <c r="G44" s="137"/>
      <c r="H44" s="138">
        <f>348*0.75</f>
        <v>261</v>
      </c>
      <c r="I44" s="139" t="s">
        <v>292</v>
      </c>
      <c r="J44" s="140" t="s">
        <v>117</v>
      </c>
      <c r="K44" s="141" t="s">
        <v>46</v>
      </c>
      <c r="L44" s="142"/>
      <c r="M44" s="143">
        <v>27</v>
      </c>
      <c r="N44" s="143" t="s">
        <v>322</v>
      </c>
      <c r="O44" s="147" t="s">
        <v>13</v>
      </c>
      <c r="P44" s="136" t="s">
        <v>350</v>
      </c>
      <c r="Q44" s="136" t="s">
        <v>351</v>
      </c>
      <c r="R44" s="136" t="s">
        <v>352</v>
      </c>
      <c r="S44" s="137"/>
      <c r="T44" s="138">
        <f>348*0.75</f>
        <v>261</v>
      </c>
      <c r="U44" s="139" t="s">
        <v>353</v>
      </c>
      <c r="V44" s="140" t="s">
        <v>117</v>
      </c>
      <c r="W44" s="141" t="s">
        <v>46</v>
      </c>
    </row>
    <row r="45" spans="1:23" ht="12.75" customHeight="1" x14ac:dyDescent="0.15">
      <c r="A45" s="159"/>
      <c r="B45" s="155"/>
      <c r="C45" s="157" t="s">
        <v>211</v>
      </c>
      <c r="D45" s="136"/>
      <c r="E45" s="136"/>
      <c r="F45" s="136"/>
      <c r="G45" s="137"/>
      <c r="H45" s="146">
        <f>11.3*0.75</f>
        <v>8.4750000000000014</v>
      </c>
      <c r="I45" s="147" t="s">
        <v>313</v>
      </c>
      <c r="J45" s="148"/>
      <c r="K45" s="149" t="s">
        <v>354</v>
      </c>
      <c r="L45" s="142"/>
      <c r="M45" s="143"/>
      <c r="N45" s="143"/>
      <c r="O45" s="157" t="s">
        <v>211</v>
      </c>
      <c r="P45" s="136"/>
      <c r="Q45" s="136"/>
      <c r="R45" s="136"/>
      <c r="S45" s="137"/>
      <c r="T45" s="146">
        <f>11.3*0.75</f>
        <v>8.4750000000000014</v>
      </c>
      <c r="U45" s="147" t="s">
        <v>313</v>
      </c>
      <c r="V45" s="148"/>
      <c r="W45" s="149" t="s">
        <v>354</v>
      </c>
    </row>
    <row r="46" spans="1:23" ht="12.75" customHeight="1" x14ac:dyDescent="0.15">
      <c r="A46" s="159"/>
      <c r="B46" s="155"/>
      <c r="C46" s="147" t="s">
        <v>214</v>
      </c>
      <c r="D46" s="136"/>
      <c r="E46" s="136"/>
      <c r="F46" s="136"/>
      <c r="G46" s="137"/>
      <c r="H46" s="146">
        <f>6.8*0.75</f>
        <v>5.0999999999999996</v>
      </c>
      <c r="I46" s="147" t="s">
        <v>313</v>
      </c>
      <c r="J46" s="148"/>
      <c r="K46" s="149"/>
      <c r="L46" s="142"/>
      <c r="M46" s="143"/>
      <c r="N46" s="143"/>
      <c r="O46" s="147" t="s">
        <v>214</v>
      </c>
      <c r="P46" s="136"/>
      <c r="Q46" s="136"/>
      <c r="R46" s="136"/>
      <c r="S46" s="137"/>
      <c r="T46" s="146">
        <f>6.8*0.75</f>
        <v>5.0999999999999996</v>
      </c>
      <c r="U46" s="147" t="s">
        <v>313</v>
      </c>
      <c r="V46" s="148"/>
      <c r="W46" s="149"/>
    </row>
    <row r="47" spans="1:23" ht="12.75" customHeight="1" x14ac:dyDescent="0.15">
      <c r="A47" s="159"/>
      <c r="B47" s="155"/>
      <c r="C47" s="147" t="s">
        <v>38</v>
      </c>
      <c r="D47" s="136"/>
      <c r="E47" s="136"/>
      <c r="F47" s="136"/>
      <c r="G47" s="137"/>
      <c r="H47" s="146">
        <f>58.5*0.75</f>
        <v>43.875</v>
      </c>
      <c r="I47" s="147" t="s">
        <v>313</v>
      </c>
      <c r="J47" s="148"/>
      <c r="K47" s="149"/>
      <c r="L47" s="142"/>
      <c r="M47" s="143"/>
      <c r="N47" s="143"/>
      <c r="O47" s="147" t="s">
        <v>38</v>
      </c>
      <c r="P47" s="136"/>
      <c r="Q47" s="136"/>
      <c r="R47" s="136"/>
      <c r="S47" s="137"/>
      <c r="T47" s="146">
        <f>58.5*0.75</f>
        <v>43.875</v>
      </c>
      <c r="U47" s="147" t="s">
        <v>313</v>
      </c>
      <c r="V47" s="148"/>
      <c r="W47" s="149"/>
    </row>
    <row r="48" spans="1:23" ht="12.75" customHeight="1" x14ac:dyDescent="0.15">
      <c r="A48" s="159"/>
      <c r="B48" s="155"/>
      <c r="C48" s="150" t="s">
        <v>41</v>
      </c>
      <c r="D48" s="136"/>
      <c r="E48" s="136"/>
      <c r="F48" s="136"/>
      <c r="G48" s="137"/>
      <c r="H48" s="151">
        <f>1.1*0.75</f>
        <v>0.82500000000000007</v>
      </c>
      <c r="I48" s="150" t="s">
        <v>313</v>
      </c>
      <c r="J48" s="152"/>
      <c r="K48" s="153"/>
      <c r="L48" s="142"/>
      <c r="M48" s="143"/>
      <c r="N48" s="143"/>
      <c r="O48" s="150" t="s">
        <v>41</v>
      </c>
      <c r="P48" s="136"/>
      <c r="Q48" s="136"/>
      <c r="R48" s="136"/>
      <c r="S48" s="137"/>
      <c r="T48" s="151">
        <f>1.1*0.75</f>
        <v>0.82500000000000007</v>
      </c>
      <c r="U48" s="150" t="s">
        <v>313</v>
      </c>
      <c r="V48" s="152"/>
      <c r="W48" s="153"/>
    </row>
    <row r="49" spans="1:23" ht="12.75" customHeight="1" x14ac:dyDescent="0.15">
      <c r="A49" s="133" t="s">
        <v>355</v>
      </c>
      <c r="B49" s="134" t="s">
        <v>287</v>
      </c>
      <c r="C49" s="139" t="s">
        <v>13</v>
      </c>
      <c r="D49" s="136" t="s">
        <v>356</v>
      </c>
      <c r="E49" s="136" t="s">
        <v>357</v>
      </c>
      <c r="F49" s="136" t="s">
        <v>358</v>
      </c>
      <c r="G49" s="137"/>
      <c r="H49" s="138">
        <f>377*0.75</f>
        <v>282.75</v>
      </c>
      <c r="I49" s="139" t="s">
        <v>353</v>
      </c>
      <c r="J49" s="140" t="s">
        <v>117</v>
      </c>
      <c r="K49" s="141" t="s">
        <v>46</v>
      </c>
      <c r="L49" s="142"/>
      <c r="M49" s="143">
        <v>28</v>
      </c>
      <c r="N49" s="143" t="s">
        <v>328</v>
      </c>
      <c r="O49" s="139" t="s">
        <v>13</v>
      </c>
      <c r="P49" s="136" t="s">
        <v>359</v>
      </c>
      <c r="Q49" s="136" t="s">
        <v>357</v>
      </c>
      <c r="R49" s="136" t="s">
        <v>358</v>
      </c>
      <c r="S49" s="137"/>
      <c r="T49" s="138">
        <f>377*0.75</f>
        <v>282.75</v>
      </c>
      <c r="U49" s="139" t="s">
        <v>353</v>
      </c>
      <c r="V49" s="140" t="s">
        <v>117</v>
      </c>
      <c r="W49" s="141" t="s">
        <v>46</v>
      </c>
    </row>
    <row r="50" spans="1:23" ht="12.75" customHeight="1" x14ac:dyDescent="0.15">
      <c r="A50" s="144"/>
      <c r="B50" s="134"/>
      <c r="C50" s="168" t="s">
        <v>360</v>
      </c>
      <c r="D50" s="169"/>
      <c r="E50" s="169"/>
      <c r="F50" s="169"/>
      <c r="G50" s="170"/>
      <c r="H50" s="146">
        <f>12.8*0.75</f>
        <v>9.6000000000000014</v>
      </c>
      <c r="I50" s="147" t="s">
        <v>313</v>
      </c>
      <c r="J50" s="148"/>
      <c r="K50" s="149" t="s">
        <v>361</v>
      </c>
      <c r="L50" s="142"/>
      <c r="M50" s="143"/>
      <c r="N50" s="143"/>
      <c r="O50" s="168" t="s">
        <v>245</v>
      </c>
      <c r="P50" s="169"/>
      <c r="Q50" s="169"/>
      <c r="R50" s="169"/>
      <c r="S50" s="170"/>
      <c r="T50" s="146">
        <f>12.8*0.75</f>
        <v>9.6000000000000014</v>
      </c>
      <c r="U50" s="147" t="s">
        <v>313</v>
      </c>
      <c r="V50" s="148"/>
      <c r="W50" s="149" t="s">
        <v>362</v>
      </c>
    </row>
    <row r="51" spans="1:23" ht="12.75" customHeight="1" x14ac:dyDescent="0.15">
      <c r="A51" s="144"/>
      <c r="B51" s="134"/>
      <c r="C51" s="147" t="s">
        <v>223</v>
      </c>
      <c r="D51" s="169"/>
      <c r="E51" s="169"/>
      <c r="F51" s="169"/>
      <c r="G51" s="170"/>
      <c r="H51" s="146">
        <f>12.2*0.75</f>
        <v>9.1499999999999986</v>
      </c>
      <c r="I51" s="147" t="s">
        <v>313</v>
      </c>
      <c r="J51" s="148"/>
      <c r="K51" s="149" t="s">
        <v>363</v>
      </c>
      <c r="L51" s="142"/>
      <c r="M51" s="143"/>
      <c r="N51" s="143"/>
      <c r="O51" s="147" t="s">
        <v>223</v>
      </c>
      <c r="P51" s="169"/>
      <c r="Q51" s="169"/>
      <c r="R51" s="169"/>
      <c r="S51" s="170"/>
      <c r="T51" s="146">
        <f>12.2*0.75</f>
        <v>9.1499999999999986</v>
      </c>
      <c r="U51" s="147" t="s">
        <v>313</v>
      </c>
      <c r="V51" s="148"/>
      <c r="W51" s="149" t="s">
        <v>363</v>
      </c>
    </row>
    <row r="52" spans="1:23" ht="12.75" customHeight="1" x14ac:dyDescent="0.15">
      <c r="A52" s="144"/>
      <c r="B52" s="134"/>
      <c r="C52" s="147" t="s">
        <v>38</v>
      </c>
      <c r="D52" s="169"/>
      <c r="E52" s="169"/>
      <c r="F52" s="169"/>
      <c r="G52" s="170"/>
      <c r="H52" s="146">
        <f>51.9*0.75</f>
        <v>38.924999999999997</v>
      </c>
      <c r="I52" s="147" t="s">
        <v>313</v>
      </c>
      <c r="J52" s="148"/>
      <c r="K52" s="149"/>
      <c r="L52" s="142"/>
      <c r="M52" s="143"/>
      <c r="N52" s="143"/>
      <c r="O52" s="147" t="s">
        <v>38</v>
      </c>
      <c r="P52" s="169"/>
      <c r="Q52" s="169"/>
      <c r="R52" s="169"/>
      <c r="S52" s="170"/>
      <c r="T52" s="146">
        <f>51.9*0.75</f>
        <v>38.924999999999997</v>
      </c>
      <c r="U52" s="147" t="s">
        <v>313</v>
      </c>
      <c r="V52" s="148"/>
      <c r="W52" s="149"/>
    </row>
    <row r="53" spans="1:23" ht="12.75" customHeight="1" x14ac:dyDescent="0.15">
      <c r="A53" s="144"/>
      <c r="B53" s="134"/>
      <c r="C53" s="150" t="s">
        <v>139</v>
      </c>
      <c r="D53" s="169"/>
      <c r="E53" s="169"/>
      <c r="F53" s="169"/>
      <c r="G53" s="170"/>
      <c r="H53" s="151">
        <f>1.1*0.75</f>
        <v>0.82500000000000007</v>
      </c>
      <c r="I53" s="150" t="s">
        <v>313</v>
      </c>
      <c r="J53" s="152"/>
      <c r="K53" s="153" t="s">
        <v>364</v>
      </c>
      <c r="L53" s="142"/>
      <c r="M53" s="143"/>
      <c r="N53" s="143"/>
      <c r="O53" s="150" t="s">
        <v>139</v>
      </c>
      <c r="P53" s="169"/>
      <c r="Q53" s="169"/>
      <c r="R53" s="169"/>
      <c r="S53" s="170"/>
      <c r="T53" s="151">
        <f>1.1*0.75</f>
        <v>0.82500000000000007</v>
      </c>
      <c r="U53" s="150" t="s">
        <v>313</v>
      </c>
      <c r="V53" s="152"/>
      <c r="W53" s="153"/>
    </row>
    <row r="54" spans="1:23" ht="12.75" customHeight="1" x14ac:dyDescent="0.15">
      <c r="A54" s="160"/>
      <c r="B54" s="161"/>
      <c r="C54" s="161"/>
      <c r="D54" s="161"/>
      <c r="E54" s="161"/>
      <c r="F54" s="161"/>
      <c r="G54" s="161"/>
      <c r="H54" s="161"/>
      <c r="I54" s="161"/>
      <c r="J54" s="161"/>
      <c r="K54" s="162"/>
      <c r="L54" s="142"/>
      <c r="M54" s="160"/>
      <c r="N54" s="161"/>
      <c r="O54" s="161"/>
      <c r="P54" s="161"/>
      <c r="Q54" s="161"/>
      <c r="R54" s="161"/>
      <c r="S54" s="161"/>
      <c r="T54" s="161"/>
      <c r="U54" s="161"/>
      <c r="V54" s="161"/>
      <c r="W54" s="162"/>
    </row>
    <row r="55" spans="1:23" ht="12.75" customHeight="1" x14ac:dyDescent="0.15">
      <c r="A55" s="163"/>
      <c r="B55" s="164"/>
      <c r="C55" s="164"/>
      <c r="D55" s="164"/>
      <c r="E55" s="164"/>
      <c r="F55" s="164"/>
      <c r="G55" s="164"/>
      <c r="H55" s="164"/>
      <c r="I55" s="164"/>
      <c r="J55" s="164"/>
      <c r="K55" s="165"/>
      <c r="L55" s="142"/>
      <c r="M55" s="163"/>
      <c r="N55" s="164"/>
      <c r="O55" s="164"/>
      <c r="P55" s="164"/>
      <c r="Q55" s="164"/>
      <c r="R55" s="164"/>
      <c r="S55" s="164"/>
      <c r="T55" s="164"/>
      <c r="U55" s="164"/>
      <c r="V55" s="164"/>
      <c r="W55" s="165"/>
    </row>
    <row r="56" spans="1:23" ht="12.75" customHeight="1" x14ac:dyDescent="0.15">
      <c r="A56" s="143" t="s">
        <v>365</v>
      </c>
      <c r="B56" s="143"/>
      <c r="C56" s="171" t="s">
        <v>366</v>
      </c>
      <c r="D56" s="172" t="s">
        <v>367</v>
      </c>
      <c r="E56" s="173"/>
      <c r="F56" s="173"/>
      <c r="G56" s="173"/>
      <c r="H56" s="173"/>
      <c r="I56" s="173"/>
      <c r="J56" s="174"/>
      <c r="L56" s="175"/>
      <c r="M56" s="176" t="s">
        <v>368</v>
      </c>
      <c r="N56" s="177"/>
      <c r="O56" s="177"/>
      <c r="P56" s="177"/>
      <c r="Q56" s="177"/>
      <c r="R56" s="177"/>
      <c r="S56" s="177"/>
      <c r="T56" s="177"/>
      <c r="U56" s="177"/>
      <c r="V56" s="177"/>
      <c r="W56" s="178"/>
    </row>
    <row r="57" spans="1:23" ht="12.75" customHeight="1" x14ac:dyDescent="0.15">
      <c r="A57" s="143"/>
      <c r="B57" s="143"/>
      <c r="C57" s="171" t="s">
        <v>369</v>
      </c>
      <c r="D57" s="179" t="s">
        <v>370</v>
      </c>
      <c r="E57" s="179" t="s">
        <v>371</v>
      </c>
      <c r="F57" s="179" t="s">
        <v>372</v>
      </c>
      <c r="G57" s="179"/>
      <c r="H57" s="172" t="s">
        <v>373</v>
      </c>
      <c r="I57" s="174"/>
      <c r="J57" s="179" t="s">
        <v>374</v>
      </c>
      <c r="L57" s="175"/>
      <c r="M57" s="180" t="s">
        <v>375</v>
      </c>
      <c r="N57" s="181"/>
      <c r="O57" s="182"/>
      <c r="P57" s="183"/>
      <c r="Q57" s="183"/>
      <c r="R57" s="184"/>
      <c r="S57" s="185"/>
      <c r="T57" s="186"/>
      <c r="U57" s="182"/>
      <c r="V57" s="187"/>
      <c r="W57" s="178"/>
    </row>
    <row r="58" spans="1:23" ht="12.75" customHeight="1" x14ac:dyDescent="0.15">
      <c r="A58" s="188" t="s">
        <v>376</v>
      </c>
      <c r="B58" s="189" t="s">
        <v>377</v>
      </c>
      <c r="C58" s="171" t="s">
        <v>378</v>
      </c>
      <c r="D58" s="190">
        <f>11497/29</f>
        <v>396.44827586206895</v>
      </c>
      <c r="E58" s="191">
        <f>419.200000000001/29</f>
        <v>14.455172413793138</v>
      </c>
      <c r="F58" s="191">
        <f>341.1/29</f>
        <v>11.762068965517242</v>
      </c>
      <c r="G58" s="191"/>
      <c r="H58" s="192">
        <f>1667.1/29</f>
        <v>57.486206896551721</v>
      </c>
      <c r="I58" s="193"/>
      <c r="J58" s="194">
        <f>33.7/29</f>
        <v>1.1620689655172414</v>
      </c>
      <c r="L58" s="175"/>
      <c r="M58" s="195" t="s">
        <v>379</v>
      </c>
      <c r="N58" s="181"/>
      <c r="O58" s="182"/>
      <c r="P58" s="183"/>
      <c r="Q58" s="183"/>
      <c r="R58" s="184"/>
      <c r="S58" s="185"/>
      <c r="T58" s="186"/>
      <c r="U58" s="182"/>
      <c r="V58" s="187"/>
      <c r="W58" s="178"/>
    </row>
    <row r="59" spans="1:23" ht="12.75" customHeight="1" x14ac:dyDescent="0.15">
      <c r="A59" s="188" t="s">
        <v>380</v>
      </c>
      <c r="B59" s="189" t="s">
        <v>377</v>
      </c>
      <c r="C59" s="171" t="s">
        <v>381</v>
      </c>
      <c r="D59" s="190">
        <f>(11497*0.75)/29</f>
        <v>297.33620689655174</v>
      </c>
      <c r="E59" s="191">
        <f>(419.200000000001*0.75)/29</f>
        <v>10.841379310344854</v>
      </c>
      <c r="F59" s="191">
        <f>(341.1*0.75)/29</f>
        <v>8.8215517241379313</v>
      </c>
      <c r="G59" s="191"/>
      <c r="H59" s="192">
        <f>(1667.1*0.75)/29</f>
        <v>43.114655172413784</v>
      </c>
      <c r="I59" s="193"/>
      <c r="J59" s="194">
        <f>(33.7*0.75)/29</f>
        <v>0.87155172413793114</v>
      </c>
      <c r="L59" s="175"/>
      <c r="M59" s="195" t="s">
        <v>382</v>
      </c>
      <c r="N59" s="181"/>
      <c r="O59" s="182"/>
      <c r="P59" s="183"/>
      <c r="Q59" s="183"/>
      <c r="R59" s="184"/>
      <c r="S59" s="185"/>
      <c r="T59" s="186"/>
      <c r="U59" s="182"/>
      <c r="V59" s="187"/>
      <c r="W59" s="178"/>
    </row>
    <row r="60" spans="1:23" ht="12.75" customHeight="1" x14ac:dyDescent="0.15">
      <c r="A60" s="196"/>
      <c r="B60" s="197"/>
      <c r="C60" s="198"/>
      <c r="D60" s="199"/>
      <c r="E60" s="200"/>
      <c r="F60" s="200"/>
      <c r="G60" s="200"/>
      <c r="H60" s="201"/>
      <c r="I60" s="197"/>
      <c r="J60" s="197"/>
      <c r="L60" s="175"/>
      <c r="M60" s="202" t="s">
        <v>383</v>
      </c>
      <c r="N60" s="181"/>
      <c r="O60" s="182"/>
      <c r="P60" s="183"/>
      <c r="Q60" s="183"/>
      <c r="R60" s="184"/>
      <c r="S60" s="185"/>
      <c r="T60" s="186"/>
      <c r="U60" s="182"/>
      <c r="V60" s="187"/>
      <c r="W60" s="178"/>
    </row>
    <row r="61" spans="1:23" ht="12.75" customHeight="1" x14ac:dyDescent="0.15">
      <c r="I61" s="197"/>
      <c r="J61" s="203"/>
      <c r="L61" s="175"/>
      <c r="M61" s="202" t="s">
        <v>384</v>
      </c>
      <c r="N61" s="181"/>
      <c r="O61" s="182"/>
      <c r="P61" s="204"/>
      <c r="Q61" s="204"/>
      <c r="R61" s="204"/>
      <c r="S61" s="205"/>
      <c r="T61" s="206"/>
      <c r="U61" s="195"/>
      <c r="V61" s="187"/>
    </row>
    <row r="62" spans="1:23" ht="12.75" customHeight="1" x14ac:dyDescent="0.15">
      <c r="J62" s="203"/>
      <c r="L62" s="175"/>
      <c r="M62" s="202" t="s">
        <v>385</v>
      </c>
      <c r="N62" s="181"/>
      <c r="O62" s="182"/>
      <c r="P62" s="204"/>
      <c r="Q62" s="204"/>
      <c r="R62" s="204"/>
      <c r="S62" s="205"/>
      <c r="T62" s="186"/>
      <c r="U62" s="182"/>
      <c r="V62" s="187"/>
      <c r="W62" s="207"/>
    </row>
    <row r="63" spans="1:23" ht="12.75" customHeight="1" x14ac:dyDescent="0.15">
      <c r="J63" s="197"/>
      <c r="L63" s="175"/>
      <c r="M63" s="202" t="s">
        <v>386</v>
      </c>
      <c r="N63" s="181"/>
      <c r="O63" s="182"/>
      <c r="P63" s="204"/>
      <c r="Q63" s="204"/>
      <c r="R63" s="204"/>
      <c r="S63" s="205"/>
      <c r="T63" s="186"/>
      <c r="U63" s="182"/>
      <c r="V63" s="187"/>
      <c r="W63" s="107"/>
    </row>
    <row r="64" spans="1:23" ht="12.75" customHeight="1" x14ac:dyDescent="0.15">
      <c r="J64" s="197"/>
      <c r="L64" s="175"/>
      <c r="M64" s="203"/>
      <c r="N64" s="181"/>
      <c r="O64" s="182"/>
      <c r="P64" s="204"/>
      <c r="Q64" s="204"/>
      <c r="R64" s="204"/>
      <c r="S64" s="205"/>
      <c r="T64" s="186"/>
      <c r="U64" s="182"/>
      <c r="V64" s="187"/>
      <c r="W64" s="208"/>
    </row>
    <row r="65" spans="10:23" ht="12.75" customHeight="1" x14ac:dyDescent="0.15">
      <c r="J65" s="197"/>
      <c r="L65" s="175"/>
      <c r="M65" s="203"/>
      <c r="N65" s="181"/>
      <c r="O65" s="182"/>
      <c r="P65" s="204"/>
      <c r="Q65" s="204"/>
      <c r="R65" s="204"/>
      <c r="S65" s="205"/>
      <c r="T65" s="186"/>
      <c r="U65" s="182"/>
      <c r="V65" s="187"/>
      <c r="W65" s="209"/>
    </row>
    <row r="66" spans="10:23" ht="12.75" customHeight="1" x14ac:dyDescent="0.15">
      <c r="J66" s="197"/>
      <c r="L66" s="175"/>
      <c r="W66" s="209"/>
    </row>
    <row r="67" spans="10:23" ht="12.75" customHeight="1" x14ac:dyDescent="0.15">
      <c r="J67" s="197"/>
      <c r="L67" s="175"/>
      <c r="N67" s="211"/>
      <c r="O67" s="207"/>
      <c r="P67" s="207"/>
      <c r="Q67" s="207"/>
      <c r="R67" s="207"/>
      <c r="S67" s="207"/>
      <c r="W67" s="212"/>
    </row>
    <row r="68" spans="10:23" ht="12.75" customHeight="1" x14ac:dyDescent="0.15">
      <c r="J68" s="197"/>
      <c r="L68" s="175"/>
      <c r="N68" s="213"/>
      <c r="O68" s="181"/>
      <c r="P68" s="208"/>
      <c r="Q68" s="208"/>
      <c r="R68" s="208"/>
      <c r="S68" s="208"/>
      <c r="W68" s="197"/>
    </row>
    <row r="69" spans="10:23" ht="12.75" customHeight="1" x14ac:dyDescent="0.15">
      <c r="J69" s="197"/>
      <c r="L69" s="175"/>
      <c r="N69" s="213"/>
      <c r="O69" s="181"/>
      <c r="P69" s="208"/>
      <c r="Q69" s="208"/>
      <c r="R69" s="208"/>
      <c r="S69" s="208"/>
    </row>
    <row r="70" spans="10:23" ht="12.75" customHeight="1" x14ac:dyDescent="0.15">
      <c r="J70" s="197"/>
      <c r="L70" s="175"/>
      <c r="N70" s="202"/>
      <c r="O70" s="202"/>
      <c r="P70" s="202"/>
      <c r="Q70" s="202"/>
      <c r="R70" s="202"/>
      <c r="S70" s="202"/>
    </row>
    <row r="71" spans="10:23" ht="12.75" customHeight="1" x14ac:dyDescent="0.15">
      <c r="J71" s="197"/>
      <c r="L71" s="175"/>
      <c r="N71" s="202"/>
      <c r="O71" s="202"/>
      <c r="P71" s="202"/>
      <c r="Q71" s="202"/>
      <c r="R71" s="202"/>
      <c r="S71" s="202"/>
    </row>
    <row r="72" spans="10:23" ht="12.75" customHeight="1" x14ac:dyDescent="0.15">
      <c r="J72" s="197"/>
      <c r="L72" s="175"/>
      <c r="Q72" s="107"/>
    </row>
    <row r="73" spans="10:23" ht="12.75" customHeight="1" x14ac:dyDescent="0.15">
      <c r="J73" s="197"/>
      <c r="L73" s="175"/>
    </row>
    <row r="74" spans="10:23" ht="12.75" customHeight="1" x14ac:dyDescent="0.15">
      <c r="J74" s="197"/>
      <c r="L74" s="175"/>
    </row>
    <row r="75" spans="10:23" ht="12.75" customHeight="1" x14ac:dyDescent="0.15">
      <c r="J75" s="197"/>
      <c r="L75" s="175"/>
    </row>
    <row r="76" spans="10:23" ht="12.75" customHeight="1" x14ac:dyDescent="0.15">
      <c r="J76" s="197"/>
      <c r="L76" s="175"/>
    </row>
    <row r="77" spans="10:23" ht="12.75" customHeight="1" x14ac:dyDescent="0.15">
      <c r="J77" s="197"/>
      <c r="L77" s="175"/>
    </row>
    <row r="78" spans="10:23" ht="12.75" customHeight="1" x14ac:dyDescent="0.15">
      <c r="J78" s="197"/>
      <c r="L78" s="175"/>
    </row>
    <row r="79" spans="10:23" ht="12.75" customHeight="1" x14ac:dyDescent="0.15">
      <c r="J79" s="197"/>
      <c r="L79" s="175"/>
    </row>
    <row r="80" spans="10:23" ht="12.75" customHeight="1" x14ac:dyDescent="0.15">
      <c r="J80" s="197"/>
      <c r="L80" s="175"/>
    </row>
    <row r="81" spans="10:12" ht="12.75" customHeight="1" x14ac:dyDescent="0.15">
      <c r="J81" s="197"/>
      <c r="L81" s="175"/>
    </row>
    <row r="82" spans="10:12" ht="12.75" customHeight="1" x14ac:dyDescent="0.15">
      <c r="J82" s="197"/>
      <c r="L82" s="197"/>
    </row>
    <row r="83" spans="10:12" ht="12.75" customHeight="1" x14ac:dyDescent="0.15">
      <c r="L83" s="200"/>
    </row>
    <row r="84" spans="10:12" ht="12.75" customHeight="1" x14ac:dyDescent="0.15">
      <c r="L84" s="197"/>
    </row>
    <row r="85" spans="10:12" ht="12.75" customHeight="1" x14ac:dyDescent="0.15">
      <c r="L85" s="197"/>
    </row>
    <row r="86" spans="10:12" ht="12.75" customHeight="1" x14ac:dyDescent="0.15"/>
    <row r="87" spans="10:12" ht="12.75" customHeight="1" x14ac:dyDescent="0.15">
      <c r="L87" s="203"/>
    </row>
    <row r="88" spans="10:12" ht="12.75" customHeight="1" x14ac:dyDescent="0.15">
      <c r="L88" s="203"/>
    </row>
    <row r="89" spans="10:12" ht="12.75" customHeight="1" x14ac:dyDescent="0.15"/>
    <row r="90" spans="10:12" ht="12.75" customHeight="1" x14ac:dyDescent="0.15"/>
    <row r="91" spans="10:12" ht="12.75" customHeight="1" x14ac:dyDescent="0.15"/>
    <row r="92" spans="10:12" ht="12.75" customHeight="1" x14ac:dyDescent="0.15"/>
    <row r="93" spans="10:12" ht="12.75" customHeight="1" x14ac:dyDescent="0.15"/>
  </sheetData>
  <mergeCells count="140">
    <mergeCell ref="H58:I58"/>
    <mergeCell ref="H59:I59"/>
    <mergeCell ref="A54:K55"/>
    <mergeCell ref="M54:W55"/>
    <mergeCell ref="A56:B57"/>
    <mergeCell ref="D56:J56"/>
    <mergeCell ref="M56:V56"/>
    <mergeCell ref="H57:I57"/>
    <mergeCell ref="M49:M53"/>
    <mergeCell ref="N49:N53"/>
    <mergeCell ref="P49:P53"/>
    <mergeCell ref="Q49:Q53"/>
    <mergeCell ref="R49:R53"/>
    <mergeCell ref="V49:V53"/>
    <mergeCell ref="A49:A53"/>
    <mergeCell ref="B49:B53"/>
    <mergeCell ref="D49:D53"/>
    <mergeCell ref="E49:E53"/>
    <mergeCell ref="F49:F53"/>
    <mergeCell ref="J49:J53"/>
    <mergeCell ref="M44:M48"/>
    <mergeCell ref="N44:N48"/>
    <mergeCell ref="P44:P48"/>
    <mergeCell ref="Q44:Q48"/>
    <mergeCell ref="R44:R48"/>
    <mergeCell ref="V44:V48"/>
    <mergeCell ref="A44:A48"/>
    <mergeCell ref="B44:B48"/>
    <mergeCell ref="D44:D48"/>
    <mergeCell ref="E44:E48"/>
    <mergeCell ref="F44:F48"/>
    <mergeCell ref="J44:J48"/>
    <mergeCell ref="M39:M43"/>
    <mergeCell ref="N39:N43"/>
    <mergeCell ref="P39:P43"/>
    <mergeCell ref="Q39:Q43"/>
    <mergeCell ref="R39:R43"/>
    <mergeCell ref="V39:V43"/>
    <mergeCell ref="P34:P38"/>
    <mergeCell ref="Q34:Q38"/>
    <mergeCell ref="R34:R38"/>
    <mergeCell ref="V34:V38"/>
    <mergeCell ref="A39:A43"/>
    <mergeCell ref="B39:B43"/>
    <mergeCell ref="D39:D43"/>
    <mergeCell ref="E39:E43"/>
    <mergeCell ref="F39:F43"/>
    <mergeCell ref="J39:J43"/>
    <mergeCell ref="A32:K33"/>
    <mergeCell ref="M32:W33"/>
    <mergeCell ref="A34:A38"/>
    <mergeCell ref="B34:B38"/>
    <mergeCell ref="D34:D38"/>
    <mergeCell ref="E34:E38"/>
    <mergeCell ref="F34:F38"/>
    <mergeCell ref="J34:J38"/>
    <mergeCell ref="M34:M38"/>
    <mergeCell ref="N34:N38"/>
    <mergeCell ref="M27:M31"/>
    <mergeCell ref="N27:N31"/>
    <mergeCell ref="P27:P31"/>
    <mergeCell ref="Q27:Q31"/>
    <mergeCell ref="R27:R31"/>
    <mergeCell ref="V27:V31"/>
    <mergeCell ref="A27:A31"/>
    <mergeCell ref="B27:B31"/>
    <mergeCell ref="D27:D31"/>
    <mergeCell ref="E27:E31"/>
    <mergeCell ref="F27:F31"/>
    <mergeCell ref="J27:J31"/>
    <mergeCell ref="M22:M26"/>
    <mergeCell ref="N22:N26"/>
    <mergeCell ref="P22:P26"/>
    <mergeCell ref="Q22:Q26"/>
    <mergeCell ref="R22:R26"/>
    <mergeCell ref="V22:V26"/>
    <mergeCell ref="A22:A26"/>
    <mergeCell ref="B22:B26"/>
    <mergeCell ref="D22:D26"/>
    <mergeCell ref="E22:E26"/>
    <mergeCell ref="F22:F26"/>
    <mergeCell ref="J22:J26"/>
    <mergeCell ref="M17:M21"/>
    <mergeCell ref="N17:N21"/>
    <mergeCell ref="P17:P21"/>
    <mergeCell ref="Q17:Q21"/>
    <mergeCell ref="R17:R21"/>
    <mergeCell ref="V17:V21"/>
    <mergeCell ref="A17:A21"/>
    <mergeCell ref="B17:B21"/>
    <mergeCell ref="D17:D21"/>
    <mergeCell ref="E17:E21"/>
    <mergeCell ref="F17:F21"/>
    <mergeCell ref="J17:J21"/>
    <mergeCell ref="M12:M16"/>
    <mergeCell ref="N12:N16"/>
    <mergeCell ref="P12:P16"/>
    <mergeCell ref="Q12:Q16"/>
    <mergeCell ref="R12:R16"/>
    <mergeCell ref="V12:V16"/>
    <mergeCell ref="A12:A16"/>
    <mergeCell ref="B12:B16"/>
    <mergeCell ref="D12:D16"/>
    <mergeCell ref="E12:E16"/>
    <mergeCell ref="F12:F16"/>
    <mergeCell ref="J12:J16"/>
    <mergeCell ref="M7:M11"/>
    <mergeCell ref="N7:N11"/>
    <mergeCell ref="P7:P11"/>
    <mergeCell ref="Q7:Q11"/>
    <mergeCell ref="R7:R11"/>
    <mergeCell ref="V7:V11"/>
    <mergeCell ref="A7:A11"/>
    <mergeCell ref="B7:B11"/>
    <mergeCell ref="D7:D11"/>
    <mergeCell ref="E7:E11"/>
    <mergeCell ref="F7:F11"/>
    <mergeCell ref="J7:J11"/>
    <mergeCell ref="P3:P6"/>
    <mergeCell ref="Q3:Q6"/>
    <mergeCell ref="R3:S6"/>
    <mergeCell ref="T3:U6"/>
    <mergeCell ref="V3:V6"/>
    <mergeCell ref="W3:W6"/>
    <mergeCell ref="N2:N6"/>
    <mergeCell ref="O2:O6"/>
    <mergeCell ref="P2:R2"/>
    <mergeCell ref="T2:V2"/>
    <mergeCell ref="D3:D6"/>
    <mergeCell ref="E3:E6"/>
    <mergeCell ref="F3:G6"/>
    <mergeCell ref="H3:I6"/>
    <mergeCell ref="J3:J6"/>
    <mergeCell ref="K3:K6"/>
    <mergeCell ref="A2:A6"/>
    <mergeCell ref="B2:B6"/>
    <mergeCell ref="C2:C6"/>
    <mergeCell ref="D2:F2"/>
    <mergeCell ref="H2:J2"/>
    <mergeCell ref="M2:M6"/>
  </mergeCells>
  <phoneticPr fontId="21"/>
  <printOptions horizontalCentered="1" verticalCentered="1"/>
  <pageMargins left="0.39370078740157483" right="0.39370078740157483" top="0.39370078740157483" bottom="0.39370078740157483" header="1.968503937007874E-2" footer="0"/>
  <pageSetup paperSize="12" scale="6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93"/>
      <c r="I1" s="93"/>
      <c r="J1" s="94"/>
      <c r="K1" s="94"/>
      <c r="L1" s="94"/>
      <c r="M1" s="94"/>
      <c r="N1" s="94"/>
      <c r="O1" s="2"/>
      <c r="P1" s="2"/>
      <c r="Q1" s="4"/>
      <c r="R1" s="4"/>
      <c r="S1" s="3"/>
    </row>
    <row r="2" spans="1:19" ht="36.75" customHeight="1" x14ac:dyDescent="0.15">
      <c r="A2" s="93" t="s">
        <v>0</v>
      </c>
      <c r="B2" s="93"/>
      <c r="C2" s="94"/>
      <c r="D2" s="94"/>
      <c r="E2" s="94"/>
      <c r="F2" s="94"/>
      <c r="G2" s="94"/>
      <c r="H2" s="94"/>
      <c r="I2" s="94"/>
      <c r="J2" s="94"/>
      <c r="K2" s="94"/>
      <c r="L2" s="94"/>
      <c r="M2" s="94"/>
      <c r="N2" s="94"/>
      <c r="O2" s="94"/>
      <c r="P2" s="94"/>
      <c r="Q2" s="94"/>
      <c r="R2" s="94"/>
      <c r="S2" s="3"/>
    </row>
    <row r="3" spans="1:19" ht="27.75" customHeight="1" thickBot="1" x14ac:dyDescent="0.3">
      <c r="A3" s="95" t="s">
        <v>210</v>
      </c>
      <c r="B3" s="96"/>
      <c r="C3" s="96"/>
      <c r="D3" s="96"/>
      <c r="E3" s="96"/>
      <c r="F3" s="96"/>
      <c r="G3" s="2"/>
      <c r="H3" s="2"/>
      <c r="I3" s="12"/>
      <c r="J3" s="2"/>
      <c r="K3" s="7"/>
      <c r="L3" s="7"/>
      <c r="M3" s="10"/>
      <c r="N3" s="2"/>
      <c r="O3" s="13"/>
      <c r="P3" s="12"/>
      <c r="Q3" s="14"/>
      <c r="R3" s="14"/>
      <c r="S3" s="11"/>
    </row>
    <row r="4" spans="1:19"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19" ht="30" customHeight="1" x14ac:dyDescent="0.15">
      <c r="A5" s="97" t="s">
        <v>45</v>
      </c>
      <c r="B5" s="65" t="s">
        <v>13</v>
      </c>
      <c r="C5" s="36"/>
      <c r="D5" s="37"/>
      <c r="E5" s="38"/>
      <c r="F5" s="39"/>
      <c r="G5" s="69"/>
      <c r="H5" s="73"/>
      <c r="I5" s="37"/>
      <c r="J5" s="39"/>
      <c r="K5" s="39"/>
      <c r="L5" s="39"/>
      <c r="M5" s="77"/>
      <c r="N5" s="65"/>
      <c r="O5" s="40" t="s">
        <v>13</v>
      </c>
      <c r="P5" s="37"/>
      <c r="Q5" s="41">
        <v>110</v>
      </c>
      <c r="R5" s="87">
        <f>ROUNDUP(Q5*0.75,2)</f>
        <v>82.5</v>
      </c>
    </row>
    <row r="6" spans="1:19" ht="30" customHeight="1" x14ac:dyDescent="0.15">
      <c r="A6" s="98"/>
      <c r="B6" s="66"/>
      <c r="C6" s="42"/>
      <c r="D6" s="43"/>
      <c r="E6" s="44"/>
      <c r="F6" s="45"/>
      <c r="G6" s="70"/>
      <c r="H6" s="74"/>
      <c r="I6" s="43"/>
      <c r="J6" s="45"/>
      <c r="K6" s="45"/>
      <c r="L6" s="45"/>
      <c r="M6" s="78"/>
      <c r="N6" s="66"/>
      <c r="O6" s="46"/>
      <c r="P6" s="43"/>
      <c r="Q6" s="47"/>
      <c r="R6" s="88"/>
    </row>
    <row r="7" spans="1:19" ht="30" customHeight="1" x14ac:dyDescent="0.15">
      <c r="A7" s="98"/>
      <c r="B7" s="67" t="s">
        <v>211</v>
      </c>
      <c r="C7" s="48" t="s">
        <v>170</v>
      </c>
      <c r="D7" s="49"/>
      <c r="E7" s="50">
        <v>1</v>
      </c>
      <c r="F7" s="51" t="s">
        <v>17</v>
      </c>
      <c r="G7" s="71" t="s">
        <v>171</v>
      </c>
      <c r="H7" s="75" t="s">
        <v>170</v>
      </c>
      <c r="I7" s="49"/>
      <c r="J7" s="51">
        <f>ROUNDUP(E7*0.75,2)</f>
        <v>0.75</v>
      </c>
      <c r="K7" s="51" t="s">
        <v>17</v>
      </c>
      <c r="L7" s="51" t="s">
        <v>171</v>
      </c>
      <c r="M7" s="79" t="e">
        <f>#REF!</f>
        <v>#REF!</v>
      </c>
      <c r="N7" s="67" t="s">
        <v>212</v>
      </c>
      <c r="O7" s="52" t="s">
        <v>113</v>
      </c>
      <c r="P7" s="49" t="s">
        <v>25</v>
      </c>
      <c r="Q7" s="53">
        <v>2</v>
      </c>
      <c r="R7" s="89">
        <f>ROUNDUP(Q7*0.75,2)</f>
        <v>1.5</v>
      </c>
    </row>
    <row r="8" spans="1:19" ht="30" customHeight="1" x14ac:dyDescent="0.15">
      <c r="A8" s="98"/>
      <c r="B8" s="67"/>
      <c r="C8" s="48" t="s">
        <v>66</v>
      </c>
      <c r="D8" s="49" t="s">
        <v>67</v>
      </c>
      <c r="E8" s="56">
        <v>0.125</v>
      </c>
      <c r="F8" s="51" t="s">
        <v>44</v>
      </c>
      <c r="G8" s="71"/>
      <c r="H8" s="75" t="s">
        <v>66</v>
      </c>
      <c r="I8" s="49" t="s">
        <v>67</v>
      </c>
      <c r="J8" s="51">
        <f>ROUNDUP(E8*0.75,2)</f>
        <v>9.9999999999999992E-2</v>
      </c>
      <c r="K8" s="51" t="s">
        <v>44</v>
      </c>
      <c r="L8" s="51"/>
      <c r="M8" s="79" t="e">
        <f>#REF!</f>
        <v>#REF!</v>
      </c>
      <c r="N8" s="67" t="s">
        <v>213</v>
      </c>
      <c r="O8" s="52" t="s">
        <v>36</v>
      </c>
      <c r="P8" s="49"/>
      <c r="Q8" s="53">
        <v>3</v>
      </c>
      <c r="R8" s="89">
        <f>ROUNDUP(Q8*0.75,2)</f>
        <v>2.25</v>
      </c>
    </row>
    <row r="9" spans="1:19" ht="30" customHeight="1" x14ac:dyDescent="0.15">
      <c r="A9" s="98"/>
      <c r="B9" s="67"/>
      <c r="C9" s="48" t="s">
        <v>130</v>
      </c>
      <c r="D9" s="49" t="s">
        <v>25</v>
      </c>
      <c r="E9" s="50">
        <v>5</v>
      </c>
      <c r="F9" s="51" t="s">
        <v>19</v>
      </c>
      <c r="G9" s="71" t="s">
        <v>131</v>
      </c>
      <c r="H9" s="75" t="s">
        <v>130</v>
      </c>
      <c r="I9" s="49" t="s">
        <v>25</v>
      </c>
      <c r="J9" s="51">
        <f>ROUNDUP(E9*0.75,2)</f>
        <v>3.75</v>
      </c>
      <c r="K9" s="51" t="s">
        <v>19</v>
      </c>
      <c r="L9" s="51" t="s">
        <v>131</v>
      </c>
      <c r="M9" s="79" t="e">
        <f>#REF!</f>
        <v>#REF!</v>
      </c>
      <c r="N9" s="67" t="s">
        <v>14</v>
      </c>
      <c r="O9" s="52" t="s">
        <v>59</v>
      </c>
      <c r="P9" s="49"/>
      <c r="Q9" s="53">
        <v>3</v>
      </c>
      <c r="R9" s="89">
        <f>ROUNDUP(Q9*0.75,2)</f>
        <v>2.25</v>
      </c>
    </row>
    <row r="10" spans="1:19" ht="30" customHeight="1" x14ac:dyDescent="0.15">
      <c r="A10" s="98"/>
      <c r="B10" s="67"/>
      <c r="C10" s="48" t="s">
        <v>77</v>
      </c>
      <c r="D10" s="49"/>
      <c r="E10" s="50">
        <v>20</v>
      </c>
      <c r="F10" s="51" t="s">
        <v>19</v>
      </c>
      <c r="G10" s="71"/>
      <c r="H10" s="75" t="s">
        <v>77</v>
      </c>
      <c r="I10" s="49"/>
      <c r="J10" s="51">
        <f>ROUNDUP(E10*0.75,2)</f>
        <v>15</v>
      </c>
      <c r="K10" s="51" t="s">
        <v>19</v>
      </c>
      <c r="L10" s="51"/>
      <c r="M10" s="79" t="e">
        <f>ROUND(#REF!+(#REF!*3/100),2)</f>
        <v>#REF!</v>
      </c>
      <c r="N10" s="67"/>
      <c r="O10" s="52"/>
      <c r="P10" s="49"/>
      <c r="Q10" s="53"/>
      <c r="R10" s="89"/>
    </row>
    <row r="11" spans="1:19" ht="30" customHeight="1" x14ac:dyDescent="0.15">
      <c r="A11" s="98"/>
      <c r="B11" s="66"/>
      <c r="C11" s="42"/>
      <c r="D11" s="43"/>
      <c r="E11" s="44"/>
      <c r="F11" s="45"/>
      <c r="G11" s="70"/>
      <c r="H11" s="74"/>
      <c r="I11" s="43"/>
      <c r="J11" s="45"/>
      <c r="K11" s="45"/>
      <c r="L11" s="45"/>
      <c r="M11" s="78"/>
      <c r="N11" s="66"/>
      <c r="O11" s="46"/>
      <c r="P11" s="43"/>
      <c r="Q11" s="47"/>
      <c r="R11" s="88"/>
    </row>
    <row r="12" spans="1:19" ht="30" customHeight="1" x14ac:dyDescent="0.15">
      <c r="A12" s="98"/>
      <c r="B12" s="67" t="s">
        <v>214</v>
      </c>
      <c r="C12" s="48" t="s">
        <v>21</v>
      </c>
      <c r="D12" s="49"/>
      <c r="E12" s="50">
        <v>30</v>
      </c>
      <c r="F12" s="51" t="s">
        <v>19</v>
      </c>
      <c r="G12" s="71"/>
      <c r="H12" s="75" t="s">
        <v>21</v>
      </c>
      <c r="I12" s="49"/>
      <c r="J12" s="51">
        <f>ROUNDUP(E12*0.75,2)</f>
        <v>22.5</v>
      </c>
      <c r="K12" s="51" t="s">
        <v>19</v>
      </c>
      <c r="L12" s="51"/>
      <c r="M12" s="79" t="e">
        <f>ROUND(#REF!+(#REF!*6/100),2)</f>
        <v>#REF!</v>
      </c>
      <c r="N12" s="67" t="s">
        <v>215</v>
      </c>
      <c r="O12" s="52" t="s">
        <v>24</v>
      </c>
      <c r="P12" s="49" t="s">
        <v>25</v>
      </c>
      <c r="Q12" s="53">
        <v>0.5</v>
      </c>
      <c r="R12" s="89">
        <f>ROUNDUP(Q12*0.75,2)</f>
        <v>0.38</v>
      </c>
    </row>
    <row r="13" spans="1:19" ht="30" customHeight="1" x14ac:dyDescent="0.15">
      <c r="A13" s="98"/>
      <c r="B13" s="67"/>
      <c r="C13" s="48" t="s">
        <v>111</v>
      </c>
      <c r="D13" s="49"/>
      <c r="E13" s="50">
        <v>0.5</v>
      </c>
      <c r="F13" s="51" t="s">
        <v>19</v>
      </c>
      <c r="G13" s="71" t="s">
        <v>49</v>
      </c>
      <c r="H13" s="75" t="s">
        <v>111</v>
      </c>
      <c r="I13" s="49"/>
      <c r="J13" s="51">
        <f>ROUNDUP(E13*0.75,2)</f>
        <v>0.38</v>
      </c>
      <c r="K13" s="51" t="s">
        <v>19</v>
      </c>
      <c r="L13" s="51" t="s">
        <v>49</v>
      </c>
      <c r="M13" s="79" t="e">
        <f>#REF!</f>
        <v>#REF!</v>
      </c>
      <c r="N13" s="67" t="s">
        <v>114</v>
      </c>
      <c r="O13" s="52" t="s">
        <v>23</v>
      </c>
      <c r="P13" s="49"/>
      <c r="Q13" s="53">
        <v>0.5</v>
      </c>
      <c r="R13" s="89">
        <f>ROUNDUP(Q13*0.75,2)</f>
        <v>0.38</v>
      </c>
    </row>
    <row r="14" spans="1:19" ht="30" customHeight="1" x14ac:dyDescent="0.15">
      <c r="A14" s="98"/>
      <c r="B14" s="67"/>
      <c r="C14" s="48"/>
      <c r="D14" s="49"/>
      <c r="E14" s="50"/>
      <c r="F14" s="51"/>
      <c r="G14" s="71"/>
      <c r="H14" s="75"/>
      <c r="I14" s="49"/>
      <c r="J14" s="51"/>
      <c r="K14" s="51"/>
      <c r="L14" s="51"/>
      <c r="M14" s="79"/>
      <c r="N14" s="67" t="s">
        <v>14</v>
      </c>
      <c r="O14" s="52" t="s">
        <v>71</v>
      </c>
      <c r="P14" s="49"/>
      <c r="Q14" s="53">
        <v>2</v>
      </c>
      <c r="R14" s="89">
        <f>ROUNDUP(Q14*0.75,2)</f>
        <v>1.5</v>
      </c>
    </row>
    <row r="15" spans="1:19" ht="30" customHeight="1" x14ac:dyDescent="0.15">
      <c r="A15" s="98"/>
      <c r="B15" s="66"/>
      <c r="C15" s="42"/>
      <c r="D15" s="43"/>
      <c r="E15" s="44"/>
      <c r="F15" s="45"/>
      <c r="G15" s="70"/>
      <c r="H15" s="74"/>
      <c r="I15" s="43"/>
      <c r="J15" s="45"/>
      <c r="K15" s="45"/>
      <c r="L15" s="45"/>
      <c r="M15" s="78"/>
      <c r="N15" s="66"/>
      <c r="O15" s="46"/>
      <c r="P15" s="43"/>
      <c r="Q15" s="47"/>
      <c r="R15" s="88"/>
    </row>
    <row r="16" spans="1:19" ht="30" customHeight="1" x14ac:dyDescent="0.15">
      <c r="A16" s="98"/>
      <c r="B16" s="67" t="s">
        <v>38</v>
      </c>
      <c r="C16" s="48" t="s">
        <v>118</v>
      </c>
      <c r="D16" s="49"/>
      <c r="E16" s="50">
        <v>20</v>
      </c>
      <c r="F16" s="51" t="s">
        <v>19</v>
      </c>
      <c r="G16" s="71"/>
      <c r="H16" s="75" t="s">
        <v>118</v>
      </c>
      <c r="I16" s="49"/>
      <c r="J16" s="51">
        <f>ROUNDUP(E16*0.75,2)</f>
        <v>15</v>
      </c>
      <c r="K16" s="51" t="s">
        <v>19</v>
      </c>
      <c r="L16" s="51"/>
      <c r="M16" s="79" t="e">
        <f>ROUND(#REF!+(#REF!*10/100),2)</f>
        <v>#REF!</v>
      </c>
      <c r="N16" s="67" t="s">
        <v>14</v>
      </c>
      <c r="O16" s="52" t="s">
        <v>22</v>
      </c>
      <c r="P16" s="49"/>
      <c r="Q16" s="53">
        <v>100</v>
      </c>
      <c r="R16" s="89">
        <f>ROUNDUP(Q16*0.75,2)</f>
        <v>75</v>
      </c>
    </row>
    <row r="17" spans="1:18" ht="30" customHeight="1" x14ac:dyDescent="0.15">
      <c r="A17" s="98"/>
      <c r="B17" s="67"/>
      <c r="C17" s="48" t="s">
        <v>135</v>
      </c>
      <c r="D17" s="49" t="s">
        <v>25</v>
      </c>
      <c r="E17" s="54">
        <v>0.1</v>
      </c>
      <c r="F17" s="51" t="s">
        <v>31</v>
      </c>
      <c r="G17" s="71" t="s">
        <v>136</v>
      </c>
      <c r="H17" s="75" t="s">
        <v>135</v>
      </c>
      <c r="I17" s="49" t="s">
        <v>25</v>
      </c>
      <c r="J17" s="51">
        <f>ROUNDUP(E17*0.75,2)</f>
        <v>0.08</v>
      </c>
      <c r="K17" s="51" t="s">
        <v>31</v>
      </c>
      <c r="L17" s="51" t="s">
        <v>136</v>
      </c>
      <c r="M17" s="79" t="e">
        <f>#REF!</f>
        <v>#REF!</v>
      </c>
      <c r="N17" s="67"/>
      <c r="O17" s="52" t="s">
        <v>40</v>
      </c>
      <c r="P17" s="49"/>
      <c r="Q17" s="53">
        <v>3</v>
      </c>
      <c r="R17" s="89">
        <f>ROUNDUP(Q17*0.75,2)</f>
        <v>2.25</v>
      </c>
    </row>
    <row r="18" spans="1:18" ht="30" customHeight="1" x14ac:dyDescent="0.15">
      <c r="A18" s="98"/>
      <c r="B18" s="66"/>
      <c r="C18" s="42"/>
      <c r="D18" s="43"/>
      <c r="E18" s="44"/>
      <c r="F18" s="45"/>
      <c r="G18" s="70"/>
      <c r="H18" s="74"/>
      <c r="I18" s="43"/>
      <c r="J18" s="45"/>
      <c r="K18" s="45"/>
      <c r="L18" s="45"/>
      <c r="M18" s="78"/>
      <c r="N18" s="66"/>
      <c r="O18" s="46"/>
      <c r="P18" s="43"/>
      <c r="Q18" s="47"/>
      <c r="R18" s="88"/>
    </row>
    <row r="19" spans="1:18" ht="30" customHeight="1" x14ac:dyDescent="0.15">
      <c r="A19" s="98"/>
      <c r="B19" s="67" t="s">
        <v>41</v>
      </c>
      <c r="C19" s="48" t="s">
        <v>43</v>
      </c>
      <c r="D19" s="49"/>
      <c r="E19" s="56">
        <v>0.125</v>
      </c>
      <c r="F19" s="51" t="s">
        <v>44</v>
      </c>
      <c r="G19" s="71"/>
      <c r="H19" s="75" t="s">
        <v>43</v>
      </c>
      <c r="I19" s="49"/>
      <c r="J19" s="51">
        <f>ROUNDUP(E19*0.75,2)</f>
        <v>9.9999999999999992E-2</v>
      </c>
      <c r="K19" s="51" t="s">
        <v>44</v>
      </c>
      <c r="L19" s="51"/>
      <c r="M19" s="79" t="e">
        <f>#REF!</f>
        <v>#REF!</v>
      </c>
      <c r="N19" s="67" t="s">
        <v>42</v>
      </c>
      <c r="O19" s="52"/>
      <c r="P19" s="49"/>
      <c r="Q19" s="53"/>
      <c r="R19" s="89"/>
    </row>
    <row r="20" spans="1:18" ht="30" customHeight="1" thickBot="1" x14ac:dyDescent="0.2">
      <c r="A20" s="99"/>
      <c r="B20" s="68"/>
      <c r="C20" s="57"/>
      <c r="D20" s="58"/>
      <c r="E20" s="59"/>
      <c r="F20" s="60"/>
      <c r="G20" s="72"/>
      <c r="H20" s="76"/>
      <c r="I20" s="58"/>
      <c r="J20" s="60"/>
      <c r="K20" s="60"/>
      <c r="L20" s="60"/>
      <c r="M20" s="80"/>
      <c r="N20" s="68"/>
      <c r="O20" s="61"/>
      <c r="P20" s="58"/>
      <c r="Q20" s="62"/>
      <c r="R20" s="90"/>
    </row>
  </sheetData>
  <mergeCells count="4">
    <mergeCell ref="H1:N1"/>
    <mergeCell ref="A2:R2"/>
    <mergeCell ref="A3:F3"/>
    <mergeCell ref="A5:A20"/>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26" ht="36.75" customHeight="1" x14ac:dyDescent="0.15">
      <c r="A1" s="1" t="s">
        <v>12</v>
      </c>
      <c r="B1" s="1"/>
      <c r="C1" s="2"/>
      <c r="D1" s="3"/>
      <c r="E1" s="2"/>
      <c r="F1" s="2"/>
      <c r="G1" s="2"/>
      <c r="H1" s="93"/>
      <c r="I1" s="93"/>
      <c r="J1" s="94"/>
      <c r="K1" s="94"/>
      <c r="L1" s="94"/>
      <c r="M1" s="94"/>
      <c r="N1" s="94"/>
      <c r="O1" s="92" t="s">
        <v>268</v>
      </c>
      <c r="P1" s="92"/>
      <c r="Q1" s="92"/>
    </row>
    <row r="2" spans="1:26" ht="36.75" customHeight="1" x14ac:dyDescent="0.15">
      <c r="A2" s="93" t="s">
        <v>0</v>
      </c>
      <c r="B2" s="93"/>
      <c r="C2" s="94"/>
      <c r="D2" s="94"/>
      <c r="E2" s="94"/>
      <c r="F2" s="94"/>
      <c r="G2" s="94"/>
      <c r="H2" s="94"/>
      <c r="I2" s="94"/>
      <c r="J2" s="94"/>
      <c r="K2" s="94"/>
      <c r="L2" s="94"/>
      <c r="M2" s="94"/>
      <c r="N2" s="94"/>
      <c r="O2" s="94"/>
      <c r="P2" s="94"/>
      <c r="Q2" s="94"/>
      <c r="R2" s="94"/>
      <c r="S2" s="3"/>
    </row>
    <row r="3" spans="1:26" ht="24.95" customHeight="1" x14ac:dyDescent="0.15">
      <c r="A3" s="5"/>
      <c r="B3" s="100" t="s">
        <v>267</v>
      </c>
      <c r="C3" s="100"/>
      <c r="D3" s="3"/>
      <c r="E3" s="6"/>
      <c r="F3" s="2"/>
      <c r="G3" s="2"/>
      <c r="H3" s="2"/>
      <c r="I3" s="3"/>
      <c r="J3" s="2"/>
      <c r="K3" s="7"/>
      <c r="L3" s="7"/>
      <c r="M3" s="8"/>
      <c r="N3" s="2"/>
      <c r="O3" s="3"/>
      <c r="P3"/>
      <c r="Q3"/>
      <c r="R3"/>
      <c r="S3"/>
      <c r="W3" s="3"/>
      <c r="X3" s="3"/>
      <c r="Y3" s="3"/>
      <c r="Z3" s="3"/>
    </row>
    <row r="4" spans="1:26" ht="24.95" customHeight="1" x14ac:dyDescent="0.15">
      <c r="A4" s="5"/>
      <c r="B4" s="100"/>
      <c r="C4" s="100"/>
      <c r="D4" s="9"/>
      <c r="E4" s="6"/>
      <c r="F4" s="2"/>
      <c r="G4" s="2"/>
      <c r="H4" s="2"/>
      <c r="I4" s="9"/>
      <c r="J4" s="2"/>
      <c r="K4" s="7"/>
      <c r="L4" s="7"/>
      <c r="M4" s="8"/>
      <c r="N4" s="2"/>
      <c r="O4" s="3"/>
      <c r="P4"/>
      <c r="Q4"/>
      <c r="R4"/>
      <c r="S4"/>
      <c r="W4" s="3"/>
      <c r="X4" s="3"/>
      <c r="Y4" s="3"/>
      <c r="Z4" s="3"/>
    </row>
    <row r="5" spans="1:26" ht="24.95" customHeight="1" thickBot="1" x14ac:dyDescent="0.3">
      <c r="A5" s="95" t="s">
        <v>216</v>
      </c>
      <c r="B5" s="96"/>
      <c r="C5" s="96"/>
      <c r="D5" s="96"/>
      <c r="E5" s="96"/>
      <c r="F5" s="96"/>
      <c r="G5" s="2"/>
      <c r="H5" s="2"/>
      <c r="I5" s="12"/>
      <c r="J5" s="2"/>
      <c r="K5" s="7"/>
      <c r="L5" s="7"/>
      <c r="M5" s="10"/>
      <c r="N5" s="2"/>
      <c r="O5" s="13"/>
      <c r="P5" s="12"/>
      <c r="Q5" s="14"/>
      <c r="R5" s="14"/>
      <c r="S5" s="11"/>
    </row>
    <row r="6" spans="1:26" customFormat="1" ht="42" customHeight="1" thickBot="1" x14ac:dyDescent="0.2">
      <c r="A6" s="15"/>
      <c r="B6" s="16" t="s">
        <v>1</v>
      </c>
      <c r="C6" s="17" t="s">
        <v>2</v>
      </c>
      <c r="D6" s="18" t="s">
        <v>275</v>
      </c>
      <c r="E6" s="34" t="s">
        <v>6</v>
      </c>
      <c r="F6" s="19" t="s">
        <v>4</v>
      </c>
      <c r="G6" s="17" t="s">
        <v>5</v>
      </c>
      <c r="H6" s="16" t="s">
        <v>2</v>
      </c>
      <c r="I6" s="18" t="s">
        <v>275</v>
      </c>
      <c r="J6" s="35" t="s">
        <v>3</v>
      </c>
      <c r="K6" s="19" t="s">
        <v>4</v>
      </c>
      <c r="L6" s="19" t="s">
        <v>5</v>
      </c>
      <c r="M6" s="21" t="s">
        <v>7</v>
      </c>
      <c r="N6" s="22" t="s">
        <v>8</v>
      </c>
      <c r="O6" s="19" t="s">
        <v>9</v>
      </c>
      <c r="P6" s="23" t="s">
        <v>275</v>
      </c>
      <c r="Q6" s="20" t="s">
        <v>11</v>
      </c>
      <c r="R6" s="24" t="s">
        <v>10</v>
      </c>
      <c r="S6" s="25"/>
    </row>
    <row r="7" spans="1:26" ht="18.75" customHeight="1" x14ac:dyDescent="0.15">
      <c r="A7" s="97" t="s">
        <v>45</v>
      </c>
      <c r="B7" s="65" t="s">
        <v>13</v>
      </c>
      <c r="C7" s="36"/>
      <c r="D7" s="37"/>
      <c r="E7" s="38"/>
      <c r="F7" s="39"/>
      <c r="G7" s="69"/>
      <c r="H7" s="73"/>
      <c r="I7" s="37"/>
      <c r="J7" s="39"/>
      <c r="K7" s="39"/>
      <c r="L7" s="39"/>
      <c r="M7" s="77"/>
      <c r="N7" s="65"/>
      <c r="O7" s="40" t="s">
        <v>13</v>
      </c>
      <c r="P7" s="37"/>
      <c r="Q7" s="41">
        <v>110</v>
      </c>
      <c r="R7" s="87">
        <f>ROUNDUP(Q7*0.75,2)</f>
        <v>82.5</v>
      </c>
    </row>
    <row r="8" spans="1:26" ht="18.75" customHeight="1" x14ac:dyDescent="0.15">
      <c r="A8" s="98"/>
      <c r="B8" s="66"/>
      <c r="C8" s="42"/>
      <c r="D8" s="43"/>
      <c r="E8" s="44"/>
      <c r="F8" s="45"/>
      <c r="G8" s="70"/>
      <c r="H8" s="74"/>
      <c r="I8" s="43"/>
      <c r="J8" s="45"/>
      <c r="K8" s="45"/>
      <c r="L8" s="45"/>
      <c r="M8" s="78"/>
      <c r="N8" s="66"/>
      <c r="O8" s="46"/>
      <c r="P8" s="43"/>
      <c r="Q8" s="47"/>
      <c r="R8" s="88"/>
    </row>
    <row r="9" spans="1:26" ht="18.75" customHeight="1" x14ac:dyDescent="0.15">
      <c r="A9" s="98"/>
      <c r="B9" s="67" t="s">
        <v>217</v>
      </c>
      <c r="C9" s="48" t="s">
        <v>68</v>
      </c>
      <c r="D9" s="49"/>
      <c r="E9" s="50">
        <v>10</v>
      </c>
      <c r="F9" s="51" t="s">
        <v>19</v>
      </c>
      <c r="G9" s="71"/>
      <c r="H9" s="75" t="s">
        <v>68</v>
      </c>
      <c r="I9" s="49"/>
      <c r="J9" s="51">
        <f>ROUNDUP(E9*0.75,2)</f>
        <v>7.5</v>
      </c>
      <c r="K9" s="51" t="s">
        <v>19</v>
      </c>
      <c r="L9" s="51"/>
      <c r="M9" s="79" t="e">
        <f>ROUND(#REF!+(#REF!*6/100),2)</f>
        <v>#REF!</v>
      </c>
      <c r="N9" s="67" t="s">
        <v>218</v>
      </c>
      <c r="O9" s="52" t="s">
        <v>36</v>
      </c>
      <c r="P9" s="49"/>
      <c r="Q9" s="53">
        <v>2</v>
      </c>
      <c r="R9" s="89">
        <f t="shared" ref="R9:R15" si="0">ROUNDUP(Q9*0.75,2)</f>
        <v>1.5</v>
      </c>
    </row>
    <row r="10" spans="1:26" ht="18.75" customHeight="1" x14ac:dyDescent="0.15">
      <c r="A10" s="98"/>
      <c r="B10" s="67"/>
      <c r="C10" s="48" t="s">
        <v>78</v>
      </c>
      <c r="D10" s="49"/>
      <c r="E10" s="50">
        <v>10</v>
      </c>
      <c r="F10" s="51" t="s">
        <v>19</v>
      </c>
      <c r="G10" s="71" t="s">
        <v>79</v>
      </c>
      <c r="H10" s="75" t="s">
        <v>78</v>
      </c>
      <c r="I10" s="49"/>
      <c r="J10" s="51">
        <f>ROUNDUP(E10*0.75,2)</f>
        <v>7.5</v>
      </c>
      <c r="K10" s="51" t="s">
        <v>19</v>
      </c>
      <c r="L10" s="51" t="s">
        <v>79</v>
      </c>
      <c r="M10" s="79" t="e">
        <f>#REF!</f>
        <v>#REF!</v>
      </c>
      <c r="N10" s="67" t="s">
        <v>219</v>
      </c>
      <c r="O10" s="52" t="s">
        <v>23</v>
      </c>
      <c r="P10" s="49"/>
      <c r="Q10" s="53">
        <v>1</v>
      </c>
      <c r="R10" s="89">
        <f t="shared" si="0"/>
        <v>0.75</v>
      </c>
    </row>
    <row r="11" spans="1:26" ht="18.75" customHeight="1" x14ac:dyDescent="0.15">
      <c r="A11" s="98"/>
      <c r="B11" s="67"/>
      <c r="C11" s="48" t="s">
        <v>66</v>
      </c>
      <c r="D11" s="49" t="s">
        <v>67</v>
      </c>
      <c r="E11" s="50">
        <v>1</v>
      </c>
      <c r="F11" s="51" t="s">
        <v>44</v>
      </c>
      <c r="G11" s="71"/>
      <c r="H11" s="75" t="s">
        <v>66</v>
      </c>
      <c r="I11" s="49" t="s">
        <v>67</v>
      </c>
      <c r="J11" s="51">
        <f>ROUNDUP(E11*0.75,2)</f>
        <v>0.75</v>
      </c>
      <c r="K11" s="51" t="s">
        <v>44</v>
      </c>
      <c r="L11" s="51"/>
      <c r="M11" s="79" t="e">
        <f>#REF!</f>
        <v>#REF!</v>
      </c>
      <c r="N11" s="67" t="s">
        <v>220</v>
      </c>
      <c r="O11" s="52" t="s">
        <v>51</v>
      </c>
      <c r="P11" s="49"/>
      <c r="Q11" s="53">
        <v>0.3</v>
      </c>
      <c r="R11" s="89">
        <f t="shared" si="0"/>
        <v>0.23</v>
      </c>
    </row>
    <row r="12" spans="1:26" ht="18.75" customHeight="1" x14ac:dyDescent="0.15">
      <c r="A12" s="98"/>
      <c r="B12" s="67"/>
      <c r="C12" s="48" t="s">
        <v>80</v>
      </c>
      <c r="D12" s="49"/>
      <c r="E12" s="50">
        <v>10</v>
      </c>
      <c r="F12" s="51" t="s">
        <v>48</v>
      </c>
      <c r="G12" s="71"/>
      <c r="H12" s="75" t="s">
        <v>80</v>
      </c>
      <c r="I12" s="49"/>
      <c r="J12" s="51">
        <f>ROUNDUP(E12*0.75,2)</f>
        <v>7.5</v>
      </c>
      <c r="K12" s="51" t="s">
        <v>48</v>
      </c>
      <c r="L12" s="51"/>
      <c r="M12" s="79" t="e">
        <f>#REF!</f>
        <v>#REF!</v>
      </c>
      <c r="N12" s="67" t="s">
        <v>273</v>
      </c>
      <c r="O12" s="52" t="s">
        <v>37</v>
      </c>
      <c r="P12" s="49"/>
      <c r="Q12" s="53">
        <v>0.3</v>
      </c>
      <c r="R12" s="89">
        <f t="shared" si="0"/>
        <v>0.23</v>
      </c>
    </row>
    <row r="13" spans="1:26" ht="18.75" customHeight="1" x14ac:dyDescent="0.15">
      <c r="A13" s="98"/>
      <c r="B13" s="67"/>
      <c r="C13" s="48" t="s">
        <v>20</v>
      </c>
      <c r="D13" s="49"/>
      <c r="E13" s="50">
        <v>10</v>
      </c>
      <c r="F13" s="51" t="s">
        <v>19</v>
      </c>
      <c r="G13" s="71"/>
      <c r="H13" s="75" t="s">
        <v>20</v>
      </c>
      <c r="I13" s="49"/>
      <c r="J13" s="51">
        <f>ROUNDUP(E13*0.75,2)</f>
        <v>7.5</v>
      </c>
      <c r="K13" s="51" t="s">
        <v>19</v>
      </c>
      <c r="L13" s="51"/>
      <c r="M13" s="79" t="e">
        <f>ROUND(#REF!+(#REF!*10/100),2)</f>
        <v>#REF!</v>
      </c>
      <c r="N13" s="67" t="s">
        <v>252</v>
      </c>
      <c r="O13" s="52" t="s">
        <v>36</v>
      </c>
      <c r="P13" s="49"/>
      <c r="Q13" s="53">
        <v>2</v>
      </c>
      <c r="R13" s="89">
        <f t="shared" si="0"/>
        <v>1.5</v>
      </c>
    </row>
    <row r="14" spans="1:26" ht="18.75" customHeight="1" x14ac:dyDescent="0.15">
      <c r="A14" s="98"/>
      <c r="B14" s="67"/>
      <c r="C14" s="48"/>
      <c r="D14" s="49"/>
      <c r="E14" s="50"/>
      <c r="F14" s="51"/>
      <c r="G14" s="71"/>
      <c r="H14" s="75"/>
      <c r="I14" s="49"/>
      <c r="J14" s="51"/>
      <c r="K14" s="51"/>
      <c r="L14" s="51"/>
      <c r="M14" s="79"/>
      <c r="N14" s="67" t="s">
        <v>221</v>
      </c>
      <c r="O14" s="52" t="s">
        <v>60</v>
      </c>
      <c r="P14" s="49"/>
      <c r="Q14" s="53">
        <v>10</v>
      </c>
      <c r="R14" s="89">
        <f t="shared" si="0"/>
        <v>7.5</v>
      </c>
    </row>
    <row r="15" spans="1:26" ht="18.75" customHeight="1" x14ac:dyDescent="0.15">
      <c r="A15" s="98"/>
      <c r="B15" s="67"/>
      <c r="C15" s="48"/>
      <c r="D15" s="49"/>
      <c r="E15" s="50"/>
      <c r="F15" s="51"/>
      <c r="G15" s="71"/>
      <c r="H15" s="75"/>
      <c r="I15" s="49"/>
      <c r="J15" s="51"/>
      <c r="K15" s="51"/>
      <c r="L15" s="51"/>
      <c r="M15" s="79"/>
      <c r="N15" s="67" t="s">
        <v>222</v>
      </c>
      <c r="O15" s="52" t="s">
        <v>23</v>
      </c>
      <c r="P15" s="49"/>
      <c r="Q15" s="53">
        <v>0.5</v>
      </c>
      <c r="R15" s="89">
        <f t="shared" si="0"/>
        <v>0.38</v>
      </c>
    </row>
    <row r="16" spans="1:26" s="26" customFormat="1" ht="18.75" customHeight="1" x14ac:dyDescent="0.15">
      <c r="A16" s="98"/>
      <c r="B16" s="67"/>
      <c r="C16" s="48"/>
      <c r="D16" s="49"/>
      <c r="E16" s="50"/>
      <c r="F16" s="51"/>
      <c r="G16" s="71"/>
      <c r="H16" s="75"/>
      <c r="I16" s="49"/>
      <c r="J16" s="51"/>
      <c r="K16" s="51"/>
      <c r="L16" s="51"/>
      <c r="M16" s="79"/>
      <c r="N16" s="67" t="s">
        <v>274</v>
      </c>
      <c r="O16" s="52"/>
      <c r="P16" s="49"/>
      <c r="Q16" s="53"/>
      <c r="R16" s="89"/>
      <c r="T16"/>
      <c r="U16"/>
      <c r="V16"/>
      <c r="W16"/>
      <c r="X16"/>
      <c r="Y16"/>
      <c r="Z16"/>
    </row>
    <row r="17" spans="1:26" s="26" customFormat="1" ht="18.75" customHeight="1" x14ac:dyDescent="0.15">
      <c r="A17" s="98"/>
      <c r="B17" s="67"/>
      <c r="C17" s="48"/>
      <c r="D17" s="49"/>
      <c r="E17" s="50"/>
      <c r="F17" s="51"/>
      <c r="G17" s="71"/>
      <c r="H17" s="75"/>
      <c r="I17" s="49"/>
      <c r="J17" s="51"/>
      <c r="K17" s="51"/>
      <c r="L17" s="51"/>
      <c r="M17" s="79"/>
      <c r="N17" s="67" t="s">
        <v>253</v>
      </c>
      <c r="O17" s="52"/>
      <c r="P17" s="49"/>
      <c r="Q17" s="53"/>
      <c r="R17" s="89"/>
      <c r="T17"/>
      <c r="U17"/>
      <c r="V17"/>
      <c r="W17"/>
      <c r="X17"/>
      <c r="Y17"/>
      <c r="Z17"/>
    </row>
    <row r="18" spans="1:26" s="26" customFormat="1" ht="18.75" customHeight="1" x14ac:dyDescent="0.15">
      <c r="A18" s="98"/>
      <c r="B18" s="67"/>
      <c r="C18" s="48"/>
      <c r="D18" s="49"/>
      <c r="E18" s="50"/>
      <c r="F18" s="51"/>
      <c r="G18" s="71"/>
      <c r="H18" s="75"/>
      <c r="I18" s="49"/>
      <c r="J18" s="51"/>
      <c r="K18" s="51"/>
      <c r="L18" s="51"/>
      <c r="M18" s="79"/>
      <c r="N18" s="67" t="s">
        <v>14</v>
      </c>
      <c r="O18" s="52"/>
      <c r="P18" s="49"/>
      <c r="Q18" s="53"/>
      <c r="R18" s="89"/>
      <c r="T18"/>
      <c r="U18"/>
      <c r="V18"/>
      <c r="W18"/>
      <c r="X18"/>
      <c r="Y18"/>
      <c r="Z18"/>
    </row>
    <row r="19" spans="1:26" s="26" customFormat="1" ht="18.75" customHeight="1" x14ac:dyDescent="0.15">
      <c r="A19" s="98"/>
      <c r="B19" s="67"/>
      <c r="C19" s="48"/>
      <c r="D19" s="49"/>
      <c r="E19" s="50"/>
      <c r="F19" s="51"/>
      <c r="G19" s="71"/>
      <c r="H19" s="75"/>
      <c r="I19" s="49"/>
      <c r="J19" s="51"/>
      <c r="K19" s="51"/>
      <c r="L19" s="51"/>
      <c r="M19" s="79"/>
      <c r="N19" s="67"/>
      <c r="O19" s="52"/>
      <c r="P19" s="49"/>
      <c r="Q19" s="53"/>
      <c r="R19" s="89"/>
      <c r="T19"/>
      <c r="U19"/>
      <c r="V19"/>
      <c r="W19"/>
      <c r="X19"/>
      <c r="Y19"/>
      <c r="Z19"/>
    </row>
    <row r="20" spans="1:26" s="26" customFormat="1" ht="18.75" customHeight="1" x14ac:dyDescent="0.15">
      <c r="A20" s="98"/>
      <c r="B20" s="67"/>
      <c r="C20" s="48"/>
      <c r="D20" s="49"/>
      <c r="E20" s="50"/>
      <c r="F20" s="51"/>
      <c r="G20" s="71"/>
      <c r="H20" s="75"/>
      <c r="I20" s="49"/>
      <c r="J20" s="51"/>
      <c r="K20" s="51"/>
      <c r="L20" s="51"/>
      <c r="M20" s="79"/>
      <c r="N20" s="67"/>
      <c r="O20" s="52"/>
      <c r="P20" s="49"/>
      <c r="Q20" s="53"/>
      <c r="R20" s="89"/>
      <c r="T20"/>
      <c r="U20"/>
      <c r="V20"/>
      <c r="W20"/>
      <c r="X20"/>
      <c r="Y20"/>
      <c r="Z20"/>
    </row>
    <row r="21" spans="1:26" s="26" customFormat="1" ht="18.75" customHeight="1" x14ac:dyDescent="0.15">
      <c r="A21" s="98"/>
      <c r="B21" s="66"/>
      <c r="C21" s="42"/>
      <c r="D21" s="43"/>
      <c r="E21" s="44"/>
      <c r="F21" s="45"/>
      <c r="G21" s="70"/>
      <c r="H21" s="74"/>
      <c r="I21" s="43"/>
      <c r="J21" s="45"/>
      <c r="K21" s="45"/>
      <c r="L21" s="45"/>
      <c r="M21" s="78"/>
      <c r="N21" s="66"/>
      <c r="O21" s="46"/>
      <c r="P21" s="43"/>
      <c r="Q21" s="47"/>
      <c r="R21" s="88"/>
      <c r="T21"/>
      <c r="U21"/>
      <c r="V21"/>
      <c r="W21"/>
      <c r="X21"/>
      <c r="Y21"/>
      <c r="Z21"/>
    </row>
    <row r="22" spans="1:26" s="26" customFormat="1" ht="18.75" customHeight="1" x14ac:dyDescent="0.15">
      <c r="A22" s="98"/>
      <c r="B22" s="67" t="s">
        <v>223</v>
      </c>
      <c r="C22" s="48" t="s">
        <v>105</v>
      </c>
      <c r="D22" s="49"/>
      <c r="E22" s="50">
        <v>10</v>
      </c>
      <c r="F22" s="51" t="s">
        <v>19</v>
      </c>
      <c r="G22" s="71" t="s">
        <v>56</v>
      </c>
      <c r="H22" s="75" t="s">
        <v>105</v>
      </c>
      <c r="I22" s="49"/>
      <c r="J22" s="51">
        <f>ROUNDUP(E22*0.75,2)</f>
        <v>7.5</v>
      </c>
      <c r="K22" s="51" t="s">
        <v>19</v>
      </c>
      <c r="L22" s="51" t="s">
        <v>56</v>
      </c>
      <c r="M22" s="79" t="e">
        <f>#REF!</f>
        <v>#REF!</v>
      </c>
      <c r="N22" s="67" t="s">
        <v>193</v>
      </c>
      <c r="O22" s="52" t="s">
        <v>36</v>
      </c>
      <c r="P22" s="49"/>
      <c r="Q22" s="53">
        <v>1</v>
      </c>
      <c r="R22" s="89">
        <f>ROUNDUP(Q22*0.75,2)</f>
        <v>0.75</v>
      </c>
      <c r="T22"/>
      <c r="U22"/>
      <c r="V22"/>
      <c r="W22"/>
      <c r="X22"/>
      <c r="Y22"/>
      <c r="Z22"/>
    </row>
    <row r="23" spans="1:26" s="26" customFormat="1" ht="18.75" customHeight="1" x14ac:dyDescent="0.15">
      <c r="A23" s="98"/>
      <c r="B23" s="67"/>
      <c r="C23" s="48" t="s">
        <v>153</v>
      </c>
      <c r="D23" s="49"/>
      <c r="E23" s="50">
        <v>20</v>
      </c>
      <c r="F23" s="51" t="s">
        <v>19</v>
      </c>
      <c r="G23" s="71"/>
      <c r="H23" s="75" t="s">
        <v>153</v>
      </c>
      <c r="I23" s="49"/>
      <c r="J23" s="51">
        <f>ROUNDUP(E23*0.75,2)</f>
        <v>15</v>
      </c>
      <c r="K23" s="51" t="s">
        <v>19</v>
      </c>
      <c r="L23" s="51"/>
      <c r="M23" s="79" t="e">
        <f>ROUND(#REF!+(#REF!*3/100),2)</f>
        <v>#REF!</v>
      </c>
      <c r="N23" s="67" t="s">
        <v>224</v>
      </c>
      <c r="O23" s="52" t="s">
        <v>51</v>
      </c>
      <c r="P23" s="49"/>
      <c r="Q23" s="53">
        <v>0.05</v>
      </c>
      <c r="R23" s="89">
        <f>ROUNDUP(Q23*0.75,2)</f>
        <v>0.04</v>
      </c>
      <c r="T23"/>
      <c r="U23"/>
      <c r="V23"/>
      <c r="W23"/>
      <c r="X23"/>
      <c r="Y23"/>
      <c r="Z23"/>
    </row>
    <row r="24" spans="1:26" s="26" customFormat="1" ht="18.75" customHeight="1" x14ac:dyDescent="0.15">
      <c r="A24" s="98"/>
      <c r="B24" s="67"/>
      <c r="C24" s="48" t="s">
        <v>86</v>
      </c>
      <c r="D24" s="49"/>
      <c r="E24" s="50">
        <v>10</v>
      </c>
      <c r="F24" s="51" t="s">
        <v>19</v>
      </c>
      <c r="G24" s="71"/>
      <c r="H24" s="75" t="s">
        <v>86</v>
      </c>
      <c r="I24" s="49"/>
      <c r="J24" s="51">
        <f>ROUNDUP(E24*0.75,2)</f>
        <v>7.5</v>
      </c>
      <c r="K24" s="51" t="s">
        <v>19</v>
      </c>
      <c r="L24" s="51"/>
      <c r="M24" s="79" t="e">
        <f>ROUND(#REF!+(#REF!*15/100),2)</f>
        <v>#REF!</v>
      </c>
      <c r="N24" s="67" t="s">
        <v>14</v>
      </c>
      <c r="O24" s="52" t="s">
        <v>72</v>
      </c>
      <c r="P24" s="49"/>
      <c r="Q24" s="53">
        <v>0.01</v>
      </c>
      <c r="R24" s="89">
        <f>ROUNDUP(Q24*0.75,2)</f>
        <v>0.01</v>
      </c>
      <c r="T24"/>
      <c r="U24"/>
      <c r="V24"/>
      <c r="W24"/>
      <c r="X24"/>
      <c r="Y24"/>
      <c r="Z24"/>
    </row>
    <row r="25" spans="1:26" s="26" customFormat="1" ht="18.75" customHeight="1" x14ac:dyDescent="0.15">
      <c r="A25" s="98"/>
      <c r="B25" s="67"/>
      <c r="C25" s="48"/>
      <c r="D25" s="49"/>
      <c r="E25" s="50"/>
      <c r="F25" s="51"/>
      <c r="G25" s="71"/>
      <c r="H25" s="75"/>
      <c r="I25" s="49"/>
      <c r="J25" s="51"/>
      <c r="K25" s="51"/>
      <c r="L25" s="51"/>
      <c r="M25" s="79"/>
      <c r="N25" s="67"/>
      <c r="O25" s="52" t="s">
        <v>24</v>
      </c>
      <c r="P25" s="49" t="s">
        <v>25</v>
      </c>
      <c r="Q25" s="53">
        <v>0.5</v>
      </c>
      <c r="R25" s="89">
        <f>ROUNDUP(Q25*0.75,2)</f>
        <v>0.38</v>
      </c>
      <c r="T25"/>
      <c r="U25"/>
      <c r="V25"/>
      <c r="W25"/>
      <c r="X25"/>
      <c r="Y25"/>
      <c r="Z25"/>
    </row>
    <row r="26" spans="1:26" s="26" customFormat="1" ht="18.75" customHeight="1" x14ac:dyDescent="0.15">
      <c r="A26" s="98"/>
      <c r="B26" s="66"/>
      <c r="C26" s="42"/>
      <c r="D26" s="43"/>
      <c r="E26" s="44"/>
      <c r="F26" s="45"/>
      <c r="G26" s="70"/>
      <c r="H26" s="74"/>
      <c r="I26" s="43"/>
      <c r="J26" s="45"/>
      <c r="K26" s="45"/>
      <c r="L26" s="45"/>
      <c r="M26" s="78"/>
      <c r="N26" s="66"/>
      <c r="O26" s="46"/>
      <c r="P26" s="43"/>
      <c r="Q26" s="47"/>
      <c r="R26" s="88"/>
      <c r="T26"/>
      <c r="U26"/>
      <c r="V26"/>
      <c r="W26"/>
      <c r="X26"/>
      <c r="Y26"/>
      <c r="Z26"/>
    </row>
    <row r="27" spans="1:26" s="26" customFormat="1" ht="18.75" customHeight="1" x14ac:dyDescent="0.15">
      <c r="A27" s="98"/>
      <c r="B27" s="67" t="s">
        <v>38</v>
      </c>
      <c r="C27" s="48" t="s">
        <v>106</v>
      </c>
      <c r="D27" s="49"/>
      <c r="E27" s="50">
        <v>20</v>
      </c>
      <c r="F27" s="51" t="s">
        <v>19</v>
      </c>
      <c r="G27" s="71"/>
      <c r="H27" s="75" t="s">
        <v>106</v>
      </c>
      <c r="I27" s="49"/>
      <c r="J27" s="51">
        <f>ROUNDUP(E27*0.75,2)</f>
        <v>15</v>
      </c>
      <c r="K27" s="51" t="s">
        <v>19</v>
      </c>
      <c r="L27" s="51"/>
      <c r="M27" s="79" t="e">
        <f>ROUND(#REF!+(#REF!*15/100),2)</f>
        <v>#REF!</v>
      </c>
      <c r="N27" s="67" t="s">
        <v>14</v>
      </c>
      <c r="O27" s="52" t="s">
        <v>22</v>
      </c>
      <c r="P27" s="49"/>
      <c r="Q27" s="53">
        <v>100</v>
      </c>
      <c r="R27" s="89">
        <f>ROUNDUP(Q27*0.75,2)</f>
        <v>75</v>
      </c>
      <c r="T27"/>
      <c r="U27"/>
      <c r="V27"/>
      <c r="W27"/>
      <c r="X27"/>
      <c r="Y27"/>
      <c r="Z27"/>
    </row>
    <row r="28" spans="1:26" s="26" customFormat="1" ht="18.75" customHeight="1" x14ac:dyDescent="0.15">
      <c r="A28" s="98"/>
      <c r="B28" s="67"/>
      <c r="C28" s="48" t="s">
        <v>137</v>
      </c>
      <c r="D28" s="49"/>
      <c r="E28" s="50">
        <v>3</v>
      </c>
      <c r="F28" s="51" t="s">
        <v>19</v>
      </c>
      <c r="G28" s="71"/>
      <c r="H28" s="75" t="s">
        <v>137</v>
      </c>
      <c r="I28" s="49"/>
      <c r="J28" s="51">
        <f>ROUNDUP(E28*0.75,2)</f>
        <v>2.25</v>
      </c>
      <c r="K28" s="51" t="s">
        <v>19</v>
      </c>
      <c r="L28" s="51"/>
      <c r="M28" s="79" t="e">
        <f>ROUND(#REF!+(#REF!*40/100),2)</f>
        <v>#REF!</v>
      </c>
      <c r="N28" s="67"/>
      <c r="O28" s="52" t="s">
        <v>40</v>
      </c>
      <c r="P28" s="49"/>
      <c r="Q28" s="53">
        <v>3</v>
      </c>
      <c r="R28" s="89">
        <f>ROUNDUP(Q28*0.75,2)</f>
        <v>2.25</v>
      </c>
      <c r="T28"/>
      <c r="U28"/>
      <c r="V28"/>
      <c r="W28"/>
      <c r="X28"/>
      <c r="Y28"/>
      <c r="Z28"/>
    </row>
    <row r="29" spans="1:26" s="26" customFormat="1" ht="18.75" customHeight="1" x14ac:dyDescent="0.15">
      <c r="A29" s="98"/>
      <c r="B29" s="66"/>
      <c r="C29" s="42"/>
      <c r="D29" s="43"/>
      <c r="E29" s="44"/>
      <c r="F29" s="45"/>
      <c r="G29" s="70"/>
      <c r="H29" s="74"/>
      <c r="I29" s="43"/>
      <c r="J29" s="45"/>
      <c r="K29" s="45"/>
      <c r="L29" s="45"/>
      <c r="M29" s="78"/>
      <c r="N29" s="66"/>
      <c r="O29" s="46"/>
      <c r="P29" s="43"/>
      <c r="Q29" s="47"/>
      <c r="R29" s="88"/>
      <c r="T29"/>
      <c r="U29"/>
      <c r="V29"/>
      <c r="W29"/>
      <c r="X29"/>
      <c r="Y29"/>
      <c r="Z29"/>
    </row>
    <row r="30" spans="1:26" s="26" customFormat="1" ht="18.75" customHeight="1" x14ac:dyDescent="0.15">
      <c r="A30" s="98"/>
      <c r="B30" s="67" t="s">
        <v>139</v>
      </c>
      <c r="C30" s="48" t="s">
        <v>140</v>
      </c>
      <c r="D30" s="49"/>
      <c r="E30" s="82">
        <v>0.16666666666666666</v>
      </c>
      <c r="F30" s="51" t="s">
        <v>44</v>
      </c>
      <c r="G30" s="71"/>
      <c r="H30" s="75" t="s">
        <v>140</v>
      </c>
      <c r="I30" s="49"/>
      <c r="J30" s="51">
        <f>ROUNDUP(E30*0.75,2)</f>
        <v>0.13</v>
      </c>
      <c r="K30" s="51" t="s">
        <v>44</v>
      </c>
      <c r="L30" s="51"/>
      <c r="M30" s="79" t="e">
        <f>#REF!</f>
        <v>#REF!</v>
      </c>
      <c r="N30" s="67" t="s">
        <v>42</v>
      </c>
      <c r="O30" s="52"/>
      <c r="P30" s="49"/>
      <c r="Q30" s="53"/>
      <c r="R30" s="89"/>
      <c r="T30"/>
      <c r="U30"/>
      <c r="V30"/>
      <c r="W30"/>
      <c r="X30"/>
      <c r="Y30"/>
      <c r="Z30"/>
    </row>
    <row r="31" spans="1:26" s="26" customFormat="1" ht="18.75" customHeight="1" thickBot="1" x14ac:dyDescent="0.2">
      <c r="A31" s="99"/>
      <c r="B31" s="68"/>
      <c r="C31" s="57"/>
      <c r="D31" s="58"/>
      <c r="E31" s="59"/>
      <c r="F31" s="60"/>
      <c r="G31" s="72"/>
      <c r="H31" s="76"/>
      <c r="I31" s="58"/>
      <c r="J31" s="60"/>
      <c r="K31" s="60"/>
      <c r="L31" s="60"/>
      <c r="M31" s="80"/>
      <c r="N31" s="68"/>
      <c r="O31" s="61"/>
      <c r="P31" s="58"/>
      <c r="Q31" s="62"/>
      <c r="R31" s="90"/>
      <c r="T31"/>
      <c r="U31"/>
      <c r="V31"/>
      <c r="W31"/>
      <c r="X31"/>
      <c r="Y31"/>
      <c r="Z31"/>
    </row>
  </sheetData>
  <mergeCells count="5">
    <mergeCell ref="B3:C4"/>
    <mergeCell ref="H1:N1"/>
    <mergeCell ref="A2:R2"/>
    <mergeCell ref="A5:F5"/>
    <mergeCell ref="A7:A31"/>
  </mergeCells>
  <phoneticPr fontId="19"/>
  <printOptions horizontalCentered="1" verticalCentered="1"/>
  <pageMargins left="0.39370078740157483" right="0.39370078740157483" top="0.39370078740157483" bottom="0.39370078740157483" header="0.39370078740157483" footer="0.39370078740157483"/>
  <pageSetup paperSize="12" scale="6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93"/>
      <c r="I1" s="93"/>
      <c r="J1" s="94"/>
      <c r="K1" s="94"/>
      <c r="L1" s="94"/>
      <c r="M1" s="94"/>
      <c r="N1" s="94"/>
      <c r="O1" s="2"/>
      <c r="P1" s="2"/>
      <c r="Q1" s="4"/>
      <c r="R1" s="4"/>
      <c r="S1" s="3"/>
    </row>
    <row r="2" spans="1:19" ht="36.75" customHeight="1" x14ac:dyDescent="0.15">
      <c r="A2" s="93" t="s">
        <v>0</v>
      </c>
      <c r="B2" s="93"/>
      <c r="C2" s="94"/>
      <c r="D2" s="94"/>
      <c r="E2" s="94"/>
      <c r="F2" s="94"/>
      <c r="G2" s="94"/>
      <c r="H2" s="94"/>
      <c r="I2" s="94"/>
      <c r="J2" s="94"/>
      <c r="K2" s="94"/>
      <c r="L2" s="94"/>
      <c r="M2" s="94"/>
      <c r="N2" s="94"/>
      <c r="O2" s="94"/>
      <c r="P2" s="94"/>
      <c r="Q2" s="94"/>
      <c r="R2" s="94"/>
      <c r="S2" s="3"/>
    </row>
    <row r="3" spans="1:19" ht="27.75" customHeight="1" thickBot="1" x14ac:dyDescent="0.3">
      <c r="A3" s="95" t="s">
        <v>225</v>
      </c>
      <c r="B3" s="96"/>
      <c r="C3" s="96"/>
      <c r="D3" s="96"/>
      <c r="E3" s="96"/>
      <c r="F3" s="96"/>
      <c r="G3" s="2"/>
      <c r="H3" s="2"/>
      <c r="I3" s="12"/>
      <c r="J3" s="2"/>
      <c r="K3" s="7"/>
      <c r="L3" s="7"/>
      <c r="M3" s="10"/>
      <c r="N3" s="2"/>
      <c r="O3" s="13"/>
      <c r="P3" s="12"/>
      <c r="Q3" s="14"/>
      <c r="R3" s="14"/>
      <c r="S3" s="11"/>
    </row>
    <row r="4" spans="1:19"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19" ht="30" customHeight="1" x14ac:dyDescent="0.15">
      <c r="A5" s="97" t="s">
        <v>45</v>
      </c>
      <c r="B5" s="65" t="s">
        <v>226</v>
      </c>
      <c r="C5" s="36" t="s">
        <v>68</v>
      </c>
      <c r="D5" s="37"/>
      <c r="E5" s="38">
        <v>10</v>
      </c>
      <c r="F5" s="39" t="s">
        <v>19</v>
      </c>
      <c r="G5" s="69"/>
      <c r="H5" s="73" t="s">
        <v>68</v>
      </c>
      <c r="I5" s="37"/>
      <c r="J5" s="39">
        <f>ROUNDUP(E5*0.75,2)</f>
        <v>7.5</v>
      </c>
      <c r="K5" s="39" t="s">
        <v>19</v>
      </c>
      <c r="L5" s="39"/>
      <c r="M5" s="77" t="e">
        <f>ROUND(#REF!+(#REF!*6/100),2)</f>
        <v>#REF!</v>
      </c>
      <c r="N5" s="65" t="s">
        <v>261</v>
      </c>
      <c r="O5" s="40" t="s">
        <v>13</v>
      </c>
      <c r="P5" s="37"/>
      <c r="Q5" s="41">
        <v>110</v>
      </c>
      <c r="R5" s="87">
        <f>ROUNDUP(Q5*0.75,2)</f>
        <v>82.5</v>
      </c>
    </row>
    <row r="6" spans="1:19" ht="30" customHeight="1" x14ac:dyDescent="0.15">
      <c r="A6" s="98"/>
      <c r="B6" s="67"/>
      <c r="C6" s="48" t="s">
        <v>96</v>
      </c>
      <c r="D6" s="49" t="s">
        <v>67</v>
      </c>
      <c r="E6" s="50">
        <v>0.5</v>
      </c>
      <c r="F6" s="51" t="s">
        <v>97</v>
      </c>
      <c r="G6" s="71" t="s">
        <v>30</v>
      </c>
      <c r="H6" s="75" t="s">
        <v>96</v>
      </c>
      <c r="I6" s="49" t="s">
        <v>67</v>
      </c>
      <c r="J6" s="51">
        <f>ROUNDUP(E6*0.75,2)</f>
        <v>0.38</v>
      </c>
      <c r="K6" s="51" t="s">
        <v>97</v>
      </c>
      <c r="L6" s="51" t="s">
        <v>30</v>
      </c>
      <c r="M6" s="79" t="e">
        <f>#REF!</f>
        <v>#REF!</v>
      </c>
      <c r="N6" s="67" t="s">
        <v>262</v>
      </c>
      <c r="O6" s="52" t="s">
        <v>57</v>
      </c>
      <c r="P6" s="49" t="s">
        <v>47</v>
      </c>
      <c r="Q6" s="53">
        <v>1</v>
      </c>
      <c r="R6" s="89">
        <f>ROUNDUP(Q6*0.75,2)</f>
        <v>0.75</v>
      </c>
    </row>
    <row r="7" spans="1:19" ht="30" customHeight="1" x14ac:dyDescent="0.15">
      <c r="A7" s="98"/>
      <c r="B7" s="67"/>
      <c r="C7" s="48" t="s">
        <v>229</v>
      </c>
      <c r="D7" s="49"/>
      <c r="E7" s="50">
        <v>1</v>
      </c>
      <c r="F7" s="51" t="s">
        <v>19</v>
      </c>
      <c r="G7" s="71" t="s">
        <v>230</v>
      </c>
      <c r="H7" s="75" t="s">
        <v>229</v>
      </c>
      <c r="I7" s="49"/>
      <c r="J7" s="51">
        <f>ROUNDUP(E7*0.75,2)</f>
        <v>0.75</v>
      </c>
      <c r="K7" s="51" t="s">
        <v>19</v>
      </c>
      <c r="L7" s="51" t="s">
        <v>230</v>
      </c>
      <c r="M7" s="79" t="e">
        <f>#REF!</f>
        <v>#REF!</v>
      </c>
      <c r="N7" s="67" t="s">
        <v>227</v>
      </c>
      <c r="O7" s="52" t="s">
        <v>81</v>
      </c>
      <c r="P7" s="49" t="s">
        <v>82</v>
      </c>
      <c r="Q7" s="53">
        <v>0.5</v>
      </c>
      <c r="R7" s="89">
        <f>ROUNDUP(Q7*0.75,2)</f>
        <v>0.38</v>
      </c>
    </row>
    <row r="8" spans="1:19" ht="30" customHeight="1" x14ac:dyDescent="0.15">
      <c r="A8" s="98"/>
      <c r="B8" s="67"/>
      <c r="C8" s="48" t="s">
        <v>156</v>
      </c>
      <c r="D8" s="49"/>
      <c r="E8" s="50">
        <v>3</v>
      </c>
      <c r="F8" s="51" t="s">
        <v>19</v>
      </c>
      <c r="G8" s="71" t="s">
        <v>33</v>
      </c>
      <c r="H8" s="75" t="s">
        <v>156</v>
      </c>
      <c r="I8" s="49"/>
      <c r="J8" s="51">
        <f>ROUNDUP(E8*0.75,2)</f>
        <v>2.25</v>
      </c>
      <c r="K8" s="51" t="s">
        <v>19</v>
      </c>
      <c r="L8" s="51" t="s">
        <v>33</v>
      </c>
      <c r="M8" s="79" t="e">
        <f>#REF!</f>
        <v>#REF!</v>
      </c>
      <c r="N8" s="67" t="s">
        <v>228</v>
      </c>
      <c r="O8" s="52" t="s">
        <v>51</v>
      </c>
      <c r="P8" s="49"/>
      <c r="Q8" s="53">
        <v>0.1</v>
      </c>
      <c r="R8" s="89">
        <f>ROUNDUP(Q8*0.75,2)</f>
        <v>0.08</v>
      </c>
    </row>
    <row r="9" spans="1:19" ht="30" customHeight="1" x14ac:dyDescent="0.15">
      <c r="A9" s="98"/>
      <c r="B9" s="66"/>
      <c r="C9" s="42"/>
      <c r="D9" s="43"/>
      <c r="E9" s="44"/>
      <c r="F9" s="45"/>
      <c r="G9" s="70"/>
      <c r="H9" s="74"/>
      <c r="I9" s="43"/>
      <c r="J9" s="45"/>
      <c r="K9" s="45"/>
      <c r="L9" s="45"/>
      <c r="M9" s="78"/>
      <c r="N9" s="66" t="s">
        <v>14</v>
      </c>
      <c r="O9" s="46"/>
      <c r="P9" s="43"/>
      <c r="Q9" s="47"/>
      <c r="R9" s="88"/>
    </row>
    <row r="10" spans="1:19" ht="30" customHeight="1" x14ac:dyDescent="0.15">
      <c r="A10" s="98"/>
      <c r="B10" s="67" t="s">
        <v>102</v>
      </c>
      <c r="C10" s="48" t="s">
        <v>105</v>
      </c>
      <c r="D10" s="49"/>
      <c r="E10" s="50">
        <v>30</v>
      </c>
      <c r="F10" s="51" t="s">
        <v>19</v>
      </c>
      <c r="G10" s="71" t="s">
        <v>56</v>
      </c>
      <c r="H10" s="75" t="s">
        <v>105</v>
      </c>
      <c r="I10" s="49"/>
      <c r="J10" s="51">
        <f>ROUNDUP(E10*0.75,2)</f>
        <v>22.5</v>
      </c>
      <c r="K10" s="51" t="s">
        <v>19</v>
      </c>
      <c r="L10" s="51" t="s">
        <v>56</v>
      </c>
      <c r="M10" s="79" t="e">
        <f>#REF!</f>
        <v>#REF!</v>
      </c>
      <c r="N10" s="67" t="s">
        <v>103</v>
      </c>
      <c r="O10" s="52" t="s">
        <v>60</v>
      </c>
      <c r="P10" s="49"/>
      <c r="Q10" s="53">
        <v>50</v>
      </c>
      <c r="R10" s="89">
        <f>ROUNDUP(Q10*0.75,2)</f>
        <v>37.5</v>
      </c>
    </row>
    <row r="11" spans="1:19" ht="30" customHeight="1" x14ac:dyDescent="0.15">
      <c r="A11" s="98"/>
      <c r="B11" s="67"/>
      <c r="C11" s="48" t="s">
        <v>106</v>
      </c>
      <c r="D11" s="49"/>
      <c r="E11" s="50">
        <v>20</v>
      </c>
      <c r="F11" s="51" t="s">
        <v>19</v>
      </c>
      <c r="G11" s="71"/>
      <c r="H11" s="75" t="s">
        <v>106</v>
      </c>
      <c r="I11" s="49"/>
      <c r="J11" s="51">
        <f>ROUNDUP(E11*0.75,2)</f>
        <v>15</v>
      </c>
      <c r="K11" s="51" t="s">
        <v>19</v>
      </c>
      <c r="L11" s="51"/>
      <c r="M11" s="79" t="e">
        <f>ROUND(#REF!+(#REF!*15/100),2)</f>
        <v>#REF!</v>
      </c>
      <c r="N11" s="67" t="s">
        <v>104</v>
      </c>
      <c r="O11" s="52" t="s">
        <v>81</v>
      </c>
      <c r="P11" s="49" t="s">
        <v>82</v>
      </c>
      <c r="Q11" s="53">
        <v>0.5</v>
      </c>
      <c r="R11" s="89">
        <f>ROUNDUP(Q11*0.75,2)</f>
        <v>0.38</v>
      </c>
    </row>
    <row r="12" spans="1:19" ht="30" customHeight="1" x14ac:dyDescent="0.15">
      <c r="A12" s="98"/>
      <c r="B12" s="67"/>
      <c r="C12" s="48" t="s">
        <v>20</v>
      </c>
      <c r="D12" s="49"/>
      <c r="E12" s="50">
        <v>10</v>
      </c>
      <c r="F12" s="51" t="s">
        <v>19</v>
      </c>
      <c r="G12" s="71"/>
      <c r="H12" s="75" t="s">
        <v>20</v>
      </c>
      <c r="I12" s="49"/>
      <c r="J12" s="51">
        <f>ROUNDUP(E12*0.75,2)</f>
        <v>7.5</v>
      </c>
      <c r="K12" s="51" t="s">
        <v>19</v>
      </c>
      <c r="L12" s="51"/>
      <c r="M12" s="79" t="e">
        <f>ROUND(#REF!+(#REF!*10/100),2)</f>
        <v>#REF!</v>
      </c>
      <c r="N12" s="67" t="s">
        <v>14</v>
      </c>
      <c r="O12" s="52" t="s">
        <v>51</v>
      </c>
      <c r="P12" s="49"/>
      <c r="Q12" s="53">
        <v>0.1</v>
      </c>
      <c r="R12" s="89">
        <f>ROUNDUP(Q12*0.75,2)</f>
        <v>0.08</v>
      </c>
    </row>
    <row r="13" spans="1:19" ht="30" customHeight="1" x14ac:dyDescent="0.15">
      <c r="A13" s="98"/>
      <c r="B13" s="67"/>
      <c r="C13" s="48" t="s">
        <v>107</v>
      </c>
      <c r="D13" s="49"/>
      <c r="E13" s="50">
        <v>10</v>
      </c>
      <c r="F13" s="51" t="s">
        <v>19</v>
      </c>
      <c r="G13" s="71" t="s">
        <v>33</v>
      </c>
      <c r="H13" s="75" t="s">
        <v>107</v>
      </c>
      <c r="I13" s="49"/>
      <c r="J13" s="51">
        <f>ROUNDUP(E13*0.75,2)</f>
        <v>7.5</v>
      </c>
      <c r="K13" s="51" t="s">
        <v>19</v>
      </c>
      <c r="L13" s="51" t="s">
        <v>33</v>
      </c>
      <c r="M13" s="79" t="e">
        <f>#REF!</f>
        <v>#REF!</v>
      </c>
      <c r="N13" s="67"/>
      <c r="O13" s="52"/>
      <c r="P13" s="49"/>
      <c r="Q13" s="53"/>
      <c r="R13" s="89"/>
    </row>
    <row r="14" spans="1:19" ht="30" customHeight="1" x14ac:dyDescent="0.15">
      <c r="A14" s="98"/>
      <c r="B14" s="66"/>
      <c r="C14" s="42"/>
      <c r="D14" s="43"/>
      <c r="E14" s="44"/>
      <c r="F14" s="45"/>
      <c r="G14" s="70"/>
      <c r="H14" s="74"/>
      <c r="I14" s="43"/>
      <c r="J14" s="45"/>
      <c r="K14" s="45"/>
      <c r="L14" s="45"/>
      <c r="M14" s="78"/>
      <c r="N14" s="66"/>
      <c r="O14" s="46"/>
      <c r="P14" s="43"/>
      <c r="Q14" s="47"/>
      <c r="R14" s="88"/>
    </row>
    <row r="15" spans="1:19" ht="30" customHeight="1" x14ac:dyDescent="0.15">
      <c r="A15" s="98"/>
      <c r="B15" s="67" t="s">
        <v>108</v>
      </c>
      <c r="C15" s="48" t="s">
        <v>65</v>
      </c>
      <c r="D15" s="49"/>
      <c r="E15" s="50">
        <v>30</v>
      </c>
      <c r="F15" s="51" t="s">
        <v>19</v>
      </c>
      <c r="G15" s="71"/>
      <c r="H15" s="75" t="s">
        <v>65</v>
      </c>
      <c r="I15" s="49"/>
      <c r="J15" s="51">
        <f>ROUNDUP(E15*0.75,2)</f>
        <v>22.5</v>
      </c>
      <c r="K15" s="51" t="s">
        <v>19</v>
      </c>
      <c r="L15" s="51"/>
      <c r="M15" s="79" t="e">
        <f>ROUND(#REF!+(#REF!*15/100),2)</f>
        <v>#REF!</v>
      </c>
      <c r="N15" s="67" t="s">
        <v>109</v>
      </c>
      <c r="O15" s="52" t="s">
        <v>24</v>
      </c>
      <c r="P15" s="49" t="s">
        <v>25</v>
      </c>
      <c r="Q15" s="53">
        <v>0.5</v>
      </c>
      <c r="R15" s="89">
        <f>ROUNDUP(Q15*0.75,2)</f>
        <v>0.38</v>
      </c>
    </row>
    <row r="16" spans="1:19" ht="30" customHeight="1" x14ac:dyDescent="0.15">
      <c r="A16" s="98"/>
      <c r="B16" s="67"/>
      <c r="C16" s="48" t="s">
        <v>111</v>
      </c>
      <c r="D16" s="49"/>
      <c r="E16" s="50">
        <v>0.5</v>
      </c>
      <c r="F16" s="51" t="s">
        <v>19</v>
      </c>
      <c r="G16" s="71" t="s">
        <v>49</v>
      </c>
      <c r="H16" s="75" t="s">
        <v>111</v>
      </c>
      <c r="I16" s="49"/>
      <c r="J16" s="51">
        <f>ROUNDUP(E16*0.75,2)</f>
        <v>0.38</v>
      </c>
      <c r="K16" s="51" t="s">
        <v>19</v>
      </c>
      <c r="L16" s="51" t="s">
        <v>49</v>
      </c>
      <c r="M16" s="79" t="e">
        <f>#REF!</f>
        <v>#REF!</v>
      </c>
      <c r="N16" s="67" t="s">
        <v>110</v>
      </c>
      <c r="O16" s="52" t="s">
        <v>23</v>
      </c>
      <c r="P16" s="49"/>
      <c r="Q16" s="53">
        <v>0.5</v>
      </c>
      <c r="R16" s="89">
        <f>ROUNDUP(Q16*0.75,2)</f>
        <v>0.38</v>
      </c>
    </row>
    <row r="17" spans="1:18" ht="30" customHeight="1" x14ac:dyDescent="0.15">
      <c r="A17" s="98"/>
      <c r="B17" s="67"/>
      <c r="C17" s="48" t="s">
        <v>112</v>
      </c>
      <c r="D17" s="49"/>
      <c r="E17" s="50">
        <v>2</v>
      </c>
      <c r="F17" s="51" t="s">
        <v>19</v>
      </c>
      <c r="G17" s="71"/>
      <c r="H17" s="75" t="s">
        <v>112</v>
      </c>
      <c r="I17" s="49"/>
      <c r="J17" s="51">
        <f>ROUNDUP(E17*0.75,2)</f>
        <v>1.5</v>
      </c>
      <c r="K17" s="51" t="s">
        <v>19</v>
      </c>
      <c r="L17" s="51"/>
      <c r="M17" s="79" t="e">
        <f>#REF!</f>
        <v>#REF!</v>
      </c>
      <c r="N17" s="67" t="s">
        <v>14</v>
      </c>
      <c r="O17" s="52" t="s">
        <v>71</v>
      </c>
      <c r="P17" s="49"/>
      <c r="Q17" s="53">
        <v>2</v>
      </c>
      <c r="R17" s="89">
        <f>ROUNDUP(Q17*0.75,2)</f>
        <v>1.5</v>
      </c>
    </row>
    <row r="18" spans="1:18" ht="30" customHeight="1" x14ac:dyDescent="0.15">
      <c r="A18" s="98"/>
      <c r="B18" s="66"/>
      <c r="C18" s="42"/>
      <c r="D18" s="43"/>
      <c r="E18" s="44"/>
      <c r="F18" s="45"/>
      <c r="G18" s="70"/>
      <c r="H18" s="74"/>
      <c r="I18" s="43"/>
      <c r="J18" s="45"/>
      <c r="K18" s="45"/>
      <c r="L18" s="45"/>
      <c r="M18" s="78"/>
      <c r="N18" s="66"/>
      <c r="O18" s="46"/>
      <c r="P18" s="43"/>
      <c r="Q18" s="47"/>
      <c r="R18" s="88"/>
    </row>
    <row r="19" spans="1:18" ht="30" customHeight="1" x14ac:dyDescent="0.15">
      <c r="A19" s="98"/>
      <c r="B19" s="67" t="s">
        <v>38</v>
      </c>
      <c r="C19" s="48" t="s">
        <v>194</v>
      </c>
      <c r="D19" s="49"/>
      <c r="E19" s="50">
        <v>5</v>
      </c>
      <c r="F19" s="51" t="s">
        <v>19</v>
      </c>
      <c r="G19" s="71" t="s">
        <v>33</v>
      </c>
      <c r="H19" s="75" t="s">
        <v>194</v>
      </c>
      <c r="I19" s="49"/>
      <c r="J19" s="51">
        <f>ROUNDUP(E19*0.75,2)</f>
        <v>3.75</v>
      </c>
      <c r="K19" s="51" t="s">
        <v>19</v>
      </c>
      <c r="L19" s="51" t="s">
        <v>33</v>
      </c>
      <c r="M19" s="79" t="e">
        <f>#REF!</f>
        <v>#REF!</v>
      </c>
      <c r="N19" s="67" t="s">
        <v>14</v>
      </c>
      <c r="O19" s="52" t="s">
        <v>22</v>
      </c>
      <c r="P19" s="49"/>
      <c r="Q19" s="53">
        <v>100</v>
      </c>
      <c r="R19" s="89">
        <f>ROUNDUP(Q19*0.75,2)</f>
        <v>75</v>
      </c>
    </row>
    <row r="20" spans="1:18" ht="30" customHeight="1" x14ac:dyDescent="0.15">
      <c r="A20" s="98"/>
      <c r="B20" s="67"/>
      <c r="C20" s="48" t="s">
        <v>32</v>
      </c>
      <c r="D20" s="49"/>
      <c r="E20" s="50">
        <v>5</v>
      </c>
      <c r="F20" s="51" t="s">
        <v>19</v>
      </c>
      <c r="G20" s="71"/>
      <c r="H20" s="75" t="s">
        <v>32</v>
      </c>
      <c r="I20" s="49"/>
      <c r="J20" s="51">
        <f>ROUNDUP(E20*0.75,2)</f>
        <v>3.75</v>
      </c>
      <c r="K20" s="51" t="s">
        <v>19</v>
      </c>
      <c r="L20" s="51"/>
      <c r="M20" s="79" t="e">
        <f>ROUND(#REF!+(#REF!*10/100),2)</f>
        <v>#REF!</v>
      </c>
      <c r="N20" s="67"/>
      <c r="O20" s="52" t="s">
        <v>40</v>
      </c>
      <c r="P20" s="49"/>
      <c r="Q20" s="53">
        <v>3</v>
      </c>
      <c r="R20" s="89">
        <f>ROUNDUP(Q20*0.75,2)</f>
        <v>2.25</v>
      </c>
    </row>
    <row r="21" spans="1:18" ht="30" customHeight="1" thickBot="1" x14ac:dyDescent="0.2">
      <c r="A21" s="99"/>
      <c r="B21" s="68"/>
      <c r="C21" s="57"/>
      <c r="D21" s="58"/>
      <c r="E21" s="59"/>
      <c r="F21" s="60"/>
      <c r="G21" s="72"/>
      <c r="H21" s="76"/>
      <c r="I21" s="58"/>
      <c r="J21" s="60"/>
      <c r="K21" s="60"/>
      <c r="L21" s="60"/>
      <c r="M21" s="80"/>
      <c r="N21" s="68"/>
      <c r="O21" s="61"/>
      <c r="P21" s="58"/>
      <c r="Q21" s="62"/>
      <c r="R21" s="90"/>
    </row>
    <row r="22" spans="1:18" ht="18.75" customHeight="1" x14ac:dyDescent="0.15">
      <c r="B22" s="86"/>
      <c r="C22" s="86"/>
      <c r="D22" s="86"/>
      <c r="E22" s="86"/>
      <c r="F22" s="86"/>
      <c r="G22" s="86"/>
    </row>
  </sheetData>
  <mergeCells count="4">
    <mergeCell ref="H1:N1"/>
    <mergeCell ref="A2:R2"/>
    <mergeCell ref="A3:F3"/>
    <mergeCell ref="A5:A21"/>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93"/>
      <c r="I1" s="93"/>
      <c r="J1" s="94"/>
      <c r="K1" s="94"/>
      <c r="L1" s="94"/>
      <c r="M1" s="94"/>
      <c r="N1" s="94"/>
      <c r="O1" s="2"/>
      <c r="P1" s="2"/>
      <c r="Q1" s="4"/>
      <c r="R1" s="4"/>
      <c r="S1" s="3"/>
    </row>
    <row r="2" spans="1:19" ht="36.75" customHeight="1" x14ac:dyDescent="0.15">
      <c r="A2" s="93" t="s">
        <v>0</v>
      </c>
      <c r="B2" s="93"/>
      <c r="C2" s="94"/>
      <c r="D2" s="94"/>
      <c r="E2" s="94"/>
      <c r="F2" s="94"/>
      <c r="G2" s="94"/>
      <c r="H2" s="94"/>
      <c r="I2" s="94"/>
      <c r="J2" s="94"/>
      <c r="K2" s="94"/>
      <c r="L2" s="94"/>
      <c r="M2" s="94"/>
      <c r="N2" s="94"/>
      <c r="O2" s="94"/>
      <c r="P2" s="94"/>
      <c r="Q2" s="94"/>
      <c r="R2" s="94"/>
      <c r="S2" s="3"/>
    </row>
    <row r="3" spans="1:19" ht="27.75" customHeight="1" thickBot="1" x14ac:dyDescent="0.3">
      <c r="A3" s="95" t="s">
        <v>231</v>
      </c>
      <c r="B3" s="96"/>
      <c r="C3" s="96"/>
      <c r="D3" s="96"/>
      <c r="E3" s="96"/>
      <c r="F3" s="96"/>
      <c r="G3" s="2"/>
      <c r="H3" s="2"/>
      <c r="I3" s="12"/>
      <c r="J3" s="2"/>
      <c r="K3" s="7"/>
      <c r="L3" s="7"/>
      <c r="M3" s="10"/>
      <c r="N3" s="2"/>
      <c r="O3" s="13"/>
      <c r="P3" s="12"/>
      <c r="Q3" s="14"/>
      <c r="R3" s="14"/>
      <c r="S3" s="11"/>
    </row>
    <row r="4" spans="1:19"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19" ht="30" customHeight="1" x14ac:dyDescent="0.15">
      <c r="A5" s="97" t="s">
        <v>45</v>
      </c>
      <c r="B5" s="65" t="s">
        <v>53</v>
      </c>
      <c r="C5" s="36" t="s">
        <v>122</v>
      </c>
      <c r="D5" s="37" t="s">
        <v>50</v>
      </c>
      <c r="E5" s="81">
        <v>0.5</v>
      </c>
      <c r="F5" s="39" t="s">
        <v>31</v>
      </c>
      <c r="G5" s="69" t="s">
        <v>30</v>
      </c>
      <c r="H5" s="73" t="s">
        <v>122</v>
      </c>
      <c r="I5" s="37" t="s">
        <v>50</v>
      </c>
      <c r="J5" s="39">
        <f>ROUNDUP(E5*0.75,2)</f>
        <v>0.38</v>
      </c>
      <c r="K5" s="39" t="s">
        <v>31</v>
      </c>
      <c r="L5" s="39" t="s">
        <v>30</v>
      </c>
      <c r="M5" s="77" t="e">
        <f>#REF!</f>
        <v>#REF!</v>
      </c>
      <c r="N5" s="65"/>
      <c r="O5" s="40" t="s">
        <v>13</v>
      </c>
      <c r="P5" s="37"/>
      <c r="Q5" s="41">
        <v>110</v>
      </c>
      <c r="R5" s="87">
        <f>ROUNDUP(Q5*0.75,2)</f>
        <v>82.5</v>
      </c>
    </row>
    <row r="6" spans="1:19" ht="30" customHeight="1" x14ac:dyDescent="0.15">
      <c r="A6" s="98"/>
      <c r="B6" s="66"/>
      <c r="C6" s="42"/>
      <c r="D6" s="43"/>
      <c r="E6" s="44"/>
      <c r="F6" s="45"/>
      <c r="G6" s="70"/>
      <c r="H6" s="74"/>
      <c r="I6" s="43"/>
      <c r="J6" s="45"/>
      <c r="K6" s="45"/>
      <c r="L6" s="45"/>
      <c r="M6" s="78"/>
      <c r="N6" s="66"/>
      <c r="O6" s="46"/>
      <c r="P6" s="43"/>
      <c r="Q6" s="47"/>
      <c r="R6" s="88"/>
    </row>
    <row r="7" spans="1:19" ht="30" customHeight="1" x14ac:dyDescent="0.15">
      <c r="A7" s="98"/>
      <c r="B7" s="67" t="s">
        <v>123</v>
      </c>
      <c r="C7" s="48" t="s">
        <v>129</v>
      </c>
      <c r="D7" s="49"/>
      <c r="E7" s="50">
        <v>40</v>
      </c>
      <c r="F7" s="51" t="s">
        <v>19</v>
      </c>
      <c r="G7" s="71" t="s">
        <v>56</v>
      </c>
      <c r="H7" s="75" t="s">
        <v>129</v>
      </c>
      <c r="I7" s="49"/>
      <c r="J7" s="51">
        <f>ROUNDUP(E7*0.75,2)</f>
        <v>30</v>
      </c>
      <c r="K7" s="51" t="s">
        <v>19</v>
      </c>
      <c r="L7" s="51" t="s">
        <v>56</v>
      </c>
      <c r="M7" s="79" t="e">
        <f>#REF!</f>
        <v>#REF!</v>
      </c>
      <c r="N7" s="67" t="s">
        <v>124</v>
      </c>
      <c r="O7" s="52" t="s">
        <v>36</v>
      </c>
      <c r="P7" s="49"/>
      <c r="Q7" s="53">
        <v>1</v>
      </c>
      <c r="R7" s="89">
        <f t="shared" ref="R7:R12" si="0">ROUNDUP(Q7*0.75,2)</f>
        <v>0.75</v>
      </c>
    </row>
    <row r="8" spans="1:19" ht="30" customHeight="1" x14ac:dyDescent="0.15">
      <c r="A8" s="98"/>
      <c r="B8" s="67"/>
      <c r="C8" s="48" t="s">
        <v>68</v>
      </c>
      <c r="D8" s="49"/>
      <c r="E8" s="50">
        <v>20</v>
      </c>
      <c r="F8" s="51" t="s">
        <v>19</v>
      </c>
      <c r="G8" s="71"/>
      <c r="H8" s="75" t="s">
        <v>68</v>
      </c>
      <c r="I8" s="49"/>
      <c r="J8" s="51">
        <f>ROUNDUP(E8*0.75,2)</f>
        <v>15</v>
      </c>
      <c r="K8" s="51" t="s">
        <v>19</v>
      </c>
      <c r="L8" s="51"/>
      <c r="M8" s="79" t="e">
        <f>ROUND(#REF!+(#REF!*6/100),2)</f>
        <v>#REF!</v>
      </c>
      <c r="N8" s="67" t="s">
        <v>125</v>
      </c>
      <c r="O8" s="52" t="s">
        <v>51</v>
      </c>
      <c r="P8" s="49"/>
      <c r="Q8" s="53">
        <v>0.1</v>
      </c>
      <c r="R8" s="89">
        <f t="shared" si="0"/>
        <v>0.08</v>
      </c>
    </row>
    <row r="9" spans="1:19" ht="30" customHeight="1" x14ac:dyDescent="0.15">
      <c r="A9" s="98"/>
      <c r="B9" s="67"/>
      <c r="C9" s="48" t="s">
        <v>130</v>
      </c>
      <c r="D9" s="49" t="s">
        <v>25</v>
      </c>
      <c r="E9" s="50">
        <v>5</v>
      </c>
      <c r="F9" s="51" t="s">
        <v>19</v>
      </c>
      <c r="G9" s="71" t="s">
        <v>131</v>
      </c>
      <c r="H9" s="75" t="s">
        <v>130</v>
      </c>
      <c r="I9" s="49" t="s">
        <v>25</v>
      </c>
      <c r="J9" s="51">
        <f>ROUNDUP(E9*0.75,2)</f>
        <v>3.75</v>
      </c>
      <c r="K9" s="51" t="s">
        <v>19</v>
      </c>
      <c r="L9" s="51" t="s">
        <v>131</v>
      </c>
      <c r="M9" s="79" t="e">
        <f>#REF!</f>
        <v>#REF!</v>
      </c>
      <c r="N9" s="67" t="s">
        <v>126</v>
      </c>
      <c r="O9" s="52" t="s">
        <v>72</v>
      </c>
      <c r="P9" s="49"/>
      <c r="Q9" s="53">
        <v>0.01</v>
      </c>
      <c r="R9" s="89">
        <f t="shared" si="0"/>
        <v>0.01</v>
      </c>
    </row>
    <row r="10" spans="1:19" ht="30" customHeight="1" x14ac:dyDescent="0.15">
      <c r="A10" s="98"/>
      <c r="B10" s="67"/>
      <c r="C10" s="48" t="s">
        <v>46</v>
      </c>
      <c r="D10" s="49" t="s">
        <v>47</v>
      </c>
      <c r="E10" s="50">
        <v>5</v>
      </c>
      <c r="F10" s="51" t="s">
        <v>48</v>
      </c>
      <c r="G10" s="71" t="s">
        <v>30</v>
      </c>
      <c r="H10" s="75" t="s">
        <v>46</v>
      </c>
      <c r="I10" s="49" t="s">
        <v>47</v>
      </c>
      <c r="J10" s="51">
        <f>ROUNDUP(E10*0.75,2)</f>
        <v>3.75</v>
      </c>
      <c r="K10" s="51" t="s">
        <v>48</v>
      </c>
      <c r="L10" s="51" t="s">
        <v>30</v>
      </c>
      <c r="M10" s="79" t="e">
        <f>#REF!</f>
        <v>#REF!</v>
      </c>
      <c r="N10" s="67" t="s">
        <v>127</v>
      </c>
      <c r="O10" s="52" t="s">
        <v>36</v>
      </c>
      <c r="P10" s="49"/>
      <c r="Q10" s="53">
        <v>1</v>
      </c>
      <c r="R10" s="89">
        <f t="shared" si="0"/>
        <v>0.75</v>
      </c>
    </row>
    <row r="11" spans="1:19" ht="30" customHeight="1" x14ac:dyDescent="0.15">
      <c r="A11" s="98"/>
      <c r="B11" s="67"/>
      <c r="C11" s="48" t="s">
        <v>77</v>
      </c>
      <c r="D11" s="49"/>
      <c r="E11" s="50">
        <v>20</v>
      </c>
      <c r="F11" s="51" t="s">
        <v>19</v>
      </c>
      <c r="G11" s="71"/>
      <c r="H11" s="75" t="s">
        <v>77</v>
      </c>
      <c r="I11" s="49"/>
      <c r="J11" s="51">
        <f>ROUNDUP(E11*0.75,2)</f>
        <v>15</v>
      </c>
      <c r="K11" s="51" t="s">
        <v>19</v>
      </c>
      <c r="L11" s="51"/>
      <c r="M11" s="79" t="e">
        <f>ROUND(#REF!+(#REF!*3/100),2)</f>
        <v>#REF!</v>
      </c>
      <c r="N11" s="67" t="s">
        <v>128</v>
      </c>
      <c r="O11" s="52" t="s">
        <v>58</v>
      </c>
      <c r="P11" s="49"/>
      <c r="Q11" s="53">
        <v>2.5</v>
      </c>
      <c r="R11" s="89">
        <f t="shared" si="0"/>
        <v>1.8800000000000001</v>
      </c>
    </row>
    <row r="12" spans="1:19" ht="30" customHeight="1" x14ac:dyDescent="0.15">
      <c r="A12" s="98"/>
      <c r="B12" s="67"/>
      <c r="C12" s="48"/>
      <c r="D12" s="49"/>
      <c r="E12" s="50"/>
      <c r="F12" s="51"/>
      <c r="G12" s="71"/>
      <c r="H12" s="75"/>
      <c r="I12" s="49"/>
      <c r="J12" s="51"/>
      <c r="K12" s="51"/>
      <c r="L12" s="51"/>
      <c r="M12" s="79"/>
      <c r="N12" s="67" t="s">
        <v>14</v>
      </c>
      <c r="O12" s="52" t="s">
        <v>59</v>
      </c>
      <c r="P12" s="49"/>
      <c r="Q12" s="53">
        <v>1.5</v>
      </c>
      <c r="R12" s="89">
        <f t="shared" si="0"/>
        <v>1.1300000000000001</v>
      </c>
    </row>
    <row r="13" spans="1:19" ht="30" customHeight="1" x14ac:dyDescent="0.15">
      <c r="A13" s="98"/>
      <c r="B13" s="66"/>
      <c r="C13" s="42"/>
      <c r="D13" s="43"/>
      <c r="E13" s="44"/>
      <c r="F13" s="45"/>
      <c r="G13" s="70"/>
      <c r="H13" s="74"/>
      <c r="I13" s="43"/>
      <c r="J13" s="45"/>
      <c r="K13" s="45"/>
      <c r="L13" s="45"/>
      <c r="M13" s="78"/>
      <c r="N13" s="66"/>
      <c r="O13" s="46"/>
      <c r="P13" s="43"/>
      <c r="Q13" s="47"/>
      <c r="R13" s="88"/>
    </row>
    <row r="14" spans="1:19" ht="30" customHeight="1" x14ac:dyDescent="0.15">
      <c r="A14" s="98"/>
      <c r="B14" s="67" t="s">
        <v>132</v>
      </c>
      <c r="C14" s="48" t="s">
        <v>21</v>
      </c>
      <c r="D14" s="49"/>
      <c r="E14" s="50">
        <v>30</v>
      </c>
      <c r="F14" s="51" t="s">
        <v>19</v>
      </c>
      <c r="G14" s="71"/>
      <c r="H14" s="75" t="s">
        <v>21</v>
      </c>
      <c r="I14" s="49"/>
      <c r="J14" s="51">
        <f>ROUNDUP(E14*0.75,2)</f>
        <v>22.5</v>
      </c>
      <c r="K14" s="51" t="s">
        <v>19</v>
      </c>
      <c r="L14" s="51"/>
      <c r="M14" s="79" t="e">
        <f>ROUND(#REF!+(#REF!*6/100),2)</f>
        <v>#REF!</v>
      </c>
      <c r="N14" s="67" t="s">
        <v>133</v>
      </c>
      <c r="O14" s="52" t="s">
        <v>23</v>
      </c>
      <c r="P14" s="49"/>
      <c r="Q14" s="53">
        <v>1</v>
      </c>
      <c r="R14" s="89">
        <f>ROUNDUP(Q14*0.75,2)</f>
        <v>0.75</v>
      </c>
    </row>
    <row r="15" spans="1:19" ht="30" customHeight="1" x14ac:dyDescent="0.15">
      <c r="A15" s="98"/>
      <c r="B15" s="67"/>
      <c r="C15" s="48" t="s">
        <v>101</v>
      </c>
      <c r="D15" s="49"/>
      <c r="E15" s="50">
        <v>10</v>
      </c>
      <c r="F15" s="51" t="s">
        <v>19</v>
      </c>
      <c r="G15" s="71"/>
      <c r="H15" s="75" t="s">
        <v>101</v>
      </c>
      <c r="I15" s="49"/>
      <c r="J15" s="51">
        <f>ROUNDUP(E15*0.75,2)</f>
        <v>7.5</v>
      </c>
      <c r="K15" s="51" t="s">
        <v>19</v>
      </c>
      <c r="L15" s="51"/>
      <c r="M15" s="79" t="e">
        <f>ROUND(#REF!+(#REF!*2/100),2)</f>
        <v>#REF!</v>
      </c>
      <c r="N15" s="67" t="s">
        <v>134</v>
      </c>
      <c r="O15" s="52" t="s">
        <v>24</v>
      </c>
      <c r="P15" s="49" t="s">
        <v>25</v>
      </c>
      <c r="Q15" s="53">
        <v>0.5</v>
      </c>
      <c r="R15" s="89">
        <f>ROUNDUP(Q15*0.75,2)</f>
        <v>0.38</v>
      </c>
    </row>
    <row r="16" spans="1:19" ht="30" customHeight="1" x14ac:dyDescent="0.15">
      <c r="A16" s="98"/>
      <c r="B16" s="67"/>
      <c r="C16" s="48" t="s">
        <v>20</v>
      </c>
      <c r="D16" s="49"/>
      <c r="E16" s="50">
        <v>5</v>
      </c>
      <c r="F16" s="51" t="s">
        <v>19</v>
      </c>
      <c r="G16" s="71"/>
      <c r="H16" s="75" t="s">
        <v>20</v>
      </c>
      <c r="I16" s="49"/>
      <c r="J16" s="51">
        <f>ROUNDUP(E16*0.75,2)</f>
        <v>3.75</v>
      </c>
      <c r="K16" s="51" t="s">
        <v>19</v>
      </c>
      <c r="L16" s="51"/>
      <c r="M16" s="79" t="e">
        <f>ROUND(#REF!+(#REF!*10/100),2)</f>
        <v>#REF!</v>
      </c>
      <c r="N16" s="67" t="s">
        <v>14</v>
      </c>
      <c r="O16" s="52" t="s">
        <v>52</v>
      </c>
      <c r="P16" s="49"/>
      <c r="Q16" s="53">
        <v>2</v>
      </c>
      <c r="R16" s="89">
        <f>ROUNDUP(Q16*0.75,2)</f>
        <v>1.5</v>
      </c>
    </row>
    <row r="17" spans="1:18" ht="30" customHeight="1" x14ac:dyDescent="0.15">
      <c r="A17" s="98"/>
      <c r="B17" s="67"/>
      <c r="C17" s="48"/>
      <c r="D17" s="49"/>
      <c r="E17" s="50"/>
      <c r="F17" s="51"/>
      <c r="G17" s="71"/>
      <c r="H17" s="75"/>
      <c r="I17" s="49"/>
      <c r="J17" s="51"/>
      <c r="K17" s="51"/>
      <c r="L17" s="51"/>
      <c r="M17" s="79"/>
      <c r="N17" s="67"/>
      <c r="O17" s="52" t="s">
        <v>36</v>
      </c>
      <c r="P17" s="49"/>
      <c r="Q17" s="53">
        <v>2</v>
      </c>
      <c r="R17" s="89">
        <f>ROUNDUP(Q17*0.75,2)</f>
        <v>1.5</v>
      </c>
    </row>
    <row r="18" spans="1:18" ht="30" customHeight="1" x14ac:dyDescent="0.15">
      <c r="A18" s="98"/>
      <c r="B18" s="66"/>
      <c r="C18" s="42"/>
      <c r="D18" s="43"/>
      <c r="E18" s="44"/>
      <c r="F18" s="45"/>
      <c r="G18" s="70"/>
      <c r="H18" s="74"/>
      <c r="I18" s="43"/>
      <c r="J18" s="45"/>
      <c r="K18" s="45"/>
      <c r="L18" s="45"/>
      <c r="M18" s="78"/>
      <c r="N18" s="66"/>
      <c r="O18" s="46"/>
      <c r="P18" s="43"/>
      <c r="Q18" s="47"/>
      <c r="R18" s="88"/>
    </row>
    <row r="19" spans="1:18" ht="30" customHeight="1" x14ac:dyDescent="0.15">
      <c r="A19" s="98"/>
      <c r="B19" s="67" t="s">
        <v>38</v>
      </c>
      <c r="C19" s="48" t="s">
        <v>135</v>
      </c>
      <c r="D19" s="49" t="s">
        <v>25</v>
      </c>
      <c r="E19" s="54">
        <v>0.1</v>
      </c>
      <c r="F19" s="51" t="s">
        <v>31</v>
      </c>
      <c r="G19" s="71" t="s">
        <v>136</v>
      </c>
      <c r="H19" s="75" t="s">
        <v>135</v>
      </c>
      <c r="I19" s="49" t="s">
        <v>25</v>
      </c>
      <c r="J19" s="51">
        <f>ROUNDUP(E19*0.75,2)</f>
        <v>0.08</v>
      </c>
      <c r="K19" s="51" t="s">
        <v>31</v>
      </c>
      <c r="L19" s="51" t="s">
        <v>136</v>
      </c>
      <c r="M19" s="79" t="e">
        <f>#REF!</f>
        <v>#REF!</v>
      </c>
      <c r="N19" s="67" t="s">
        <v>14</v>
      </c>
      <c r="O19" s="52" t="s">
        <v>22</v>
      </c>
      <c r="P19" s="49"/>
      <c r="Q19" s="53">
        <v>100</v>
      </c>
      <c r="R19" s="89">
        <f>ROUNDUP(Q19*0.75,2)</f>
        <v>75</v>
      </c>
    </row>
    <row r="20" spans="1:18" ht="30" customHeight="1" x14ac:dyDescent="0.15">
      <c r="A20" s="98"/>
      <c r="B20" s="67"/>
      <c r="C20" s="48" t="s">
        <v>137</v>
      </c>
      <c r="D20" s="49"/>
      <c r="E20" s="50">
        <v>3</v>
      </c>
      <c r="F20" s="51" t="s">
        <v>19</v>
      </c>
      <c r="G20" s="71"/>
      <c r="H20" s="75" t="s">
        <v>137</v>
      </c>
      <c r="I20" s="49"/>
      <c r="J20" s="51">
        <f>ROUNDUP(E20*0.75,2)</f>
        <v>2.25</v>
      </c>
      <c r="K20" s="51" t="s">
        <v>19</v>
      </c>
      <c r="L20" s="51"/>
      <c r="M20" s="79" t="e">
        <f>ROUND(#REF!+(#REF!*40/100),2)</f>
        <v>#REF!</v>
      </c>
      <c r="N20" s="67"/>
      <c r="O20" s="52" t="s">
        <v>40</v>
      </c>
      <c r="P20" s="49"/>
      <c r="Q20" s="53">
        <v>3</v>
      </c>
      <c r="R20" s="89">
        <f>ROUNDUP(Q20*0.75,2)</f>
        <v>2.25</v>
      </c>
    </row>
    <row r="21" spans="1:18" ht="30" customHeight="1" thickBot="1" x14ac:dyDescent="0.2">
      <c r="A21" s="99"/>
      <c r="B21" s="68"/>
      <c r="C21" s="57"/>
      <c r="D21" s="58"/>
      <c r="E21" s="59"/>
      <c r="F21" s="60"/>
      <c r="G21" s="72"/>
      <c r="H21" s="76"/>
      <c r="I21" s="58"/>
      <c r="J21" s="60"/>
      <c r="K21" s="60"/>
      <c r="L21" s="60"/>
      <c r="M21" s="80"/>
      <c r="N21" s="68"/>
      <c r="O21" s="61"/>
      <c r="P21" s="58"/>
      <c r="Q21" s="62"/>
      <c r="R21" s="90"/>
    </row>
  </sheetData>
  <mergeCells count="4">
    <mergeCell ref="H1:N1"/>
    <mergeCell ref="A2:R2"/>
    <mergeCell ref="A3:F3"/>
    <mergeCell ref="A5:A21"/>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93"/>
      <c r="I1" s="93"/>
      <c r="J1" s="94"/>
      <c r="K1" s="94"/>
      <c r="L1" s="94"/>
      <c r="M1" s="94"/>
      <c r="N1" s="94"/>
      <c r="O1" s="2"/>
      <c r="P1" s="2"/>
      <c r="Q1" s="4"/>
      <c r="R1" s="4"/>
      <c r="S1" s="3"/>
    </row>
    <row r="2" spans="1:19" ht="36.75" customHeight="1" x14ac:dyDescent="0.15">
      <c r="A2" s="93" t="s">
        <v>0</v>
      </c>
      <c r="B2" s="93"/>
      <c r="C2" s="94"/>
      <c r="D2" s="94"/>
      <c r="E2" s="94"/>
      <c r="F2" s="94"/>
      <c r="G2" s="94"/>
      <c r="H2" s="94"/>
      <c r="I2" s="94"/>
      <c r="J2" s="94"/>
      <c r="K2" s="94"/>
      <c r="L2" s="94"/>
      <c r="M2" s="94"/>
      <c r="N2" s="94"/>
      <c r="O2" s="94"/>
      <c r="P2" s="94"/>
      <c r="Q2" s="94"/>
      <c r="R2" s="94"/>
      <c r="S2" s="3"/>
    </row>
    <row r="3" spans="1:19" ht="27.75" customHeight="1" thickBot="1" x14ac:dyDescent="0.3">
      <c r="A3" s="102" t="s">
        <v>232</v>
      </c>
      <c r="B3" s="102"/>
      <c r="C3" s="102"/>
      <c r="D3" s="102"/>
      <c r="E3" s="102"/>
      <c r="F3" s="102"/>
      <c r="G3" s="2"/>
      <c r="H3" s="2"/>
      <c r="I3" s="12"/>
      <c r="J3" s="2"/>
      <c r="K3" s="7"/>
      <c r="L3" s="7"/>
      <c r="M3" s="10"/>
      <c r="N3" s="2"/>
      <c r="O3" s="13"/>
      <c r="P3" s="12"/>
      <c r="Q3" s="14"/>
      <c r="R3" s="14"/>
      <c r="S3" s="11"/>
    </row>
    <row r="4" spans="1:19"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19" ht="21.95" customHeight="1" x14ac:dyDescent="0.15">
      <c r="A5" s="97" t="s">
        <v>45</v>
      </c>
      <c r="B5" s="65" t="s">
        <v>13</v>
      </c>
      <c r="C5" s="36"/>
      <c r="D5" s="37"/>
      <c r="E5" s="38"/>
      <c r="F5" s="39"/>
      <c r="G5" s="69"/>
      <c r="H5" s="73"/>
      <c r="I5" s="37"/>
      <c r="J5" s="39"/>
      <c r="K5" s="39"/>
      <c r="L5" s="39"/>
      <c r="M5" s="77"/>
      <c r="N5" s="65"/>
      <c r="O5" s="40" t="s">
        <v>13</v>
      </c>
      <c r="P5" s="37"/>
      <c r="Q5" s="41">
        <v>110</v>
      </c>
      <c r="R5" s="87">
        <f>ROUNDUP(Q5*0.75,2)</f>
        <v>82.5</v>
      </c>
    </row>
    <row r="6" spans="1:19" ht="21.95" customHeight="1" x14ac:dyDescent="0.15">
      <c r="A6" s="103"/>
      <c r="B6" s="66"/>
      <c r="C6" s="42"/>
      <c r="D6" s="43"/>
      <c r="E6" s="44"/>
      <c r="F6" s="45"/>
      <c r="G6" s="70"/>
      <c r="H6" s="74"/>
      <c r="I6" s="43"/>
      <c r="J6" s="45"/>
      <c r="K6" s="45"/>
      <c r="L6" s="45"/>
      <c r="M6" s="78"/>
      <c r="N6" s="66"/>
      <c r="O6" s="46"/>
      <c r="P6" s="43"/>
      <c r="Q6" s="47"/>
      <c r="R6" s="88"/>
    </row>
    <row r="7" spans="1:19" ht="21.95" customHeight="1" x14ac:dyDescent="0.15">
      <c r="A7" s="103"/>
      <c r="B7" s="67" t="s">
        <v>142</v>
      </c>
      <c r="C7" s="48" t="s">
        <v>145</v>
      </c>
      <c r="D7" s="49"/>
      <c r="E7" s="50">
        <v>1</v>
      </c>
      <c r="F7" s="51" t="s">
        <v>17</v>
      </c>
      <c r="G7" s="71" t="s">
        <v>146</v>
      </c>
      <c r="H7" s="75" t="s">
        <v>145</v>
      </c>
      <c r="I7" s="49"/>
      <c r="J7" s="51">
        <f>ROUNDUP(E7*0.75,2)</f>
        <v>0.75</v>
      </c>
      <c r="K7" s="51" t="s">
        <v>17</v>
      </c>
      <c r="L7" s="51" t="s">
        <v>146</v>
      </c>
      <c r="M7" s="79" t="e">
        <f>#REF!</f>
        <v>#REF!</v>
      </c>
      <c r="N7" s="67" t="s">
        <v>143</v>
      </c>
      <c r="O7" s="52" t="s">
        <v>51</v>
      </c>
      <c r="P7" s="49"/>
      <c r="Q7" s="53">
        <v>0.1</v>
      </c>
      <c r="R7" s="89">
        <f t="shared" ref="R7:R17" si="0">ROUNDUP(Q7*0.75,2)</f>
        <v>0.08</v>
      </c>
    </row>
    <row r="8" spans="1:19" ht="21.95" customHeight="1" x14ac:dyDescent="0.15">
      <c r="A8" s="103"/>
      <c r="B8" s="67"/>
      <c r="C8" s="48" t="s">
        <v>18</v>
      </c>
      <c r="D8" s="49"/>
      <c r="E8" s="50">
        <v>0.5</v>
      </c>
      <c r="F8" s="51" t="s">
        <v>19</v>
      </c>
      <c r="G8" s="71"/>
      <c r="H8" s="75" t="s">
        <v>18</v>
      </c>
      <c r="I8" s="49"/>
      <c r="J8" s="51">
        <f>ROUNDUP(E8*0.75,2)</f>
        <v>0.38</v>
      </c>
      <c r="K8" s="51" t="s">
        <v>19</v>
      </c>
      <c r="L8" s="51"/>
      <c r="M8" s="79" t="e">
        <f>ROUND(#REF!+(#REF!*20/100),2)</f>
        <v>#REF!</v>
      </c>
      <c r="N8" s="67" t="s">
        <v>144</v>
      </c>
      <c r="O8" s="52" t="s">
        <v>72</v>
      </c>
      <c r="P8" s="49"/>
      <c r="Q8" s="53">
        <v>0.01</v>
      </c>
      <c r="R8" s="89">
        <f t="shared" si="0"/>
        <v>0.01</v>
      </c>
    </row>
    <row r="9" spans="1:19" ht="21.95" customHeight="1" x14ac:dyDescent="0.15">
      <c r="A9" s="103"/>
      <c r="B9" s="67"/>
      <c r="C9" s="48" t="s">
        <v>147</v>
      </c>
      <c r="D9" s="49"/>
      <c r="E9" s="50">
        <v>20</v>
      </c>
      <c r="F9" s="51" t="s">
        <v>19</v>
      </c>
      <c r="G9" s="71"/>
      <c r="H9" s="75" t="s">
        <v>147</v>
      </c>
      <c r="I9" s="49"/>
      <c r="J9" s="51">
        <f>ROUNDUP(E9*0.75,2)</f>
        <v>15</v>
      </c>
      <c r="K9" s="51" t="s">
        <v>19</v>
      </c>
      <c r="L9" s="51"/>
      <c r="M9" s="79" t="e">
        <f>ROUND(#REF!+(#REF!*15/100),2)</f>
        <v>#REF!</v>
      </c>
      <c r="N9" s="85" t="s">
        <v>254</v>
      </c>
      <c r="O9" s="52" t="s">
        <v>85</v>
      </c>
      <c r="P9" s="49"/>
      <c r="Q9" s="53">
        <v>3</v>
      </c>
      <c r="R9" s="89">
        <f t="shared" si="0"/>
        <v>2.25</v>
      </c>
    </row>
    <row r="10" spans="1:19" ht="21.95" customHeight="1" x14ac:dyDescent="0.15">
      <c r="A10" s="103"/>
      <c r="B10" s="67"/>
      <c r="C10" s="48" t="s">
        <v>20</v>
      </c>
      <c r="D10" s="49"/>
      <c r="E10" s="50">
        <v>5</v>
      </c>
      <c r="F10" s="51" t="s">
        <v>19</v>
      </c>
      <c r="G10" s="71"/>
      <c r="H10" s="75" t="s">
        <v>20</v>
      </c>
      <c r="I10" s="49"/>
      <c r="J10" s="51">
        <f>ROUNDUP(E10*0.75,2)</f>
        <v>3.75</v>
      </c>
      <c r="K10" s="51" t="s">
        <v>19</v>
      </c>
      <c r="L10" s="51"/>
      <c r="M10" s="79" t="e">
        <f>ROUND(#REF!+(#REF!*10/100),2)</f>
        <v>#REF!</v>
      </c>
      <c r="N10" s="67" t="s">
        <v>255</v>
      </c>
      <c r="O10" s="52" t="s">
        <v>36</v>
      </c>
      <c r="P10" s="49"/>
      <c r="Q10" s="53">
        <v>2</v>
      </c>
      <c r="R10" s="89">
        <f t="shared" si="0"/>
        <v>1.5</v>
      </c>
    </row>
    <row r="11" spans="1:19" ht="21.95" customHeight="1" x14ac:dyDescent="0.15">
      <c r="A11" s="103"/>
      <c r="B11" s="67"/>
      <c r="C11" s="48"/>
      <c r="D11" s="49"/>
      <c r="E11" s="50"/>
      <c r="F11" s="51"/>
      <c r="G11" s="71"/>
      <c r="H11" s="75"/>
      <c r="I11" s="49"/>
      <c r="J11" s="51"/>
      <c r="K11" s="51"/>
      <c r="L11" s="51"/>
      <c r="M11" s="79"/>
      <c r="N11" s="67" t="s">
        <v>14</v>
      </c>
      <c r="O11" s="52" t="s">
        <v>60</v>
      </c>
      <c r="P11" s="49"/>
      <c r="Q11" s="53">
        <v>5</v>
      </c>
      <c r="R11" s="89">
        <f t="shared" si="0"/>
        <v>3.75</v>
      </c>
    </row>
    <row r="12" spans="1:19" ht="21.95" customHeight="1" x14ac:dyDescent="0.15">
      <c r="A12" s="103"/>
      <c r="B12" s="67"/>
      <c r="C12" s="48"/>
      <c r="D12" s="49"/>
      <c r="E12" s="50"/>
      <c r="F12" s="51"/>
      <c r="G12" s="71"/>
      <c r="H12" s="75"/>
      <c r="I12" s="49"/>
      <c r="J12" s="51"/>
      <c r="K12" s="51"/>
      <c r="L12" s="51"/>
      <c r="M12" s="79"/>
      <c r="N12" s="67"/>
      <c r="O12" s="52" t="s">
        <v>23</v>
      </c>
      <c r="P12" s="49"/>
      <c r="Q12" s="53">
        <v>1</v>
      </c>
      <c r="R12" s="89">
        <f t="shared" si="0"/>
        <v>0.75</v>
      </c>
    </row>
    <row r="13" spans="1:19" ht="21.95" customHeight="1" x14ac:dyDescent="0.15">
      <c r="A13" s="103"/>
      <c r="B13" s="67"/>
      <c r="C13" s="48"/>
      <c r="D13" s="49"/>
      <c r="E13" s="50"/>
      <c r="F13" s="51"/>
      <c r="G13" s="71"/>
      <c r="H13" s="75"/>
      <c r="I13" s="49"/>
      <c r="J13" s="51"/>
      <c r="K13" s="51"/>
      <c r="L13" s="51"/>
      <c r="M13" s="79"/>
      <c r="N13" s="67"/>
      <c r="O13" s="52" t="s">
        <v>24</v>
      </c>
      <c r="P13" s="49" t="s">
        <v>25</v>
      </c>
      <c r="Q13" s="53">
        <v>1</v>
      </c>
      <c r="R13" s="89">
        <f t="shared" si="0"/>
        <v>0.75</v>
      </c>
    </row>
    <row r="14" spans="1:19" ht="21.95" customHeight="1" x14ac:dyDescent="0.15">
      <c r="A14" s="103"/>
      <c r="B14" s="67"/>
      <c r="C14" s="48"/>
      <c r="D14" s="49"/>
      <c r="E14" s="50"/>
      <c r="F14" s="51"/>
      <c r="G14" s="71"/>
      <c r="H14" s="75"/>
      <c r="I14" s="49"/>
      <c r="J14" s="51"/>
      <c r="K14" s="51"/>
      <c r="L14" s="51"/>
      <c r="M14" s="79"/>
      <c r="N14" s="67"/>
      <c r="O14" s="52" t="s">
        <v>26</v>
      </c>
      <c r="P14" s="49"/>
      <c r="Q14" s="53">
        <v>1</v>
      </c>
      <c r="R14" s="89">
        <f t="shared" si="0"/>
        <v>0.75</v>
      </c>
    </row>
    <row r="15" spans="1:19" ht="21.95" customHeight="1" x14ac:dyDescent="0.15">
      <c r="A15" s="103"/>
      <c r="B15" s="67"/>
      <c r="C15" s="48"/>
      <c r="D15" s="49"/>
      <c r="E15" s="50"/>
      <c r="F15" s="51"/>
      <c r="G15" s="71"/>
      <c r="H15" s="75"/>
      <c r="I15" s="49"/>
      <c r="J15" s="51"/>
      <c r="K15" s="51"/>
      <c r="L15" s="51"/>
      <c r="M15" s="79"/>
      <c r="N15" s="67"/>
      <c r="O15" s="52" t="s">
        <v>51</v>
      </c>
      <c r="P15" s="49"/>
      <c r="Q15" s="53">
        <v>0.1</v>
      </c>
      <c r="R15" s="89">
        <f t="shared" si="0"/>
        <v>0.08</v>
      </c>
    </row>
    <row r="16" spans="1:19" ht="21.95" customHeight="1" x14ac:dyDescent="0.15">
      <c r="A16" s="103"/>
      <c r="B16" s="67"/>
      <c r="C16" s="48"/>
      <c r="D16" s="49"/>
      <c r="E16" s="50"/>
      <c r="F16" s="51"/>
      <c r="G16" s="71"/>
      <c r="H16" s="75"/>
      <c r="I16" s="49"/>
      <c r="J16" s="51"/>
      <c r="K16" s="51"/>
      <c r="L16" s="51"/>
      <c r="M16" s="79"/>
      <c r="N16" s="67"/>
      <c r="O16" s="52" t="s">
        <v>72</v>
      </c>
      <c r="P16" s="49"/>
      <c r="Q16" s="53">
        <v>0.01</v>
      </c>
      <c r="R16" s="89">
        <f t="shared" si="0"/>
        <v>0.01</v>
      </c>
    </row>
    <row r="17" spans="1:18" ht="21.95" customHeight="1" x14ac:dyDescent="0.15">
      <c r="A17" s="103"/>
      <c r="B17" s="67"/>
      <c r="C17" s="48"/>
      <c r="D17" s="49"/>
      <c r="E17" s="50"/>
      <c r="F17" s="51"/>
      <c r="G17" s="71"/>
      <c r="H17" s="75"/>
      <c r="I17" s="49"/>
      <c r="J17" s="51"/>
      <c r="K17" s="51"/>
      <c r="L17" s="51"/>
      <c r="M17" s="79"/>
      <c r="N17" s="67"/>
      <c r="O17" s="52" t="s">
        <v>36</v>
      </c>
      <c r="P17" s="49"/>
      <c r="Q17" s="53">
        <v>1</v>
      </c>
      <c r="R17" s="89">
        <f t="shared" si="0"/>
        <v>0.75</v>
      </c>
    </row>
    <row r="18" spans="1:18" ht="21.95" customHeight="1" x14ac:dyDescent="0.15">
      <c r="A18" s="103"/>
      <c r="B18" s="66"/>
      <c r="C18" s="42"/>
      <c r="D18" s="43"/>
      <c r="E18" s="44"/>
      <c r="F18" s="45"/>
      <c r="G18" s="70"/>
      <c r="H18" s="74"/>
      <c r="I18" s="43"/>
      <c r="J18" s="45"/>
      <c r="K18" s="45"/>
      <c r="L18" s="45"/>
      <c r="M18" s="78"/>
      <c r="N18" s="66"/>
      <c r="O18" s="46"/>
      <c r="P18" s="43"/>
      <c r="Q18" s="47"/>
      <c r="R18" s="88"/>
    </row>
    <row r="19" spans="1:18" ht="21.95" customHeight="1" x14ac:dyDescent="0.15">
      <c r="A19" s="103"/>
      <c r="B19" s="67" t="s">
        <v>148</v>
      </c>
      <c r="C19" s="48" t="s">
        <v>151</v>
      </c>
      <c r="D19" s="49"/>
      <c r="E19" s="50">
        <v>20</v>
      </c>
      <c r="F19" s="51" t="s">
        <v>19</v>
      </c>
      <c r="G19" s="71" t="s">
        <v>56</v>
      </c>
      <c r="H19" s="75" t="s">
        <v>151</v>
      </c>
      <c r="I19" s="49"/>
      <c r="J19" s="51">
        <f>ROUNDUP(E19*0.75,2)</f>
        <v>15</v>
      </c>
      <c r="K19" s="51" t="s">
        <v>19</v>
      </c>
      <c r="L19" s="51" t="s">
        <v>56</v>
      </c>
      <c r="M19" s="79" t="e">
        <f>#REF!</f>
        <v>#REF!</v>
      </c>
      <c r="N19" s="67" t="s">
        <v>149</v>
      </c>
      <c r="O19" s="52" t="s">
        <v>23</v>
      </c>
      <c r="P19" s="49"/>
      <c r="Q19" s="53">
        <v>0.3</v>
      </c>
      <c r="R19" s="89">
        <f>ROUNDUP(Q19*0.75,2)</f>
        <v>0.23</v>
      </c>
    </row>
    <row r="20" spans="1:18" ht="21.95" customHeight="1" x14ac:dyDescent="0.15">
      <c r="A20" s="103"/>
      <c r="B20" s="67"/>
      <c r="C20" s="48" t="s">
        <v>78</v>
      </c>
      <c r="D20" s="49"/>
      <c r="E20" s="50">
        <v>10</v>
      </c>
      <c r="F20" s="51" t="s">
        <v>19</v>
      </c>
      <c r="G20" s="71" t="s">
        <v>79</v>
      </c>
      <c r="H20" s="75" t="s">
        <v>78</v>
      </c>
      <c r="I20" s="49"/>
      <c r="J20" s="51">
        <f>ROUNDUP(E20*0.75,2)</f>
        <v>7.5</v>
      </c>
      <c r="K20" s="51" t="s">
        <v>19</v>
      </c>
      <c r="L20" s="51" t="s">
        <v>79</v>
      </c>
      <c r="M20" s="79" t="e">
        <f>#REF!</f>
        <v>#REF!</v>
      </c>
      <c r="N20" s="67" t="s">
        <v>150</v>
      </c>
      <c r="O20" s="52" t="s">
        <v>51</v>
      </c>
      <c r="P20" s="49"/>
      <c r="Q20" s="53">
        <v>0.1</v>
      </c>
      <c r="R20" s="89">
        <f>ROUNDUP(Q20*0.75,2)</f>
        <v>0.08</v>
      </c>
    </row>
    <row r="21" spans="1:18" ht="21.95" customHeight="1" x14ac:dyDescent="0.15">
      <c r="A21" s="103"/>
      <c r="B21" s="67"/>
      <c r="C21" s="48" t="s">
        <v>76</v>
      </c>
      <c r="D21" s="49"/>
      <c r="E21" s="50">
        <v>10</v>
      </c>
      <c r="F21" s="51" t="s">
        <v>19</v>
      </c>
      <c r="G21" s="71"/>
      <c r="H21" s="75" t="s">
        <v>76</v>
      </c>
      <c r="I21" s="49"/>
      <c r="J21" s="51">
        <f>ROUNDUP(E21*0.75,2)</f>
        <v>7.5</v>
      </c>
      <c r="K21" s="51" t="s">
        <v>19</v>
      </c>
      <c r="L21" s="51"/>
      <c r="M21" s="79" t="e">
        <f>ROUND(#REF!+(#REF!*15/100),2)</f>
        <v>#REF!</v>
      </c>
      <c r="N21" s="67" t="s">
        <v>27</v>
      </c>
      <c r="O21" s="52" t="s">
        <v>116</v>
      </c>
      <c r="P21" s="49" t="s">
        <v>117</v>
      </c>
      <c r="Q21" s="53">
        <v>4</v>
      </c>
      <c r="R21" s="89">
        <f>ROUNDUP(Q21*0.75,2)</f>
        <v>3</v>
      </c>
    </row>
    <row r="22" spans="1:18" ht="21.95" customHeight="1" x14ac:dyDescent="0.15">
      <c r="A22" s="103"/>
      <c r="B22" s="67"/>
      <c r="C22" s="48" t="s">
        <v>152</v>
      </c>
      <c r="D22" s="49"/>
      <c r="E22" s="50">
        <v>5</v>
      </c>
      <c r="F22" s="51" t="s">
        <v>19</v>
      </c>
      <c r="G22" s="71"/>
      <c r="H22" s="75" t="s">
        <v>152</v>
      </c>
      <c r="I22" s="49"/>
      <c r="J22" s="51">
        <f>ROUNDUP(E22*0.75,2)</f>
        <v>3.75</v>
      </c>
      <c r="K22" s="51" t="s">
        <v>19</v>
      </c>
      <c r="L22" s="51"/>
      <c r="M22" s="79" t="e">
        <f>ROUND(#REF!+(#REF!*10/100),2)</f>
        <v>#REF!</v>
      </c>
      <c r="N22" s="67" t="s">
        <v>14</v>
      </c>
      <c r="O22" s="52"/>
      <c r="P22" s="49"/>
      <c r="Q22" s="53"/>
      <c r="R22" s="89"/>
    </row>
    <row r="23" spans="1:18" ht="21.95" customHeight="1" x14ac:dyDescent="0.15">
      <c r="A23" s="103"/>
      <c r="B23" s="66"/>
      <c r="C23" s="42"/>
      <c r="D23" s="43"/>
      <c r="E23" s="44"/>
      <c r="F23" s="45"/>
      <c r="G23" s="70"/>
      <c r="H23" s="74"/>
      <c r="I23" s="43"/>
      <c r="J23" s="45"/>
      <c r="K23" s="45"/>
      <c r="L23" s="45"/>
      <c r="M23" s="78"/>
      <c r="N23" s="66"/>
      <c r="O23" s="46"/>
      <c r="P23" s="43"/>
      <c r="Q23" s="47"/>
      <c r="R23" s="88"/>
    </row>
    <row r="24" spans="1:18" ht="21.95" customHeight="1" x14ac:dyDescent="0.15">
      <c r="A24" s="103"/>
      <c r="B24" s="67" t="s">
        <v>87</v>
      </c>
      <c r="C24" s="48" t="s">
        <v>153</v>
      </c>
      <c r="D24" s="49"/>
      <c r="E24" s="50">
        <v>20</v>
      </c>
      <c r="F24" s="51" t="s">
        <v>19</v>
      </c>
      <c r="G24" s="71"/>
      <c r="H24" s="75" t="s">
        <v>153</v>
      </c>
      <c r="I24" s="49"/>
      <c r="J24" s="51">
        <f>ROUNDUP(E24*0.75,2)</f>
        <v>15</v>
      </c>
      <c r="K24" s="51" t="s">
        <v>19</v>
      </c>
      <c r="L24" s="51"/>
      <c r="M24" s="79" t="e">
        <f>ROUND(#REF!+(#REF!*3/100),2)</f>
        <v>#REF!</v>
      </c>
      <c r="N24" s="67" t="s">
        <v>14</v>
      </c>
      <c r="O24" s="52" t="s">
        <v>22</v>
      </c>
      <c r="P24" s="49"/>
      <c r="Q24" s="53">
        <v>100</v>
      </c>
      <c r="R24" s="89">
        <f>ROUNDUP(Q24*0.75,2)</f>
        <v>75</v>
      </c>
    </row>
    <row r="25" spans="1:18" ht="21.95" customHeight="1" x14ac:dyDescent="0.15">
      <c r="A25" s="103"/>
      <c r="B25" s="67"/>
      <c r="C25" s="48" t="s">
        <v>73</v>
      </c>
      <c r="D25" s="49"/>
      <c r="E25" s="50">
        <v>2</v>
      </c>
      <c r="F25" s="51" t="s">
        <v>19</v>
      </c>
      <c r="G25" s="71"/>
      <c r="H25" s="75" t="s">
        <v>73</v>
      </c>
      <c r="I25" s="49"/>
      <c r="J25" s="51">
        <f>ROUNDUP(E25*0.75,2)</f>
        <v>1.5</v>
      </c>
      <c r="K25" s="51" t="s">
        <v>19</v>
      </c>
      <c r="L25" s="51"/>
      <c r="M25" s="79" t="e">
        <f>ROUND(#REF!+(#REF!*10/100),2)</f>
        <v>#REF!</v>
      </c>
      <c r="N25" s="67"/>
      <c r="O25" s="52" t="s">
        <v>51</v>
      </c>
      <c r="P25" s="49"/>
      <c r="Q25" s="53">
        <v>0.1</v>
      </c>
      <c r="R25" s="89">
        <f>ROUNDUP(Q25*0.75,2)</f>
        <v>0.08</v>
      </c>
    </row>
    <row r="26" spans="1:18" ht="21.95" customHeight="1" x14ac:dyDescent="0.15">
      <c r="A26" s="103"/>
      <c r="B26" s="67"/>
      <c r="C26" s="48"/>
      <c r="D26" s="49"/>
      <c r="E26" s="50"/>
      <c r="F26" s="51"/>
      <c r="G26" s="71"/>
      <c r="H26" s="75"/>
      <c r="I26" s="49"/>
      <c r="J26" s="51"/>
      <c r="K26" s="51"/>
      <c r="L26" s="51"/>
      <c r="M26" s="79"/>
      <c r="N26" s="67"/>
      <c r="O26" s="52" t="s">
        <v>24</v>
      </c>
      <c r="P26" s="49" t="s">
        <v>25</v>
      </c>
      <c r="Q26" s="53">
        <v>0.5</v>
      </c>
      <c r="R26" s="89">
        <f>ROUNDUP(Q26*0.75,2)</f>
        <v>0.38</v>
      </c>
    </row>
    <row r="27" spans="1:18" ht="21.95" customHeight="1" x14ac:dyDescent="0.15">
      <c r="A27" s="103"/>
      <c r="B27" s="66"/>
      <c r="C27" s="42"/>
      <c r="D27" s="43"/>
      <c r="E27" s="44"/>
      <c r="F27" s="45"/>
      <c r="G27" s="70"/>
      <c r="H27" s="74"/>
      <c r="I27" s="43"/>
      <c r="J27" s="45"/>
      <c r="K27" s="45"/>
      <c r="L27" s="45"/>
      <c r="M27" s="78"/>
      <c r="N27" s="66"/>
      <c r="O27" s="46"/>
      <c r="P27" s="43"/>
      <c r="Q27" s="47"/>
      <c r="R27" s="88"/>
    </row>
    <row r="28" spans="1:18" ht="21.95" customHeight="1" x14ac:dyDescent="0.15">
      <c r="A28" s="103"/>
      <c r="B28" s="67" t="s">
        <v>154</v>
      </c>
      <c r="C28" s="48" t="s">
        <v>155</v>
      </c>
      <c r="D28" s="49"/>
      <c r="E28" s="63">
        <v>0.25</v>
      </c>
      <c r="F28" s="51" t="s">
        <v>97</v>
      </c>
      <c r="G28" s="71"/>
      <c r="H28" s="75" t="s">
        <v>155</v>
      </c>
      <c r="I28" s="49"/>
      <c r="J28" s="51">
        <f>ROUNDUP(E28*0.75,2)</f>
        <v>0.19</v>
      </c>
      <c r="K28" s="51" t="s">
        <v>97</v>
      </c>
      <c r="L28" s="51"/>
      <c r="M28" s="79" t="e">
        <f>#REF!</f>
        <v>#REF!</v>
      </c>
      <c r="N28" s="67" t="s">
        <v>42</v>
      </c>
      <c r="O28" s="52"/>
      <c r="P28" s="49"/>
      <c r="Q28" s="53"/>
      <c r="R28" s="89"/>
    </row>
    <row r="29" spans="1:18" ht="21.95" customHeight="1" thickBot="1" x14ac:dyDescent="0.2">
      <c r="A29" s="104"/>
      <c r="B29" s="68"/>
      <c r="C29" s="57"/>
      <c r="D29" s="58"/>
      <c r="E29" s="59"/>
      <c r="F29" s="60"/>
      <c r="G29" s="72"/>
      <c r="H29" s="76"/>
      <c r="I29" s="58"/>
      <c r="J29" s="60"/>
      <c r="K29" s="60"/>
      <c r="L29" s="60"/>
      <c r="M29" s="80"/>
      <c r="N29" s="68"/>
      <c r="O29" s="61"/>
      <c r="P29" s="58"/>
      <c r="Q29" s="62"/>
      <c r="R29" s="90"/>
    </row>
  </sheetData>
  <mergeCells count="4">
    <mergeCell ref="H1:N1"/>
    <mergeCell ref="A2:R2"/>
    <mergeCell ref="A3:F3"/>
    <mergeCell ref="A5:A29"/>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93"/>
      <c r="I1" s="93"/>
      <c r="J1" s="94"/>
      <c r="K1" s="94"/>
      <c r="L1" s="94"/>
      <c r="M1" s="94"/>
      <c r="N1" s="94"/>
      <c r="O1" s="2"/>
      <c r="P1" s="2"/>
      <c r="Q1" s="4"/>
      <c r="R1" s="4"/>
      <c r="S1" s="3"/>
    </row>
    <row r="2" spans="1:19" ht="36.75" customHeight="1" x14ac:dyDescent="0.15">
      <c r="A2" s="93" t="s">
        <v>0</v>
      </c>
      <c r="B2" s="93"/>
      <c r="C2" s="94"/>
      <c r="D2" s="94"/>
      <c r="E2" s="94"/>
      <c r="F2" s="94"/>
      <c r="G2" s="94"/>
      <c r="H2" s="94"/>
      <c r="I2" s="94"/>
      <c r="J2" s="94"/>
      <c r="K2" s="94"/>
      <c r="L2" s="94"/>
      <c r="M2" s="94"/>
      <c r="N2" s="94"/>
      <c r="O2" s="94"/>
      <c r="P2" s="94"/>
      <c r="Q2" s="94"/>
      <c r="R2" s="94"/>
      <c r="S2" s="3"/>
    </row>
    <row r="3" spans="1:19" ht="27.75" customHeight="1" thickBot="1" x14ac:dyDescent="0.3">
      <c r="A3" s="95" t="s">
        <v>233</v>
      </c>
      <c r="B3" s="96"/>
      <c r="C3" s="96"/>
      <c r="D3" s="96"/>
      <c r="E3" s="96"/>
      <c r="F3" s="96"/>
      <c r="G3" s="2"/>
      <c r="H3" s="2"/>
      <c r="I3" s="12"/>
      <c r="J3" s="2"/>
      <c r="K3" s="7"/>
      <c r="L3" s="7"/>
      <c r="M3" s="10"/>
      <c r="N3" s="2"/>
      <c r="O3" s="13"/>
      <c r="P3" s="12"/>
      <c r="Q3" s="14"/>
      <c r="R3" s="14"/>
      <c r="S3" s="11"/>
    </row>
    <row r="4" spans="1:19"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19" ht="30" customHeight="1" x14ac:dyDescent="0.15">
      <c r="A5" s="97" t="s">
        <v>45</v>
      </c>
      <c r="B5" s="65" t="s">
        <v>158</v>
      </c>
      <c r="C5" s="36" t="s">
        <v>163</v>
      </c>
      <c r="D5" s="37" t="s">
        <v>25</v>
      </c>
      <c r="E5" s="38">
        <v>40</v>
      </c>
      <c r="F5" s="39" t="s">
        <v>19</v>
      </c>
      <c r="G5" s="69"/>
      <c r="H5" s="73" t="s">
        <v>163</v>
      </c>
      <c r="I5" s="37" t="s">
        <v>25</v>
      </c>
      <c r="J5" s="39">
        <f>ROUNDUP(E5*0.75,2)</f>
        <v>30</v>
      </c>
      <c r="K5" s="39" t="s">
        <v>19</v>
      </c>
      <c r="L5" s="39"/>
      <c r="M5" s="77" t="e">
        <f>#REF!</f>
        <v>#REF!</v>
      </c>
      <c r="N5" s="65" t="s">
        <v>159</v>
      </c>
      <c r="O5" s="40" t="s">
        <v>57</v>
      </c>
      <c r="P5" s="37" t="s">
        <v>47</v>
      </c>
      <c r="Q5" s="41">
        <v>0.5</v>
      </c>
      <c r="R5" s="87">
        <f t="shared" ref="R5:R12" si="0">ROUNDUP(Q5*0.75,2)</f>
        <v>0.38</v>
      </c>
    </row>
    <row r="6" spans="1:19" ht="30" customHeight="1" x14ac:dyDescent="0.15">
      <c r="A6" s="98"/>
      <c r="B6" s="67"/>
      <c r="C6" s="48" t="s">
        <v>129</v>
      </c>
      <c r="D6" s="49"/>
      <c r="E6" s="50">
        <v>40</v>
      </c>
      <c r="F6" s="51" t="s">
        <v>19</v>
      </c>
      <c r="G6" s="71" t="s">
        <v>56</v>
      </c>
      <c r="H6" s="75" t="s">
        <v>129</v>
      </c>
      <c r="I6" s="49"/>
      <c r="J6" s="51">
        <f>ROUNDUP(E6*0.75,2)</f>
        <v>30</v>
      </c>
      <c r="K6" s="51" t="s">
        <v>19</v>
      </c>
      <c r="L6" s="51" t="s">
        <v>56</v>
      </c>
      <c r="M6" s="79" t="e">
        <f>#REF!</f>
        <v>#REF!</v>
      </c>
      <c r="N6" s="67" t="s">
        <v>160</v>
      </c>
      <c r="O6" s="52" t="s">
        <v>36</v>
      </c>
      <c r="P6" s="49"/>
      <c r="Q6" s="53">
        <v>2</v>
      </c>
      <c r="R6" s="89">
        <f t="shared" si="0"/>
        <v>1.5</v>
      </c>
    </row>
    <row r="7" spans="1:19" ht="30" customHeight="1" x14ac:dyDescent="0.15">
      <c r="A7" s="98"/>
      <c r="B7" s="67"/>
      <c r="C7" s="48" t="s">
        <v>68</v>
      </c>
      <c r="D7" s="49"/>
      <c r="E7" s="50">
        <v>30</v>
      </c>
      <c r="F7" s="51" t="s">
        <v>19</v>
      </c>
      <c r="G7" s="71"/>
      <c r="H7" s="75" t="s">
        <v>68</v>
      </c>
      <c r="I7" s="49"/>
      <c r="J7" s="51">
        <f>ROUNDUP(E7*0.75,2)</f>
        <v>22.5</v>
      </c>
      <c r="K7" s="51" t="s">
        <v>19</v>
      </c>
      <c r="L7" s="51"/>
      <c r="M7" s="79" t="e">
        <f>ROUND(#REF!+(#REF!*6/100),2)</f>
        <v>#REF!</v>
      </c>
      <c r="N7" s="67" t="s">
        <v>161</v>
      </c>
      <c r="O7" s="52" t="s">
        <v>113</v>
      </c>
      <c r="P7" s="49" t="s">
        <v>25</v>
      </c>
      <c r="Q7" s="53">
        <v>2</v>
      </c>
      <c r="R7" s="89">
        <f t="shared" si="0"/>
        <v>1.5</v>
      </c>
    </row>
    <row r="8" spans="1:19" ht="30" customHeight="1" x14ac:dyDescent="0.15">
      <c r="A8" s="98"/>
      <c r="B8" s="67"/>
      <c r="C8" s="48" t="s">
        <v>20</v>
      </c>
      <c r="D8" s="49"/>
      <c r="E8" s="50">
        <v>10</v>
      </c>
      <c r="F8" s="51" t="s">
        <v>19</v>
      </c>
      <c r="G8" s="71"/>
      <c r="H8" s="75" t="s">
        <v>20</v>
      </c>
      <c r="I8" s="49"/>
      <c r="J8" s="51">
        <f>ROUNDUP(E8*0.75,2)</f>
        <v>7.5</v>
      </c>
      <c r="K8" s="51" t="s">
        <v>19</v>
      </c>
      <c r="L8" s="51"/>
      <c r="M8" s="79" t="e">
        <f>ROUND(#REF!+(#REF!*10/100),2)</f>
        <v>#REF!</v>
      </c>
      <c r="N8" s="85" t="s">
        <v>263</v>
      </c>
      <c r="O8" s="52" t="s">
        <v>60</v>
      </c>
      <c r="P8" s="49"/>
      <c r="Q8" s="53">
        <v>30</v>
      </c>
      <c r="R8" s="89">
        <f t="shared" si="0"/>
        <v>22.5</v>
      </c>
    </row>
    <row r="9" spans="1:19" ht="30" customHeight="1" x14ac:dyDescent="0.15">
      <c r="A9" s="98"/>
      <c r="B9" s="67"/>
      <c r="C9" s="48" t="s">
        <v>61</v>
      </c>
      <c r="D9" s="49"/>
      <c r="E9" s="50">
        <v>0.5</v>
      </c>
      <c r="F9" s="51" t="s">
        <v>19</v>
      </c>
      <c r="G9" s="71"/>
      <c r="H9" s="75" t="s">
        <v>61</v>
      </c>
      <c r="I9" s="49"/>
      <c r="J9" s="51">
        <f>ROUNDUP(E9*0.75,2)</f>
        <v>0.38</v>
      </c>
      <c r="K9" s="51" t="s">
        <v>19</v>
      </c>
      <c r="L9" s="51"/>
      <c r="M9" s="79" t="e">
        <f>ROUND(#REF!+(#REF!*10/100),2)</f>
        <v>#REF!</v>
      </c>
      <c r="N9" s="67" t="s">
        <v>162</v>
      </c>
      <c r="O9" s="52" t="s">
        <v>37</v>
      </c>
      <c r="P9" s="49"/>
      <c r="Q9" s="53">
        <v>1</v>
      </c>
      <c r="R9" s="89">
        <f t="shared" si="0"/>
        <v>0.75</v>
      </c>
    </row>
    <row r="10" spans="1:19" ht="30" customHeight="1" x14ac:dyDescent="0.15">
      <c r="A10" s="98"/>
      <c r="B10" s="67"/>
      <c r="C10" s="48"/>
      <c r="D10" s="49"/>
      <c r="E10" s="50"/>
      <c r="F10" s="51"/>
      <c r="G10" s="71"/>
      <c r="H10" s="75"/>
      <c r="I10" s="49"/>
      <c r="J10" s="51"/>
      <c r="K10" s="51"/>
      <c r="L10" s="51"/>
      <c r="M10" s="79"/>
      <c r="N10" s="67" t="s">
        <v>28</v>
      </c>
      <c r="O10" s="52" t="s">
        <v>58</v>
      </c>
      <c r="P10" s="49"/>
      <c r="Q10" s="53">
        <v>15</v>
      </c>
      <c r="R10" s="89">
        <f t="shared" si="0"/>
        <v>11.25</v>
      </c>
    </row>
    <row r="11" spans="1:19" ht="30" customHeight="1" x14ac:dyDescent="0.15">
      <c r="A11" s="98"/>
      <c r="B11" s="67"/>
      <c r="C11" s="48"/>
      <c r="D11" s="49"/>
      <c r="E11" s="50"/>
      <c r="F11" s="51"/>
      <c r="G11" s="71"/>
      <c r="H11" s="75"/>
      <c r="I11" s="49"/>
      <c r="J11" s="51"/>
      <c r="K11" s="51"/>
      <c r="L11" s="51"/>
      <c r="M11" s="79"/>
      <c r="N11" s="67"/>
      <c r="O11" s="52" t="s">
        <v>59</v>
      </c>
      <c r="P11" s="49"/>
      <c r="Q11" s="53">
        <v>2</v>
      </c>
      <c r="R11" s="89">
        <f t="shared" si="0"/>
        <v>1.5</v>
      </c>
    </row>
    <row r="12" spans="1:19" ht="30" customHeight="1" x14ac:dyDescent="0.15">
      <c r="A12" s="98"/>
      <c r="B12" s="67"/>
      <c r="C12" s="48"/>
      <c r="D12" s="49"/>
      <c r="E12" s="50"/>
      <c r="F12" s="51"/>
      <c r="G12" s="71"/>
      <c r="H12" s="75"/>
      <c r="I12" s="49"/>
      <c r="J12" s="51"/>
      <c r="K12" s="51"/>
      <c r="L12" s="51"/>
      <c r="M12" s="79"/>
      <c r="N12" s="67"/>
      <c r="O12" s="52" t="s">
        <v>23</v>
      </c>
      <c r="P12" s="49"/>
      <c r="Q12" s="53">
        <v>0.5</v>
      </c>
      <c r="R12" s="89">
        <f t="shared" si="0"/>
        <v>0.38</v>
      </c>
    </row>
    <row r="13" spans="1:19" ht="30" customHeight="1" x14ac:dyDescent="0.15">
      <c r="A13" s="98"/>
      <c r="B13" s="66"/>
      <c r="C13" s="42"/>
      <c r="D13" s="43"/>
      <c r="E13" s="44"/>
      <c r="F13" s="45"/>
      <c r="G13" s="70"/>
      <c r="H13" s="74"/>
      <c r="I13" s="43"/>
      <c r="J13" s="45"/>
      <c r="K13" s="45"/>
      <c r="L13" s="45"/>
      <c r="M13" s="78"/>
      <c r="N13" s="66"/>
      <c r="O13" s="46"/>
      <c r="P13" s="43"/>
      <c r="Q13" s="47"/>
      <c r="R13" s="88"/>
    </row>
    <row r="14" spans="1:19" ht="30" customHeight="1" x14ac:dyDescent="0.15">
      <c r="A14" s="98"/>
      <c r="B14" s="67" t="s">
        <v>164</v>
      </c>
      <c r="C14" s="48" t="s">
        <v>88</v>
      </c>
      <c r="D14" s="49"/>
      <c r="E14" s="82">
        <v>0.16666666666666666</v>
      </c>
      <c r="F14" s="51" t="s">
        <v>89</v>
      </c>
      <c r="G14" s="71" t="s">
        <v>30</v>
      </c>
      <c r="H14" s="75" t="s">
        <v>88</v>
      </c>
      <c r="I14" s="49"/>
      <c r="J14" s="51">
        <f>ROUNDUP(E14*0.75,2)</f>
        <v>0.13</v>
      </c>
      <c r="K14" s="51" t="s">
        <v>89</v>
      </c>
      <c r="L14" s="51" t="s">
        <v>30</v>
      </c>
      <c r="M14" s="79" t="e">
        <f>#REF!</f>
        <v>#REF!</v>
      </c>
      <c r="N14" s="67" t="s">
        <v>165</v>
      </c>
      <c r="O14" s="52" t="s">
        <v>23</v>
      </c>
      <c r="P14" s="49"/>
      <c r="Q14" s="53">
        <v>1</v>
      </c>
      <c r="R14" s="89">
        <f>ROUNDUP(Q14*0.75,2)</f>
        <v>0.75</v>
      </c>
    </row>
    <row r="15" spans="1:19" ht="30" customHeight="1" x14ac:dyDescent="0.15">
      <c r="A15" s="98"/>
      <c r="B15" s="67"/>
      <c r="C15" s="48" t="s">
        <v>65</v>
      </c>
      <c r="D15" s="49"/>
      <c r="E15" s="50">
        <v>10</v>
      </c>
      <c r="F15" s="51" t="s">
        <v>19</v>
      </c>
      <c r="G15" s="71"/>
      <c r="H15" s="75" t="s">
        <v>65</v>
      </c>
      <c r="I15" s="49"/>
      <c r="J15" s="51">
        <f>ROUNDUP(E15*0.75,2)</f>
        <v>7.5</v>
      </c>
      <c r="K15" s="51" t="s">
        <v>19</v>
      </c>
      <c r="L15" s="51"/>
      <c r="M15" s="79" t="e">
        <f>ROUND(#REF!+(#REF!*15/100),2)</f>
        <v>#REF!</v>
      </c>
      <c r="N15" s="67" t="s">
        <v>166</v>
      </c>
      <c r="O15" s="52" t="s">
        <v>51</v>
      </c>
      <c r="P15" s="49"/>
      <c r="Q15" s="53">
        <v>0.1</v>
      </c>
      <c r="R15" s="89">
        <f>ROUNDUP(Q15*0.75,2)</f>
        <v>0.08</v>
      </c>
    </row>
    <row r="16" spans="1:19" ht="30" customHeight="1" x14ac:dyDescent="0.15">
      <c r="A16" s="98"/>
      <c r="B16" s="67"/>
      <c r="C16" s="48" t="s">
        <v>111</v>
      </c>
      <c r="D16" s="49"/>
      <c r="E16" s="50">
        <v>0.5</v>
      </c>
      <c r="F16" s="51" t="s">
        <v>19</v>
      </c>
      <c r="G16" s="71" t="s">
        <v>49</v>
      </c>
      <c r="H16" s="75" t="s">
        <v>111</v>
      </c>
      <c r="I16" s="49"/>
      <c r="J16" s="51">
        <f>ROUNDUP(E16*0.75,2)</f>
        <v>0.38</v>
      </c>
      <c r="K16" s="51" t="s">
        <v>19</v>
      </c>
      <c r="L16" s="51" t="s">
        <v>49</v>
      </c>
      <c r="M16" s="79" t="e">
        <f>#REF!</f>
        <v>#REF!</v>
      </c>
      <c r="N16" s="67" t="s">
        <v>167</v>
      </c>
      <c r="O16" s="52" t="s">
        <v>52</v>
      </c>
      <c r="P16" s="49"/>
      <c r="Q16" s="53">
        <v>2</v>
      </c>
      <c r="R16" s="89">
        <f>ROUNDUP(Q16*0.75,2)</f>
        <v>1.5</v>
      </c>
    </row>
    <row r="17" spans="1:18" ht="30" customHeight="1" x14ac:dyDescent="0.15">
      <c r="A17" s="98"/>
      <c r="B17" s="67"/>
      <c r="C17" s="48" t="s">
        <v>74</v>
      </c>
      <c r="D17" s="49"/>
      <c r="E17" s="50">
        <v>10</v>
      </c>
      <c r="F17" s="51" t="s">
        <v>19</v>
      </c>
      <c r="G17" s="71" t="s">
        <v>75</v>
      </c>
      <c r="H17" s="75" t="s">
        <v>74</v>
      </c>
      <c r="I17" s="49"/>
      <c r="J17" s="51">
        <f>ROUNDUP(E17*0.75,2)</f>
        <v>7.5</v>
      </c>
      <c r="K17" s="51" t="s">
        <v>19</v>
      </c>
      <c r="L17" s="51" t="s">
        <v>75</v>
      </c>
      <c r="M17" s="79" t="e">
        <f>#REF!</f>
        <v>#REF!</v>
      </c>
      <c r="N17" s="67" t="s">
        <v>14</v>
      </c>
      <c r="O17" s="52" t="s">
        <v>36</v>
      </c>
      <c r="P17" s="49"/>
      <c r="Q17" s="53">
        <v>2</v>
      </c>
      <c r="R17" s="89">
        <f>ROUNDUP(Q17*0.75,2)</f>
        <v>1.5</v>
      </c>
    </row>
    <row r="18" spans="1:18" ht="30" customHeight="1" x14ac:dyDescent="0.15">
      <c r="A18" s="98"/>
      <c r="B18" s="66"/>
      <c r="C18" s="42"/>
      <c r="D18" s="43"/>
      <c r="E18" s="44"/>
      <c r="F18" s="45"/>
      <c r="G18" s="70"/>
      <c r="H18" s="74"/>
      <c r="I18" s="43"/>
      <c r="J18" s="45"/>
      <c r="K18" s="45"/>
      <c r="L18" s="45"/>
      <c r="M18" s="78"/>
      <c r="N18" s="66"/>
      <c r="O18" s="46"/>
      <c r="P18" s="43"/>
      <c r="Q18" s="47"/>
      <c r="R18" s="88"/>
    </row>
    <row r="19" spans="1:18" ht="30" customHeight="1" x14ac:dyDescent="0.15">
      <c r="A19" s="98"/>
      <c r="B19" s="67" t="s">
        <v>168</v>
      </c>
      <c r="C19" s="48" t="s">
        <v>66</v>
      </c>
      <c r="D19" s="49" t="s">
        <v>67</v>
      </c>
      <c r="E19" s="63">
        <v>0.25</v>
      </c>
      <c r="F19" s="51" t="s">
        <v>44</v>
      </c>
      <c r="G19" s="71"/>
      <c r="H19" s="75" t="s">
        <v>66</v>
      </c>
      <c r="I19" s="49" t="s">
        <v>67</v>
      </c>
      <c r="J19" s="51">
        <f>ROUNDUP(E19*0.75,2)</f>
        <v>0.19</v>
      </c>
      <c r="K19" s="51" t="s">
        <v>44</v>
      </c>
      <c r="L19" s="51"/>
      <c r="M19" s="79" t="e">
        <f>#REF!</f>
        <v>#REF!</v>
      </c>
      <c r="N19" s="67" t="s">
        <v>14</v>
      </c>
      <c r="O19" s="52" t="s">
        <v>60</v>
      </c>
      <c r="P19" s="49"/>
      <c r="Q19" s="53">
        <v>100</v>
      </c>
      <c r="R19" s="89">
        <f>ROUNDUP(Q19*0.75,2)</f>
        <v>75</v>
      </c>
    </row>
    <row r="20" spans="1:18" ht="30" customHeight="1" x14ac:dyDescent="0.15">
      <c r="A20" s="98"/>
      <c r="B20" s="67"/>
      <c r="C20" s="48" t="s">
        <v>169</v>
      </c>
      <c r="D20" s="49"/>
      <c r="E20" s="50">
        <v>5</v>
      </c>
      <c r="F20" s="51" t="s">
        <v>19</v>
      </c>
      <c r="G20" s="71"/>
      <c r="H20" s="75" t="s">
        <v>169</v>
      </c>
      <c r="I20" s="49"/>
      <c r="J20" s="51">
        <f>ROUNDUP(E20*0.75,2)</f>
        <v>3.75</v>
      </c>
      <c r="K20" s="51" t="s">
        <v>19</v>
      </c>
      <c r="L20" s="51"/>
      <c r="M20" s="79" t="e">
        <f>ROUND(#REF!+(#REF!*15/100),2)</f>
        <v>#REF!</v>
      </c>
      <c r="N20" s="67"/>
      <c r="O20" s="52" t="s">
        <v>81</v>
      </c>
      <c r="P20" s="49" t="s">
        <v>82</v>
      </c>
      <c r="Q20" s="53">
        <v>0.5</v>
      </c>
      <c r="R20" s="89">
        <f>ROUNDUP(Q20*0.75,2)</f>
        <v>0.38</v>
      </c>
    </row>
    <row r="21" spans="1:18" ht="30" customHeight="1" x14ac:dyDescent="0.15">
      <c r="A21" s="98"/>
      <c r="B21" s="67"/>
      <c r="C21" s="48"/>
      <c r="D21" s="49"/>
      <c r="E21" s="50"/>
      <c r="F21" s="51"/>
      <c r="G21" s="71"/>
      <c r="H21" s="75"/>
      <c r="I21" s="49"/>
      <c r="J21" s="51"/>
      <c r="K21" s="51"/>
      <c r="L21" s="51"/>
      <c r="M21" s="79"/>
      <c r="N21" s="67"/>
      <c r="O21" s="52" t="s">
        <v>51</v>
      </c>
      <c r="P21" s="49"/>
      <c r="Q21" s="53">
        <v>0.1</v>
      </c>
      <c r="R21" s="89">
        <f>ROUNDUP(Q21*0.75,2)</f>
        <v>0.08</v>
      </c>
    </row>
    <row r="22" spans="1:18" ht="30" customHeight="1" thickBot="1" x14ac:dyDescent="0.2">
      <c r="A22" s="99"/>
      <c r="B22" s="68"/>
      <c r="C22" s="57"/>
      <c r="D22" s="58"/>
      <c r="E22" s="59"/>
      <c r="F22" s="60"/>
      <c r="G22" s="72"/>
      <c r="H22" s="76"/>
      <c r="I22" s="58"/>
      <c r="J22" s="60"/>
      <c r="K22" s="60"/>
      <c r="L22" s="60"/>
      <c r="M22" s="80"/>
      <c r="N22" s="68"/>
      <c r="O22" s="61"/>
      <c r="P22" s="58"/>
      <c r="Q22" s="62"/>
      <c r="R22" s="90"/>
    </row>
  </sheetData>
  <mergeCells count="4">
    <mergeCell ref="H1:N1"/>
    <mergeCell ref="A2:R2"/>
    <mergeCell ref="A3:F3"/>
    <mergeCell ref="A5:A22"/>
  </mergeCells>
  <phoneticPr fontId="16"/>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93"/>
      <c r="I1" s="93"/>
      <c r="J1" s="94"/>
      <c r="K1" s="94"/>
      <c r="L1" s="94"/>
      <c r="M1" s="94"/>
      <c r="N1" s="94"/>
      <c r="O1" s="2"/>
      <c r="P1" s="2"/>
      <c r="Q1" s="4"/>
      <c r="R1" s="4"/>
      <c r="S1" s="3"/>
    </row>
    <row r="2" spans="1:19" ht="36.75" customHeight="1" x14ac:dyDescent="0.15">
      <c r="A2" s="93" t="s">
        <v>0</v>
      </c>
      <c r="B2" s="93"/>
      <c r="C2" s="94"/>
      <c r="D2" s="94"/>
      <c r="E2" s="94"/>
      <c r="F2" s="94"/>
      <c r="G2" s="94"/>
      <c r="H2" s="94"/>
      <c r="I2" s="94"/>
      <c r="J2" s="94"/>
      <c r="K2" s="94"/>
      <c r="L2" s="94"/>
      <c r="M2" s="94"/>
      <c r="N2" s="94"/>
      <c r="O2" s="94"/>
      <c r="P2" s="94"/>
      <c r="Q2" s="94"/>
      <c r="R2" s="94"/>
      <c r="S2" s="3"/>
    </row>
    <row r="3" spans="1:19" ht="27.75" customHeight="1" thickBot="1" x14ac:dyDescent="0.3">
      <c r="A3" s="95" t="s">
        <v>234</v>
      </c>
      <c r="B3" s="96"/>
      <c r="C3" s="96"/>
      <c r="D3" s="96"/>
      <c r="E3" s="96"/>
      <c r="F3" s="96"/>
      <c r="G3" s="2"/>
      <c r="H3" s="2"/>
      <c r="I3" s="12"/>
      <c r="J3" s="2"/>
      <c r="K3" s="7"/>
      <c r="L3" s="7"/>
      <c r="M3" s="10"/>
      <c r="N3" s="2"/>
      <c r="O3" s="13"/>
      <c r="P3" s="12"/>
      <c r="Q3" s="14"/>
      <c r="R3" s="14"/>
      <c r="S3" s="11"/>
    </row>
    <row r="4" spans="1:19"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19" ht="27" customHeight="1" x14ac:dyDescent="0.15">
      <c r="A5" s="97" t="s">
        <v>45</v>
      </c>
      <c r="B5" s="65" t="s">
        <v>13</v>
      </c>
      <c r="C5" s="36"/>
      <c r="D5" s="37"/>
      <c r="E5" s="38"/>
      <c r="F5" s="39"/>
      <c r="G5" s="69"/>
      <c r="H5" s="73"/>
      <c r="I5" s="37"/>
      <c r="J5" s="39"/>
      <c r="K5" s="39"/>
      <c r="L5" s="39"/>
      <c r="M5" s="77"/>
      <c r="N5" s="65"/>
      <c r="O5" s="40" t="s">
        <v>13</v>
      </c>
      <c r="P5" s="37"/>
      <c r="Q5" s="41">
        <v>110</v>
      </c>
      <c r="R5" s="87">
        <f>ROUNDUP(Q5*0.75,2)</f>
        <v>82.5</v>
      </c>
    </row>
    <row r="6" spans="1:19" ht="27" customHeight="1" x14ac:dyDescent="0.15">
      <c r="A6" s="98"/>
      <c r="B6" s="66"/>
      <c r="C6" s="42"/>
      <c r="D6" s="43"/>
      <c r="E6" s="44"/>
      <c r="F6" s="45"/>
      <c r="G6" s="70"/>
      <c r="H6" s="74"/>
      <c r="I6" s="43"/>
      <c r="J6" s="45"/>
      <c r="K6" s="45"/>
      <c r="L6" s="45"/>
      <c r="M6" s="78"/>
      <c r="N6" s="66"/>
      <c r="O6" s="46"/>
      <c r="P6" s="43"/>
      <c r="Q6" s="47"/>
      <c r="R6" s="88"/>
    </row>
    <row r="7" spans="1:19" ht="27" customHeight="1" x14ac:dyDescent="0.15">
      <c r="A7" s="98"/>
      <c r="B7" s="67" t="s">
        <v>173</v>
      </c>
      <c r="C7" s="48" t="s">
        <v>15</v>
      </c>
      <c r="D7" s="49"/>
      <c r="E7" s="50">
        <v>1</v>
      </c>
      <c r="F7" s="51" t="s">
        <v>17</v>
      </c>
      <c r="G7" s="71" t="s">
        <v>16</v>
      </c>
      <c r="H7" s="75" t="s">
        <v>15</v>
      </c>
      <c r="I7" s="49"/>
      <c r="J7" s="51">
        <f>ROUNDUP(E7*0.75,2)</f>
        <v>0.75</v>
      </c>
      <c r="K7" s="51" t="s">
        <v>17</v>
      </c>
      <c r="L7" s="51" t="s">
        <v>16</v>
      </c>
      <c r="M7" s="79" t="e">
        <f>#REF!</f>
        <v>#REF!</v>
      </c>
      <c r="N7" s="67" t="s">
        <v>174</v>
      </c>
      <c r="O7" s="52" t="s">
        <v>85</v>
      </c>
      <c r="P7" s="49"/>
      <c r="Q7" s="53">
        <v>3</v>
      </c>
      <c r="R7" s="89">
        <f t="shared" ref="R7:R12" si="0">ROUNDUP(Q7*0.75,2)</f>
        <v>2.25</v>
      </c>
    </row>
    <row r="8" spans="1:19" ht="27" customHeight="1" x14ac:dyDescent="0.15">
      <c r="A8" s="98"/>
      <c r="B8" s="67"/>
      <c r="C8" s="48" t="s">
        <v>112</v>
      </c>
      <c r="D8" s="49"/>
      <c r="E8" s="50">
        <v>2</v>
      </c>
      <c r="F8" s="51" t="s">
        <v>19</v>
      </c>
      <c r="G8" s="71"/>
      <c r="H8" s="75" t="s">
        <v>112</v>
      </c>
      <c r="I8" s="49"/>
      <c r="J8" s="51">
        <f>ROUNDUP(E8*0.75,2)</f>
        <v>1.5</v>
      </c>
      <c r="K8" s="51" t="s">
        <v>19</v>
      </c>
      <c r="L8" s="51"/>
      <c r="M8" s="79" t="e">
        <f>#REF!</f>
        <v>#REF!</v>
      </c>
      <c r="N8" s="67" t="s">
        <v>175</v>
      </c>
      <c r="O8" s="52" t="s">
        <v>36</v>
      </c>
      <c r="P8" s="49"/>
      <c r="Q8" s="53">
        <v>5</v>
      </c>
      <c r="R8" s="89">
        <f t="shared" si="0"/>
        <v>3.75</v>
      </c>
    </row>
    <row r="9" spans="1:19" ht="27" customHeight="1" x14ac:dyDescent="0.15">
      <c r="A9" s="98"/>
      <c r="B9" s="67"/>
      <c r="C9" s="48" t="s">
        <v>39</v>
      </c>
      <c r="D9" s="49"/>
      <c r="E9" s="50">
        <v>20</v>
      </c>
      <c r="F9" s="51" t="s">
        <v>19</v>
      </c>
      <c r="G9" s="71"/>
      <c r="H9" s="75" t="s">
        <v>39</v>
      </c>
      <c r="I9" s="49"/>
      <c r="J9" s="51">
        <f>ROUNDUP(E9*0.75,2)</f>
        <v>15</v>
      </c>
      <c r="K9" s="51" t="s">
        <v>19</v>
      </c>
      <c r="L9" s="51"/>
      <c r="M9" s="79" t="e">
        <f>ROUND(#REF!+(#REF!*10/100),2)</f>
        <v>#REF!</v>
      </c>
      <c r="N9" s="85" t="s">
        <v>269</v>
      </c>
      <c r="O9" s="52" t="s">
        <v>60</v>
      </c>
      <c r="P9" s="49"/>
      <c r="Q9" s="53">
        <v>3</v>
      </c>
      <c r="R9" s="89">
        <f t="shared" si="0"/>
        <v>2.25</v>
      </c>
    </row>
    <row r="10" spans="1:19" ht="27" customHeight="1" x14ac:dyDescent="0.15">
      <c r="A10" s="98"/>
      <c r="B10" s="67"/>
      <c r="C10" s="48"/>
      <c r="D10" s="49"/>
      <c r="E10" s="50"/>
      <c r="F10" s="51"/>
      <c r="G10" s="71"/>
      <c r="H10" s="75"/>
      <c r="I10" s="49"/>
      <c r="J10" s="51"/>
      <c r="K10" s="51"/>
      <c r="L10" s="51"/>
      <c r="M10" s="79"/>
      <c r="N10" s="67" t="s">
        <v>176</v>
      </c>
      <c r="O10" s="52" t="s">
        <v>24</v>
      </c>
      <c r="P10" s="49" t="s">
        <v>25</v>
      </c>
      <c r="Q10" s="53">
        <v>2</v>
      </c>
      <c r="R10" s="89">
        <f t="shared" si="0"/>
        <v>1.5</v>
      </c>
    </row>
    <row r="11" spans="1:19" ht="27" customHeight="1" x14ac:dyDescent="0.15">
      <c r="A11" s="98"/>
      <c r="B11" s="67"/>
      <c r="C11" s="48"/>
      <c r="D11" s="49"/>
      <c r="E11" s="50"/>
      <c r="F11" s="51"/>
      <c r="G11" s="71"/>
      <c r="H11" s="75"/>
      <c r="I11" s="49"/>
      <c r="J11" s="51"/>
      <c r="K11" s="51"/>
      <c r="L11" s="51"/>
      <c r="M11" s="79"/>
      <c r="N11" s="67" t="s">
        <v>14</v>
      </c>
      <c r="O11" s="52" t="s">
        <v>23</v>
      </c>
      <c r="P11" s="49"/>
      <c r="Q11" s="53">
        <v>2</v>
      </c>
      <c r="R11" s="89">
        <f t="shared" si="0"/>
        <v>1.5</v>
      </c>
    </row>
    <row r="12" spans="1:19" ht="27" customHeight="1" x14ac:dyDescent="0.15">
      <c r="A12" s="98"/>
      <c r="B12" s="67"/>
      <c r="C12" s="48"/>
      <c r="D12" s="49"/>
      <c r="E12" s="50"/>
      <c r="F12" s="51"/>
      <c r="G12" s="71"/>
      <c r="H12" s="75"/>
      <c r="I12" s="49"/>
      <c r="J12" s="51"/>
      <c r="K12" s="51"/>
      <c r="L12" s="51"/>
      <c r="M12" s="79"/>
      <c r="N12" s="67"/>
      <c r="O12" s="52" t="s">
        <v>26</v>
      </c>
      <c r="P12" s="49"/>
      <c r="Q12" s="53">
        <v>1</v>
      </c>
      <c r="R12" s="89">
        <f t="shared" si="0"/>
        <v>0.75</v>
      </c>
    </row>
    <row r="13" spans="1:19" ht="27" customHeight="1" x14ac:dyDescent="0.15">
      <c r="A13" s="98"/>
      <c r="B13" s="66"/>
      <c r="C13" s="42"/>
      <c r="D13" s="43"/>
      <c r="E13" s="44"/>
      <c r="F13" s="45"/>
      <c r="G13" s="70"/>
      <c r="H13" s="74"/>
      <c r="I13" s="43"/>
      <c r="J13" s="45"/>
      <c r="K13" s="45"/>
      <c r="L13" s="45"/>
      <c r="M13" s="78"/>
      <c r="N13" s="66"/>
      <c r="O13" s="46"/>
      <c r="P13" s="43"/>
      <c r="Q13" s="47"/>
      <c r="R13" s="88"/>
    </row>
    <row r="14" spans="1:19" ht="27" customHeight="1" x14ac:dyDescent="0.15">
      <c r="A14" s="98"/>
      <c r="B14" s="67" t="s">
        <v>177</v>
      </c>
      <c r="C14" s="48" t="s">
        <v>69</v>
      </c>
      <c r="D14" s="49" t="s">
        <v>25</v>
      </c>
      <c r="E14" s="83">
        <v>0.2</v>
      </c>
      <c r="F14" s="51" t="s">
        <v>31</v>
      </c>
      <c r="G14" s="71" t="s">
        <v>70</v>
      </c>
      <c r="H14" s="75" t="s">
        <v>69</v>
      </c>
      <c r="I14" s="49" t="s">
        <v>25</v>
      </c>
      <c r="J14" s="51">
        <f>ROUNDUP(E14*0.75,2)</f>
        <v>0.15</v>
      </c>
      <c r="K14" s="51" t="s">
        <v>31</v>
      </c>
      <c r="L14" s="51" t="s">
        <v>70</v>
      </c>
      <c r="M14" s="79" t="e">
        <f>#REF!</f>
        <v>#REF!</v>
      </c>
      <c r="N14" s="67" t="s">
        <v>178</v>
      </c>
      <c r="O14" s="52" t="s">
        <v>22</v>
      </c>
      <c r="P14" s="49"/>
      <c r="Q14" s="53">
        <v>40</v>
      </c>
      <c r="R14" s="89">
        <f>ROUNDUP(Q14*0.75,2)</f>
        <v>30</v>
      </c>
    </row>
    <row r="15" spans="1:19" ht="27" customHeight="1" x14ac:dyDescent="0.15">
      <c r="A15" s="98"/>
      <c r="B15" s="67"/>
      <c r="C15" s="48" t="s">
        <v>68</v>
      </c>
      <c r="D15" s="49"/>
      <c r="E15" s="50">
        <v>20</v>
      </c>
      <c r="F15" s="51" t="s">
        <v>19</v>
      </c>
      <c r="G15" s="71"/>
      <c r="H15" s="75" t="s">
        <v>68</v>
      </c>
      <c r="I15" s="49"/>
      <c r="J15" s="51">
        <f>ROUNDUP(E15*0.75,2)</f>
        <v>15</v>
      </c>
      <c r="K15" s="51" t="s">
        <v>19</v>
      </c>
      <c r="L15" s="51"/>
      <c r="M15" s="79" t="e">
        <f>ROUND(#REF!+(#REF!*6/100),2)</f>
        <v>#REF!</v>
      </c>
      <c r="N15" s="67" t="s">
        <v>179</v>
      </c>
      <c r="O15" s="52" t="s">
        <v>37</v>
      </c>
      <c r="P15" s="49"/>
      <c r="Q15" s="53">
        <v>1</v>
      </c>
      <c r="R15" s="89">
        <f>ROUNDUP(Q15*0.75,2)</f>
        <v>0.75</v>
      </c>
    </row>
    <row r="16" spans="1:19" ht="27" customHeight="1" x14ac:dyDescent="0.15">
      <c r="A16" s="98"/>
      <c r="B16" s="67"/>
      <c r="C16" s="48" t="s">
        <v>20</v>
      </c>
      <c r="D16" s="49"/>
      <c r="E16" s="50">
        <v>10</v>
      </c>
      <c r="F16" s="51" t="s">
        <v>19</v>
      </c>
      <c r="G16" s="71"/>
      <c r="H16" s="75" t="s">
        <v>20</v>
      </c>
      <c r="I16" s="49"/>
      <c r="J16" s="51">
        <f>ROUNDUP(E16*0.75,2)</f>
        <v>7.5</v>
      </c>
      <c r="K16" s="51" t="s">
        <v>19</v>
      </c>
      <c r="L16" s="51"/>
      <c r="M16" s="79" t="e">
        <f>ROUND(#REF!+(#REF!*10/100),2)</f>
        <v>#REF!</v>
      </c>
      <c r="N16" s="67" t="s">
        <v>180</v>
      </c>
      <c r="O16" s="52" t="s">
        <v>23</v>
      </c>
      <c r="P16" s="49"/>
      <c r="Q16" s="53">
        <v>1</v>
      </c>
      <c r="R16" s="89">
        <f>ROUNDUP(Q16*0.75,2)</f>
        <v>0.75</v>
      </c>
    </row>
    <row r="17" spans="1:18" ht="27" customHeight="1" x14ac:dyDescent="0.15">
      <c r="A17" s="98"/>
      <c r="B17" s="67"/>
      <c r="C17" s="48" t="s">
        <v>156</v>
      </c>
      <c r="D17" s="49"/>
      <c r="E17" s="50">
        <v>3</v>
      </c>
      <c r="F17" s="51" t="s">
        <v>19</v>
      </c>
      <c r="G17" s="71" t="s">
        <v>33</v>
      </c>
      <c r="H17" s="75" t="s">
        <v>156</v>
      </c>
      <c r="I17" s="49"/>
      <c r="J17" s="51">
        <f>ROUNDUP(E17*0.75,2)</f>
        <v>2.25</v>
      </c>
      <c r="K17" s="51" t="s">
        <v>19</v>
      </c>
      <c r="L17" s="51" t="s">
        <v>33</v>
      </c>
      <c r="M17" s="79" t="e">
        <f>#REF!</f>
        <v>#REF!</v>
      </c>
      <c r="N17" s="67" t="s">
        <v>14</v>
      </c>
      <c r="O17" s="52" t="s">
        <v>24</v>
      </c>
      <c r="P17" s="49" t="s">
        <v>25</v>
      </c>
      <c r="Q17" s="53">
        <v>1.5</v>
      </c>
      <c r="R17" s="89">
        <f>ROUNDUP(Q17*0.75,2)</f>
        <v>1.1300000000000001</v>
      </c>
    </row>
    <row r="18" spans="1:18" ht="27" customHeight="1" x14ac:dyDescent="0.15">
      <c r="A18" s="98"/>
      <c r="B18" s="67"/>
      <c r="C18" s="48" t="s">
        <v>66</v>
      </c>
      <c r="D18" s="49" t="s">
        <v>67</v>
      </c>
      <c r="E18" s="64">
        <v>0.5</v>
      </c>
      <c r="F18" s="51" t="s">
        <v>44</v>
      </c>
      <c r="G18" s="71"/>
      <c r="H18" s="75" t="s">
        <v>66</v>
      </c>
      <c r="I18" s="49" t="s">
        <v>67</v>
      </c>
      <c r="J18" s="51">
        <f>ROUNDUP(E18*0.75,2)</f>
        <v>0.38</v>
      </c>
      <c r="K18" s="51" t="s">
        <v>44</v>
      </c>
      <c r="L18" s="51"/>
      <c r="M18" s="79" t="e">
        <f>#REF!</f>
        <v>#REF!</v>
      </c>
      <c r="N18" s="67"/>
      <c r="O18" s="52"/>
      <c r="P18" s="49"/>
      <c r="Q18" s="53"/>
      <c r="R18" s="89"/>
    </row>
    <row r="19" spans="1:18" ht="27" customHeight="1" x14ac:dyDescent="0.15">
      <c r="A19" s="98"/>
      <c r="B19" s="66"/>
      <c r="C19" s="42"/>
      <c r="D19" s="43"/>
      <c r="E19" s="44"/>
      <c r="F19" s="45"/>
      <c r="G19" s="70"/>
      <c r="H19" s="74"/>
      <c r="I19" s="43"/>
      <c r="J19" s="45"/>
      <c r="K19" s="45"/>
      <c r="L19" s="45"/>
      <c r="M19" s="78"/>
      <c r="N19" s="66"/>
      <c r="O19" s="46"/>
      <c r="P19" s="43"/>
      <c r="Q19" s="47"/>
      <c r="R19" s="88"/>
    </row>
    <row r="20" spans="1:18" ht="27" customHeight="1" x14ac:dyDescent="0.15">
      <c r="A20" s="98"/>
      <c r="B20" s="67" t="s">
        <v>38</v>
      </c>
      <c r="C20" s="48" t="s">
        <v>21</v>
      </c>
      <c r="D20" s="49"/>
      <c r="E20" s="50">
        <v>20</v>
      </c>
      <c r="F20" s="51" t="s">
        <v>19</v>
      </c>
      <c r="G20" s="71"/>
      <c r="H20" s="75" t="s">
        <v>21</v>
      </c>
      <c r="I20" s="49"/>
      <c r="J20" s="51">
        <f>ROUNDUP(E20*0.75,2)</f>
        <v>15</v>
      </c>
      <c r="K20" s="51" t="s">
        <v>19</v>
      </c>
      <c r="L20" s="51"/>
      <c r="M20" s="79" t="e">
        <f>ROUND(#REF!+(#REF!*6/100),2)</f>
        <v>#REF!</v>
      </c>
      <c r="N20" s="67" t="s">
        <v>14</v>
      </c>
      <c r="O20" s="52" t="s">
        <v>22</v>
      </c>
      <c r="P20" s="49"/>
      <c r="Q20" s="53">
        <v>100</v>
      </c>
      <c r="R20" s="89">
        <f>ROUNDUP(Q20*0.75,2)</f>
        <v>75</v>
      </c>
    </row>
    <row r="21" spans="1:18" ht="27" customHeight="1" x14ac:dyDescent="0.15">
      <c r="A21" s="98"/>
      <c r="B21" s="67"/>
      <c r="C21" s="48" t="s">
        <v>29</v>
      </c>
      <c r="D21" s="49"/>
      <c r="E21" s="50">
        <v>3</v>
      </c>
      <c r="F21" s="51" t="s">
        <v>19</v>
      </c>
      <c r="G21" s="71" t="s">
        <v>30</v>
      </c>
      <c r="H21" s="75" t="s">
        <v>29</v>
      </c>
      <c r="I21" s="49"/>
      <c r="J21" s="51">
        <f>ROUNDUP(E21*0.75,2)</f>
        <v>2.25</v>
      </c>
      <c r="K21" s="51" t="s">
        <v>19</v>
      </c>
      <c r="L21" s="51" t="s">
        <v>30</v>
      </c>
      <c r="M21" s="79" t="e">
        <f>#REF!</f>
        <v>#REF!</v>
      </c>
      <c r="N21" s="67"/>
      <c r="O21" s="52" t="s">
        <v>40</v>
      </c>
      <c r="P21" s="49"/>
      <c r="Q21" s="53">
        <v>3</v>
      </c>
      <c r="R21" s="89">
        <f>ROUNDUP(Q21*0.75,2)</f>
        <v>2.25</v>
      </c>
    </row>
    <row r="22" spans="1:18" ht="27" customHeight="1" x14ac:dyDescent="0.15">
      <c r="A22" s="98"/>
      <c r="B22" s="66"/>
      <c r="C22" s="42"/>
      <c r="D22" s="43"/>
      <c r="E22" s="44"/>
      <c r="F22" s="45"/>
      <c r="G22" s="70"/>
      <c r="H22" s="74"/>
      <c r="I22" s="43"/>
      <c r="J22" s="45"/>
      <c r="K22" s="45"/>
      <c r="L22" s="45"/>
      <c r="M22" s="78"/>
      <c r="N22" s="66"/>
      <c r="O22" s="46"/>
      <c r="P22" s="43"/>
      <c r="Q22" s="47"/>
      <c r="R22" s="88"/>
    </row>
    <row r="23" spans="1:18" ht="27" customHeight="1" x14ac:dyDescent="0.15">
      <c r="A23" s="98"/>
      <c r="B23" s="67" t="s">
        <v>119</v>
      </c>
      <c r="C23" s="48" t="s">
        <v>120</v>
      </c>
      <c r="D23" s="49"/>
      <c r="E23" s="82">
        <v>0.16666666666666666</v>
      </c>
      <c r="F23" s="51" t="s">
        <v>44</v>
      </c>
      <c r="G23" s="71"/>
      <c r="H23" s="75" t="s">
        <v>120</v>
      </c>
      <c r="I23" s="49"/>
      <c r="J23" s="51">
        <f>ROUNDUP(E23*0.75,2)</f>
        <v>0.13</v>
      </c>
      <c r="K23" s="51" t="s">
        <v>44</v>
      </c>
      <c r="L23" s="51"/>
      <c r="M23" s="79" t="e">
        <f>#REF!</f>
        <v>#REF!</v>
      </c>
      <c r="N23" s="67" t="s">
        <v>42</v>
      </c>
      <c r="O23" s="52"/>
      <c r="P23" s="49"/>
      <c r="Q23" s="53"/>
      <c r="R23" s="89"/>
    </row>
    <row r="24" spans="1:18" ht="27" customHeight="1" thickBot="1" x14ac:dyDescent="0.2">
      <c r="A24" s="99"/>
      <c r="B24" s="68"/>
      <c r="C24" s="57"/>
      <c r="D24" s="58"/>
      <c r="E24" s="59"/>
      <c r="F24" s="60"/>
      <c r="G24" s="72"/>
      <c r="H24" s="76"/>
      <c r="I24" s="58"/>
      <c r="J24" s="60"/>
      <c r="K24" s="60"/>
      <c r="L24" s="60"/>
      <c r="M24" s="80"/>
      <c r="N24" s="68"/>
      <c r="O24" s="61"/>
      <c r="P24" s="58"/>
      <c r="Q24" s="62"/>
      <c r="R24" s="90"/>
    </row>
  </sheetData>
  <mergeCells count="4">
    <mergeCell ref="H1:N1"/>
    <mergeCell ref="A2:R2"/>
    <mergeCell ref="A3:F3"/>
    <mergeCell ref="A5:A24"/>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93"/>
      <c r="I1" s="93"/>
      <c r="J1" s="94"/>
      <c r="K1" s="94"/>
      <c r="L1" s="94"/>
      <c r="M1" s="94"/>
      <c r="N1" s="94"/>
      <c r="O1" s="2"/>
      <c r="P1" s="2"/>
      <c r="Q1" s="4"/>
      <c r="R1" s="4"/>
      <c r="S1" s="3"/>
    </row>
    <row r="2" spans="1:19" ht="36.75" customHeight="1" x14ac:dyDescent="0.15">
      <c r="A2" s="93" t="s">
        <v>0</v>
      </c>
      <c r="B2" s="93"/>
      <c r="C2" s="94"/>
      <c r="D2" s="94"/>
      <c r="E2" s="94"/>
      <c r="F2" s="94"/>
      <c r="G2" s="94"/>
      <c r="H2" s="94"/>
      <c r="I2" s="94"/>
      <c r="J2" s="94"/>
      <c r="K2" s="94"/>
      <c r="L2" s="94"/>
      <c r="M2" s="94"/>
      <c r="N2" s="94"/>
      <c r="O2" s="94"/>
      <c r="P2" s="94"/>
      <c r="Q2" s="94"/>
      <c r="R2" s="94"/>
      <c r="S2" s="3"/>
    </row>
    <row r="3" spans="1:19" ht="27.75" customHeight="1" thickBot="1" x14ac:dyDescent="0.3">
      <c r="A3" s="95" t="s">
        <v>235</v>
      </c>
      <c r="B3" s="96"/>
      <c r="C3" s="96"/>
      <c r="D3" s="96"/>
      <c r="E3" s="96"/>
      <c r="F3" s="96"/>
      <c r="G3" s="2"/>
      <c r="H3" s="2"/>
      <c r="I3" s="12"/>
      <c r="J3" s="2"/>
      <c r="K3" s="7"/>
      <c r="L3" s="7"/>
      <c r="M3" s="10"/>
      <c r="N3" s="2"/>
      <c r="O3" s="13"/>
      <c r="P3" s="12"/>
      <c r="Q3" s="14"/>
      <c r="R3" s="14"/>
      <c r="S3" s="11"/>
    </row>
    <row r="4" spans="1:19"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19" ht="24" customHeight="1" x14ac:dyDescent="0.15">
      <c r="A5" s="97" t="s">
        <v>45</v>
      </c>
      <c r="B5" s="65" t="s">
        <v>53</v>
      </c>
      <c r="C5" s="36" t="s">
        <v>54</v>
      </c>
      <c r="D5" s="37" t="s">
        <v>259</v>
      </c>
      <c r="E5" s="81">
        <v>0.5</v>
      </c>
      <c r="F5" s="39" t="s">
        <v>31</v>
      </c>
      <c r="G5" s="69" t="s">
        <v>30</v>
      </c>
      <c r="H5" s="73" t="s">
        <v>54</v>
      </c>
      <c r="I5" s="37" t="s">
        <v>259</v>
      </c>
      <c r="J5" s="39">
        <f>ROUNDUP(E5*0.75,2)</f>
        <v>0.38</v>
      </c>
      <c r="K5" s="39" t="s">
        <v>31</v>
      </c>
      <c r="L5" s="39" t="s">
        <v>30</v>
      </c>
      <c r="M5" s="77" t="e">
        <f>#REF!</f>
        <v>#REF!</v>
      </c>
      <c r="N5" s="65"/>
      <c r="O5" s="40" t="s">
        <v>13</v>
      </c>
      <c r="P5" s="37"/>
      <c r="Q5" s="41">
        <v>110</v>
      </c>
      <c r="R5" s="87">
        <f>ROUNDUP(Q5*0.75,2)</f>
        <v>82.5</v>
      </c>
    </row>
    <row r="6" spans="1:19" ht="24" customHeight="1" x14ac:dyDescent="0.15">
      <c r="A6" s="98"/>
      <c r="B6" s="66"/>
      <c r="C6" s="42"/>
      <c r="D6" s="43"/>
      <c r="E6" s="44"/>
      <c r="F6" s="45"/>
      <c r="G6" s="70"/>
      <c r="H6" s="74"/>
      <c r="I6" s="43"/>
      <c r="J6" s="45"/>
      <c r="K6" s="45"/>
      <c r="L6" s="45"/>
      <c r="M6" s="78"/>
      <c r="N6" s="66"/>
      <c r="O6" s="46"/>
      <c r="P6" s="43"/>
      <c r="Q6" s="47"/>
      <c r="R6" s="88"/>
    </row>
    <row r="7" spans="1:19" ht="24" customHeight="1" x14ac:dyDescent="0.15">
      <c r="A7" s="98"/>
      <c r="B7" s="67" t="s">
        <v>195</v>
      </c>
      <c r="C7" s="48" t="s">
        <v>83</v>
      </c>
      <c r="D7" s="49"/>
      <c r="E7" s="50">
        <v>1</v>
      </c>
      <c r="F7" s="51" t="s">
        <v>17</v>
      </c>
      <c r="G7" s="71" t="s">
        <v>84</v>
      </c>
      <c r="H7" s="75" t="s">
        <v>83</v>
      </c>
      <c r="I7" s="49"/>
      <c r="J7" s="51">
        <f>ROUNDUP(E7*0.75,2)</f>
        <v>0.75</v>
      </c>
      <c r="K7" s="51" t="s">
        <v>17</v>
      </c>
      <c r="L7" s="51" t="s">
        <v>84</v>
      </c>
      <c r="M7" s="79" t="e">
        <f>#REF!</f>
        <v>#REF!</v>
      </c>
      <c r="N7" s="67" t="s">
        <v>196</v>
      </c>
      <c r="O7" s="52" t="s">
        <v>51</v>
      </c>
      <c r="P7" s="49"/>
      <c r="Q7" s="53">
        <v>0.2</v>
      </c>
      <c r="R7" s="89">
        <f t="shared" ref="R7:R14" si="0">ROUNDUP(Q7*0.75,2)</f>
        <v>0.15</v>
      </c>
    </row>
    <row r="8" spans="1:19" ht="24" customHeight="1" x14ac:dyDescent="0.15">
      <c r="A8" s="98"/>
      <c r="B8" s="67"/>
      <c r="C8" s="48" t="s">
        <v>115</v>
      </c>
      <c r="D8" s="49"/>
      <c r="E8" s="50">
        <v>10</v>
      </c>
      <c r="F8" s="51" t="s">
        <v>19</v>
      </c>
      <c r="G8" s="71" t="s">
        <v>33</v>
      </c>
      <c r="H8" s="75" t="s">
        <v>115</v>
      </c>
      <c r="I8" s="49"/>
      <c r="J8" s="51">
        <f>ROUNDUP(E8*0.75,2)</f>
        <v>7.5</v>
      </c>
      <c r="K8" s="51" t="s">
        <v>19</v>
      </c>
      <c r="L8" s="51" t="s">
        <v>33</v>
      </c>
      <c r="M8" s="79" t="e">
        <f>#REF!</f>
        <v>#REF!</v>
      </c>
      <c r="N8" s="67" t="s">
        <v>236</v>
      </c>
      <c r="O8" s="52" t="s">
        <v>113</v>
      </c>
      <c r="P8" s="49" t="s">
        <v>25</v>
      </c>
      <c r="Q8" s="53">
        <v>3</v>
      </c>
      <c r="R8" s="89">
        <f t="shared" si="0"/>
        <v>2.25</v>
      </c>
    </row>
    <row r="9" spans="1:19" ht="24" customHeight="1" x14ac:dyDescent="0.15">
      <c r="A9" s="98"/>
      <c r="B9" s="67"/>
      <c r="C9" s="48" t="s">
        <v>68</v>
      </c>
      <c r="D9" s="49"/>
      <c r="E9" s="50">
        <v>5</v>
      </c>
      <c r="F9" s="51" t="s">
        <v>19</v>
      </c>
      <c r="G9" s="71"/>
      <c r="H9" s="75" t="s">
        <v>68</v>
      </c>
      <c r="I9" s="49"/>
      <c r="J9" s="51">
        <f>ROUNDUP(E9*0.75,2)</f>
        <v>3.75</v>
      </c>
      <c r="K9" s="51" t="s">
        <v>19</v>
      </c>
      <c r="L9" s="51"/>
      <c r="M9" s="79" t="e">
        <f>ROUND(#REF!+(#REF!*6/100),2)</f>
        <v>#REF!</v>
      </c>
      <c r="N9" s="67" t="s">
        <v>271</v>
      </c>
      <c r="O9" s="52" t="s">
        <v>36</v>
      </c>
      <c r="P9" s="49"/>
      <c r="Q9" s="53">
        <v>1</v>
      </c>
      <c r="R9" s="89">
        <f t="shared" si="0"/>
        <v>0.75</v>
      </c>
    </row>
    <row r="10" spans="1:19" ht="24" customHeight="1" x14ac:dyDescent="0.15">
      <c r="A10" s="98"/>
      <c r="B10" s="67"/>
      <c r="C10" s="48" t="s">
        <v>46</v>
      </c>
      <c r="D10" s="49" t="s">
        <v>47</v>
      </c>
      <c r="E10" s="50">
        <v>20</v>
      </c>
      <c r="F10" s="51" t="s">
        <v>48</v>
      </c>
      <c r="G10" s="71" t="s">
        <v>30</v>
      </c>
      <c r="H10" s="75" t="s">
        <v>46</v>
      </c>
      <c r="I10" s="49" t="s">
        <v>47</v>
      </c>
      <c r="J10" s="51">
        <f>ROUNDUP(E10*0.75,2)</f>
        <v>15</v>
      </c>
      <c r="K10" s="51" t="s">
        <v>48</v>
      </c>
      <c r="L10" s="51" t="s">
        <v>30</v>
      </c>
      <c r="M10" s="79" t="e">
        <f>#REF!</f>
        <v>#REF!</v>
      </c>
      <c r="N10" s="67" t="s">
        <v>272</v>
      </c>
      <c r="O10" s="52" t="s">
        <v>36</v>
      </c>
      <c r="P10" s="49"/>
      <c r="Q10" s="53">
        <v>1</v>
      </c>
      <c r="R10" s="89">
        <f t="shared" si="0"/>
        <v>0.75</v>
      </c>
    </row>
    <row r="11" spans="1:19" ht="24" customHeight="1" x14ac:dyDescent="0.15">
      <c r="A11" s="98"/>
      <c r="B11" s="67"/>
      <c r="C11" s="48"/>
      <c r="D11" s="49"/>
      <c r="E11" s="50"/>
      <c r="F11" s="51"/>
      <c r="G11" s="71"/>
      <c r="H11" s="75"/>
      <c r="I11" s="49"/>
      <c r="J11" s="51"/>
      <c r="K11" s="51"/>
      <c r="L11" s="51"/>
      <c r="M11" s="79"/>
      <c r="N11" s="67" t="s">
        <v>197</v>
      </c>
      <c r="O11" s="52" t="s">
        <v>57</v>
      </c>
      <c r="P11" s="49" t="s">
        <v>47</v>
      </c>
      <c r="Q11" s="53">
        <v>2</v>
      </c>
      <c r="R11" s="89">
        <f t="shared" si="0"/>
        <v>1.5</v>
      </c>
    </row>
    <row r="12" spans="1:19" ht="24" customHeight="1" x14ac:dyDescent="0.15">
      <c r="A12" s="98"/>
      <c r="B12" s="67"/>
      <c r="C12" s="48"/>
      <c r="D12" s="49"/>
      <c r="E12" s="50"/>
      <c r="F12" s="51"/>
      <c r="G12" s="71"/>
      <c r="H12" s="75"/>
      <c r="I12" s="49"/>
      <c r="J12" s="51"/>
      <c r="K12" s="51"/>
      <c r="L12" s="51"/>
      <c r="M12" s="79"/>
      <c r="N12" s="67" t="s">
        <v>14</v>
      </c>
      <c r="O12" s="52" t="s">
        <v>113</v>
      </c>
      <c r="P12" s="49" t="s">
        <v>25</v>
      </c>
      <c r="Q12" s="53">
        <v>2</v>
      </c>
      <c r="R12" s="89">
        <f t="shared" si="0"/>
        <v>1.5</v>
      </c>
    </row>
    <row r="13" spans="1:19" ht="24" customHeight="1" x14ac:dyDescent="0.15">
      <c r="A13" s="98"/>
      <c r="B13" s="67"/>
      <c r="C13" s="48"/>
      <c r="D13" s="49"/>
      <c r="E13" s="50"/>
      <c r="F13" s="51"/>
      <c r="G13" s="71"/>
      <c r="H13" s="75"/>
      <c r="I13" s="49"/>
      <c r="J13" s="51"/>
      <c r="K13" s="51"/>
      <c r="L13" s="51"/>
      <c r="M13" s="79"/>
      <c r="N13" s="67"/>
      <c r="O13" s="52" t="s">
        <v>51</v>
      </c>
      <c r="P13" s="49"/>
      <c r="Q13" s="53">
        <v>0.2</v>
      </c>
      <c r="R13" s="89">
        <f t="shared" si="0"/>
        <v>0.15</v>
      </c>
    </row>
    <row r="14" spans="1:19" ht="24" customHeight="1" x14ac:dyDescent="0.15">
      <c r="A14" s="98"/>
      <c r="B14" s="67"/>
      <c r="C14" s="48"/>
      <c r="D14" s="49"/>
      <c r="E14" s="50"/>
      <c r="F14" s="51"/>
      <c r="G14" s="71"/>
      <c r="H14" s="75"/>
      <c r="I14" s="49"/>
      <c r="J14" s="51"/>
      <c r="K14" s="51"/>
      <c r="L14" s="51"/>
      <c r="M14" s="79"/>
      <c r="N14" s="67"/>
      <c r="O14" s="52" t="s">
        <v>72</v>
      </c>
      <c r="P14" s="49"/>
      <c r="Q14" s="53">
        <v>0.01</v>
      </c>
      <c r="R14" s="89">
        <f t="shared" si="0"/>
        <v>0.01</v>
      </c>
    </row>
    <row r="15" spans="1:19" ht="24" customHeight="1" x14ac:dyDescent="0.15">
      <c r="A15" s="98"/>
      <c r="B15" s="66"/>
      <c r="C15" s="42"/>
      <c r="D15" s="43"/>
      <c r="E15" s="44"/>
      <c r="F15" s="45"/>
      <c r="G15" s="70"/>
      <c r="H15" s="74"/>
      <c r="I15" s="43"/>
      <c r="J15" s="45"/>
      <c r="K15" s="45"/>
      <c r="L15" s="45"/>
      <c r="M15" s="78"/>
      <c r="N15" s="66"/>
      <c r="O15" s="46"/>
      <c r="P15" s="43"/>
      <c r="Q15" s="47"/>
      <c r="R15" s="88"/>
    </row>
    <row r="16" spans="1:19" ht="24" customHeight="1" x14ac:dyDescent="0.15">
      <c r="A16" s="98"/>
      <c r="B16" s="67" t="s">
        <v>198</v>
      </c>
      <c r="C16" s="48" t="s">
        <v>34</v>
      </c>
      <c r="D16" s="49"/>
      <c r="E16" s="55">
        <v>0.05</v>
      </c>
      <c r="F16" s="51" t="s">
        <v>31</v>
      </c>
      <c r="G16" s="71" t="s">
        <v>35</v>
      </c>
      <c r="H16" s="75" t="s">
        <v>34</v>
      </c>
      <c r="I16" s="49"/>
      <c r="J16" s="51">
        <f>ROUNDUP(E16*0.75,2)</f>
        <v>0.04</v>
      </c>
      <c r="K16" s="51" t="s">
        <v>31</v>
      </c>
      <c r="L16" s="51" t="s">
        <v>35</v>
      </c>
      <c r="M16" s="79" t="e">
        <f>#REF!</f>
        <v>#REF!</v>
      </c>
      <c r="N16" s="67" t="s">
        <v>199</v>
      </c>
      <c r="O16" s="52" t="s">
        <v>37</v>
      </c>
      <c r="P16" s="49"/>
      <c r="Q16" s="53">
        <v>0.5</v>
      </c>
      <c r="R16" s="89">
        <f>ROUNDUP(Q16*0.75,2)</f>
        <v>0.38</v>
      </c>
    </row>
    <row r="17" spans="1:18" ht="24" customHeight="1" x14ac:dyDescent="0.15">
      <c r="A17" s="98"/>
      <c r="B17" s="67"/>
      <c r="C17" s="48" t="s">
        <v>181</v>
      </c>
      <c r="D17" s="49"/>
      <c r="E17" s="50">
        <v>10</v>
      </c>
      <c r="F17" s="51" t="s">
        <v>19</v>
      </c>
      <c r="G17" s="71" t="s">
        <v>56</v>
      </c>
      <c r="H17" s="75" t="s">
        <v>181</v>
      </c>
      <c r="I17" s="49"/>
      <c r="J17" s="51">
        <f>ROUNDUP(E17*0.75,2)</f>
        <v>7.5</v>
      </c>
      <c r="K17" s="51" t="s">
        <v>19</v>
      </c>
      <c r="L17" s="51" t="s">
        <v>56</v>
      </c>
      <c r="M17" s="79" t="e">
        <f>#REF!</f>
        <v>#REF!</v>
      </c>
      <c r="N17" s="67" t="s">
        <v>166</v>
      </c>
      <c r="O17" s="52" t="s">
        <v>23</v>
      </c>
      <c r="P17" s="49"/>
      <c r="Q17" s="53">
        <v>1</v>
      </c>
      <c r="R17" s="89">
        <f>ROUNDUP(Q17*0.75,2)</f>
        <v>0.75</v>
      </c>
    </row>
    <row r="18" spans="1:18" ht="24" customHeight="1" x14ac:dyDescent="0.15">
      <c r="A18" s="98"/>
      <c r="B18" s="67"/>
      <c r="C18" s="48" t="s">
        <v>237</v>
      </c>
      <c r="D18" s="49"/>
      <c r="E18" s="50">
        <v>20</v>
      </c>
      <c r="F18" s="51" t="s">
        <v>19</v>
      </c>
      <c r="G18" s="71" t="s">
        <v>33</v>
      </c>
      <c r="H18" s="75" t="s">
        <v>237</v>
      </c>
      <c r="I18" s="49"/>
      <c r="J18" s="51">
        <f>ROUNDUP(E18*0.75,2)</f>
        <v>15</v>
      </c>
      <c r="K18" s="51" t="s">
        <v>19</v>
      </c>
      <c r="L18" s="51" t="s">
        <v>33</v>
      </c>
      <c r="M18" s="79" t="e">
        <f>#REF!</f>
        <v>#REF!</v>
      </c>
      <c r="N18" s="67" t="s">
        <v>200</v>
      </c>
      <c r="O18" s="52" t="s">
        <v>24</v>
      </c>
      <c r="P18" s="49" t="s">
        <v>25</v>
      </c>
      <c r="Q18" s="53">
        <v>1</v>
      </c>
      <c r="R18" s="89">
        <f>ROUNDUP(Q18*0.75,2)</f>
        <v>0.75</v>
      </c>
    </row>
    <row r="19" spans="1:18" ht="24" customHeight="1" x14ac:dyDescent="0.15">
      <c r="A19" s="98"/>
      <c r="B19" s="67"/>
      <c r="C19" s="48" t="s">
        <v>238</v>
      </c>
      <c r="D19" s="49"/>
      <c r="E19" s="50">
        <v>10</v>
      </c>
      <c r="F19" s="51" t="s">
        <v>19</v>
      </c>
      <c r="G19" s="71" t="s">
        <v>33</v>
      </c>
      <c r="H19" s="75" t="s">
        <v>238</v>
      </c>
      <c r="I19" s="49"/>
      <c r="J19" s="51">
        <f>ROUNDUP(E19*0.75,2)</f>
        <v>7.5</v>
      </c>
      <c r="K19" s="51" t="s">
        <v>19</v>
      </c>
      <c r="L19" s="51" t="s">
        <v>33</v>
      </c>
      <c r="M19" s="79" t="e">
        <f>#REF!</f>
        <v>#REF!</v>
      </c>
      <c r="N19" s="67" t="s">
        <v>260</v>
      </c>
      <c r="O19" s="52" t="s">
        <v>52</v>
      </c>
      <c r="P19" s="49"/>
      <c r="Q19" s="53">
        <v>2</v>
      </c>
      <c r="R19" s="89">
        <f>ROUNDUP(Q19*0.75,2)</f>
        <v>1.5</v>
      </c>
    </row>
    <row r="20" spans="1:18" ht="24" customHeight="1" x14ac:dyDescent="0.15">
      <c r="A20" s="98"/>
      <c r="B20" s="67"/>
      <c r="C20" s="48"/>
      <c r="D20" s="49"/>
      <c r="E20" s="50"/>
      <c r="F20" s="51"/>
      <c r="G20" s="71"/>
      <c r="H20" s="75"/>
      <c r="I20" s="49"/>
      <c r="J20" s="51"/>
      <c r="K20" s="51"/>
      <c r="L20" s="51"/>
      <c r="M20" s="79"/>
      <c r="N20" s="67" t="s">
        <v>251</v>
      </c>
      <c r="O20" s="52" t="s">
        <v>36</v>
      </c>
      <c r="P20" s="49"/>
      <c r="Q20" s="53">
        <v>2</v>
      </c>
      <c r="R20" s="89">
        <f>ROUNDUP(Q20*0.75,2)</f>
        <v>1.5</v>
      </c>
    </row>
    <row r="21" spans="1:18" ht="24" customHeight="1" x14ac:dyDescent="0.15">
      <c r="A21" s="98"/>
      <c r="B21" s="66"/>
      <c r="C21" s="42"/>
      <c r="D21" s="43"/>
      <c r="E21" s="44"/>
      <c r="F21" s="45"/>
      <c r="G21" s="70"/>
      <c r="H21" s="74"/>
      <c r="I21" s="43"/>
      <c r="J21" s="45"/>
      <c r="K21" s="45"/>
      <c r="L21" s="45"/>
      <c r="M21" s="78"/>
      <c r="N21" s="66" t="s">
        <v>14</v>
      </c>
      <c r="O21" s="46"/>
      <c r="P21" s="43"/>
      <c r="Q21" s="47"/>
      <c r="R21" s="88"/>
    </row>
    <row r="22" spans="1:18" ht="24" customHeight="1" x14ac:dyDescent="0.15">
      <c r="A22" s="98"/>
      <c r="B22" s="67" t="s">
        <v>168</v>
      </c>
      <c r="C22" s="48" t="s">
        <v>239</v>
      </c>
      <c r="D22" s="49"/>
      <c r="E22" s="50">
        <v>20</v>
      </c>
      <c r="F22" s="51" t="s">
        <v>19</v>
      </c>
      <c r="G22" s="71" t="s">
        <v>33</v>
      </c>
      <c r="H22" s="75" t="s">
        <v>239</v>
      </c>
      <c r="I22" s="49"/>
      <c r="J22" s="51">
        <f>ROUNDUP(E22*0.75,2)</f>
        <v>15</v>
      </c>
      <c r="K22" s="51" t="s">
        <v>19</v>
      </c>
      <c r="L22" s="51" t="s">
        <v>33</v>
      </c>
      <c r="M22" s="79" t="e">
        <f>#REF!</f>
        <v>#REF!</v>
      </c>
      <c r="N22" s="67" t="s">
        <v>14</v>
      </c>
      <c r="O22" s="52" t="s">
        <v>60</v>
      </c>
      <c r="P22" s="49"/>
      <c r="Q22" s="53">
        <v>100</v>
      </c>
      <c r="R22" s="89">
        <f>ROUNDUP(Q22*0.75,2)</f>
        <v>75</v>
      </c>
    </row>
    <row r="23" spans="1:18" ht="24" customHeight="1" x14ac:dyDescent="0.15">
      <c r="A23" s="98"/>
      <c r="B23" s="67"/>
      <c r="C23" s="48" t="s">
        <v>78</v>
      </c>
      <c r="D23" s="49"/>
      <c r="E23" s="50">
        <v>5</v>
      </c>
      <c r="F23" s="51" t="s">
        <v>19</v>
      </c>
      <c r="G23" s="71" t="s">
        <v>79</v>
      </c>
      <c r="H23" s="75" t="s">
        <v>78</v>
      </c>
      <c r="I23" s="49"/>
      <c r="J23" s="51">
        <f>ROUNDUP(E23*0.75,2)</f>
        <v>3.75</v>
      </c>
      <c r="K23" s="51" t="s">
        <v>19</v>
      </c>
      <c r="L23" s="51" t="s">
        <v>79</v>
      </c>
      <c r="M23" s="79" t="e">
        <f>#REF!</f>
        <v>#REF!</v>
      </c>
      <c r="N23" s="67"/>
      <c r="O23" s="52" t="s">
        <v>81</v>
      </c>
      <c r="P23" s="49" t="s">
        <v>82</v>
      </c>
      <c r="Q23" s="53">
        <v>0.5</v>
      </c>
      <c r="R23" s="89">
        <f>ROUNDUP(Q23*0.75,2)</f>
        <v>0.38</v>
      </c>
    </row>
    <row r="24" spans="1:18" ht="24" customHeight="1" x14ac:dyDescent="0.15">
      <c r="A24" s="98"/>
      <c r="B24" s="67"/>
      <c r="C24" s="48"/>
      <c r="D24" s="49"/>
      <c r="E24" s="50"/>
      <c r="F24" s="51"/>
      <c r="G24" s="71"/>
      <c r="H24" s="75"/>
      <c r="I24" s="49"/>
      <c r="J24" s="51"/>
      <c r="K24" s="51"/>
      <c r="L24" s="51"/>
      <c r="M24" s="79"/>
      <c r="N24" s="67"/>
      <c r="O24" s="52" t="s">
        <v>51</v>
      </c>
      <c r="P24" s="49"/>
      <c r="Q24" s="53">
        <v>0.1</v>
      </c>
      <c r="R24" s="89">
        <f>ROUNDUP(Q24*0.75,2)</f>
        <v>0.08</v>
      </c>
    </row>
    <row r="25" spans="1:18" ht="24" customHeight="1" x14ac:dyDescent="0.15">
      <c r="A25" s="98"/>
      <c r="B25" s="66"/>
      <c r="C25" s="42"/>
      <c r="D25" s="43"/>
      <c r="E25" s="44"/>
      <c r="F25" s="45"/>
      <c r="G25" s="70"/>
      <c r="H25" s="74"/>
      <c r="I25" s="43"/>
      <c r="J25" s="45"/>
      <c r="K25" s="45"/>
      <c r="L25" s="45"/>
      <c r="M25" s="78"/>
      <c r="N25" s="66"/>
      <c r="O25" s="46"/>
      <c r="P25" s="43"/>
      <c r="Q25" s="47"/>
      <c r="R25" s="88"/>
    </row>
    <row r="26" spans="1:18" ht="24" customHeight="1" x14ac:dyDescent="0.15">
      <c r="A26" s="98"/>
      <c r="B26" s="67" t="s">
        <v>240</v>
      </c>
      <c r="C26" s="48" t="s">
        <v>241</v>
      </c>
      <c r="D26" s="49"/>
      <c r="E26" s="50">
        <v>30</v>
      </c>
      <c r="F26" s="51" t="s">
        <v>19</v>
      </c>
      <c r="G26" s="71" t="s">
        <v>33</v>
      </c>
      <c r="H26" s="75" t="s">
        <v>241</v>
      </c>
      <c r="I26" s="49"/>
      <c r="J26" s="51">
        <f>ROUNDUP(E26*0.75,2)</f>
        <v>22.5</v>
      </c>
      <c r="K26" s="51" t="s">
        <v>19</v>
      </c>
      <c r="L26" s="51" t="s">
        <v>33</v>
      </c>
      <c r="M26" s="79" t="e">
        <f>#REF!</f>
        <v>#REF!</v>
      </c>
      <c r="N26" s="67"/>
      <c r="O26" s="52"/>
      <c r="P26" s="49"/>
      <c r="Q26" s="53"/>
      <c r="R26" s="89"/>
    </row>
    <row r="27" spans="1:18" ht="24" customHeight="1" thickBot="1" x14ac:dyDescent="0.2">
      <c r="A27" s="99"/>
      <c r="B27" s="68"/>
      <c r="C27" s="57"/>
      <c r="D27" s="58"/>
      <c r="E27" s="59"/>
      <c r="F27" s="60"/>
      <c r="G27" s="72"/>
      <c r="H27" s="76"/>
      <c r="I27" s="58"/>
      <c r="J27" s="60"/>
      <c r="K27" s="60"/>
      <c r="L27" s="60"/>
      <c r="M27" s="80"/>
      <c r="N27" s="68"/>
      <c r="O27" s="61"/>
      <c r="P27" s="58"/>
      <c r="Q27" s="62"/>
      <c r="R27" s="90"/>
    </row>
  </sheetData>
  <mergeCells count="4">
    <mergeCell ref="H1:N1"/>
    <mergeCell ref="A2:R2"/>
    <mergeCell ref="A3:F3"/>
    <mergeCell ref="A5:A27"/>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93"/>
      <c r="I1" s="93"/>
      <c r="J1" s="94"/>
      <c r="K1" s="94"/>
      <c r="L1" s="94"/>
      <c r="M1" s="94"/>
      <c r="N1" s="94"/>
      <c r="O1" s="2"/>
      <c r="P1" s="2"/>
      <c r="Q1" s="4"/>
      <c r="R1" s="4"/>
      <c r="S1" s="3"/>
    </row>
    <row r="2" spans="1:19" ht="36.75" customHeight="1" x14ac:dyDescent="0.15">
      <c r="A2" s="93" t="s">
        <v>0</v>
      </c>
      <c r="B2" s="93"/>
      <c r="C2" s="94"/>
      <c r="D2" s="94"/>
      <c r="E2" s="94"/>
      <c r="F2" s="94"/>
      <c r="G2" s="94"/>
      <c r="H2" s="94"/>
      <c r="I2" s="94"/>
      <c r="J2" s="94"/>
      <c r="K2" s="94"/>
      <c r="L2" s="94"/>
      <c r="M2" s="94"/>
      <c r="N2" s="94"/>
      <c r="O2" s="94"/>
      <c r="P2" s="94"/>
      <c r="Q2" s="94"/>
      <c r="R2" s="94"/>
      <c r="S2" s="3"/>
    </row>
    <row r="3" spans="1:19" ht="27.75" customHeight="1" thickBot="1" x14ac:dyDescent="0.3">
      <c r="A3" s="95" t="s">
        <v>242</v>
      </c>
      <c r="B3" s="96"/>
      <c r="C3" s="96"/>
      <c r="D3" s="96"/>
      <c r="E3" s="96"/>
      <c r="F3" s="96"/>
      <c r="G3" s="2"/>
      <c r="H3" s="2"/>
      <c r="I3" s="12"/>
      <c r="J3" s="2"/>
      <c r="K3" s="7"/>
      <c r="L3" s="7"/>
      <c r="M3" s="10"/>
      <c r="N3" s="2"/>
      <c r="O3" s="13"/>
      <c r="P3" s="12"/>
      <c r="Q3" s="14"/>
      <c r="R3" s="14"/>
      <c r="S3" s="11"/>
    </row>
    <row r="4" spans="1:19"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19" ht="30" customHeight="1" x14ac:dyDescent="0.15">
      <c r="A5" s="97" t="s">
        <v>45</v>
      </c>
      <c r="B5" s="65" t="s">
        <v>13</v>
      </c>
      <c r="C5" s="36"/>
      <c r="D5" s="37"/>
      <c r="E5" s="38"/>
      <c r="F5" s="39"/>
      <c r="G5" s="69"/>
      <c r="H5" s="73"/>
      <c r="I5" s="37"/>
      <c r="J5" s="39"/>
      <c r="K5" s="39"/>
      <c r="L5" s="39"/>
      <c r="M5" s="77"/>
      <c r="N5" s="65"/>
      <c r="O5" s="40" t="s">
        <v>13</v>
      </c>
      <c r="P5" s="37"/>
      <c r="Q5" s="41">
        <v>110</v>
      </c>
      <c r="R5" s="87">
        <f>ROUNDUP(Q5*0.75,2)</f>
        <v>82.5</v>
      </c>
    </row>
    <row r="6" spans="1:19" ht="30" customHeight="1" x14ac:dyDescent="0.15">
      <c r="A6" s="98"/>
      <c r="B6" s="66"/>
      <c r="C6" s="42"/>
      <c r="D6" s="43"/>
      <c r="E6" s="44"/>
      <c r="F6" s="45"/>
      <c r="G6" s="70"/>
      <c r="H6" s="74"/>
      <c r="I6" s="43"/>
      <c r="J6" s="45"/>
      <c r="K6" s="45"/>
      <c r="L6" s="45"/>
      <c r="M6" s="78"/>
      <c r="N6" s="66"/>
      <c r="O6" s="46"/>
      <c r="P6" s="43"/>
      <c r="Q6" s="47"/>
      <c r="R6" s="88"/>
    </row>
    <row r="7" spans="1:19" ht="30" customHeight="1" x14ac:dyDescent="0.15">
      <c r="A7" s="98"/>
      <c r="B7" s="67" t="s">
        <v>202</v>
      </c>
      <c r="C7" s="48" t="s">
        <v>129</v>
      </c>
      <c r="D7" s="49"/>
      <c r="E7" s="50">
        <v>20</v>
      </c>
      <c r="F7" s="51" t="s">
        <v>19</v>
      </c>
      <c r="G7" s="71" t="s">
        <v>56</v>
      </c>
      <c r="H7" s="75" t="s">
        <v>129</v>
      </c>
      <c r="I7" s="49"/>
      <c r="J7" s="51">
        <f>ROUNDUP(E7*0.75,2)</f>
        <v>15</v>
      </c>
      <c r="K7" s="51" t="s">
        <v>19</v>
      </c>
      <c r="L7" s="51" t="s">
        <v>56</v>
      </c>
      <c r="M7" s="79" t="e">
        <f>#REF!</f>
        <v>#REF!</v>
      </c>
      <c r="N7" s="67" t="s">
        <v>203</v>
      </c>
      <c r="O7" s="52" t="s">
        <v>71</v>
      </c>
      <c r="P7" s="49"/>
      <c r="Q7" s="53">
        <v>2</v>
      </c>
      <c r="R7" s="89">
        <f t="shared" ref="R7:R12" si="0">ROUNDUP(Q7*0.75,2)</f>
        <v>1.5</v>
      </c>
    </row>
    <row r="8" spans="1:19" ht="30" customHeight="1" x14ac:dyDescent="0.15">
      <c r="A8" s="98"/>
      <c r="B8" s="67"/>
      <c r="C8" s="48" t="s">
        <v>18</v>
      </c>
      <c r="D8" s="49"/>
      <c r="E8" s="50">
        <v>0.5</v>
      </c>
      <c r="F8" s="51" t="s">
        <v>19</v>
      </c>
      <c r="G8" s="71"/>
      <c r="H8" s="75" t="s">
        <v>18</v>
      </c>
      <c r="I8" s="49"/>
      <c r="J8" s="51">
        <f>ROUNDUP(E8*0.75,2)</f>
        <v>0.38</v>
      </c>
      <c r="K8" s="51" t="s">
        <v>19</v>
      </c>
      <c r="L8" s="51"/>
      <c r="M8" s="79" t="e">
        <f>ROUND(#REF!+(#REF!*20/100),2)</f>
        <v>#REF!</v>
      </c>
      <c r="N8" s="67" t="s">
        <v>204</v>
      </c>
      <c r="O8" s="52" t="s">
        <v>60</v>
      </c>
      <c r="P8" s="49"/>
      <c r="Q8" s="53">
        <v>15</v>
      </c>
      <c r="R8" s="89">
        <f t="shared" si="0"/>
        <v>11.25</v>
      </c>
    </row>
    <row r="9" spans="1:19" ht="30" customHeight="1" x14ac:dyDescent="0.15">
      <c r="A9" s="98"/>
      <c r="B9" s="67"/>
      <c r="C9" s="48" t="s">
        <v>137</v>
      </c>
      <c r="D9" s="49"/>
      <c r="E9" s="50">
        <v>10</v>
      </c>
      <c r="F9" s="51" t="s">
        <v>19</v>
      </c>
      <c r="G9" s="71"/>
      <c r="H9" s="75" t="s">
        <v>137</v>
      </c>
      <c r="I9" s="49"/>
      <c r="J9" s="51">
        <f>ROUNDUP(E9*0.75,2)</f>
        <v>7.5</v>
      </c>
      <c r="K9" s="51" t="s">
        <v>19</v>
      </c>
      <c r="L9" s="51"/>
      <c r="M9" s="79" t="e">
        <f>ROUND(#REF!+(#REF!*40/100),2)</f>
        <v>#REF!</v>
      </c>
      <c r="N9" s="67" t="s">
        <v>205</v>
      </c>
      <c r="O9" s="52" t="s">
        <v>23</v>
      </c>
      <c r="P9" s="49"/>
      <c r="Q9" s="53">
        <v>1</v>
      </c>
      <c r="R9" s="89">
        <f t="shared" si="0"/>
        <v>0.75</v>
      </c>
    </row>
    <row r="10" spans="1:19" ht="30" customHeight="1" x14ac:dyDescent="0.15">
      <c r="A10" s="98"/>
      <c r="B10" s="67"/>
      <c r="C10" s="48" t="s">
        <v>88</v>
      </c>
      <c r="D10" s="49"/>
      <c r="E10" s="84">
        <v>0.33333333333333331</v>
      </c>
      <c r="F10" s="51" t="s">
        <v>89</v>
      </c>
      <c r="G10" s="71" t="s">
        <v>30</v>
      </c>
      <c r="H10" s="75" t="s">
        <v>88</v>
      </c>
      <c r="I10" s="49"/>
      <c r="J10" s="51">
        <f>ROUNDUP(E10*0.75,2)</f>
        <v>0.25</v>
      </c>
      <c r="K10" s="51" t="s">
        <v>89</v>
      </c>
      <c r="L10" s="51" t="s">
        <v>30</v>
      </c>
      <c r="M10" s="79" t="e">
        <f>#REF!</f>
        <v>#REF!</v>
      </c>
      <c r="N10" s="67" t="s">
        <v>206</v>
      </c>
      <c r="O10" s="52" t="s">
        <v>24</v>
      </c>
      <c r="P10" s="49" t="s">
        <v>25</v>
      </c>
      <c r="Q10" s="53">
        <v>1</v>
      </c>
      <c r="R10" s="89">
        <f t="shared" si="0"/>
        <v>0.75</v>
      </c>
    </row>
    <row r="11" spans="1:19" ht="30" customHeight="1" x14ac:dyDescent="0.15">
      <c r="A11" s="98"/>
      <c r="B11" s="67"/>
      <c r="C11" s="48"/>
      <c r="D11" s="49"/>
      <c r="E11" s="50"/>
      <c r="F11" s="51"/>
      <c r="G11" s="71"/>
      <c r="H11" s="75"/>
      <c r="I11" s="49"/>
      <c r="J11" s="51"/>
      <c r="K11" s="51"/>
      <c r="L11" s="51"/>
      <c r="M11" s="79"/>
      <c r="N11" s="67" t="s">
        <v>14</v>
      </c>
      <c r="O11" s="52" t="s">
        <v>40</v>
      </c>
      <c r="P11" s="49"/>
      <c r="Q11" s="53">
        <v>3</v>
      </c>
      <c r="R11" s="89">
        <f t="shared" si="0"/>
        <v>2.25</v>
      </c>
    </row>
    <row r="12" spans="1:19" ht="30" customHeight="1" x14ac:dyDescent="0.15">
      <c r="A12" s="98"/>
      <c r="B12" s="67"/>
      <c r="C12" s="48"/>
      <c r="D12" s="49"/>
      <c r="E12" s="50"/>
      <c r="F12" s="51"/>
      <c r="G12" s="71"/>
      <c r="H12" s="75"/>
      <c r="I12" s="49"/>
      <c r="J12" s="51"/>
      <c r="K12" s="51"/>
      <c r="L12" s="51"/>
      <c r="M12" s="79"/>
      <c r="N12" s="67"/>
      <c r="O12" s="52" t="s">
        <v>85</v>
      </c>
      <c r="P12" s="49"/>
      <c r="Q12" s="53">
        <v>1</v>
      </c>
      <c r="R12" s="89">
        <f t="shared" si="0"/>
        <v>0.75</v>
      </c>
    </row>
    <row r="13" spans="1:19" ht="30" customHeight="1" x14ac:dyDescent="0.15">
      <c r="A13" s="98"/>
      <c r="B13" s="66"/>
      <c r="C13" s="42"/>
      <c r="D13" s="43"/>
      <c r="E13" s="44"/>
      <c r="F13" s="45"/>
      <c r="G13" s="70"/>
      <c r="H13" s="74"/>
      <c r="I13" s="43"/>
      <c r="J13" s="45"/>
      <c r="K13" s="45"/>
      <c r="L13" s="45"/>
      <c r="M13" s="78"/>
      <c r="N13" s="66"/>
      <c r="O13" s="46"/>
      <c r="P13" s="43"/>
      <c r="Q13" s="47"/>
      <c r="R13" s="88"/>
    </row>
    <row r="14" spans="1:19" ht="30" customHeight="1" x14ac:dyDescent="0.15">
      <c r="A14" s="98"/>
      <c r="B14" s="67" t="s">
        <v>207</v>
      </c>
      <c r="C14" s="48" t="s">
        <v>147</v>
      </c>
      <c r="D14" s="49"/>
      <c r="E14" s="50">
        <v>30</v>
      </c>
      <c r="F14" s="51" t="s">
        <v>19</v>
      </c>
      <c r="G14" s="71"/>
      <c r="H14" s="75" t="s">
        <v>147</v>
      </c>
      <c r="I14" s="49"/>
      <c r="J14" s="51">
        <f>ROUNDUP(E14*0.75,2)</f>
        <v>22.5</v>
      </c>
      <c r="K14" s="51" t="s">
        <v>19</v>
      </c>
      <c r="L14" s="51"/>
      <c r="M14" s="79" t="e">
        <f>ROUND(#REF!+(#REF!*15/100),2)</f>
        <v>#REF!</v>
      </c>
      <c r="N14" s="67" t="s">
        <v>62</v>
      </c>
      <c r="O14" s="52" t="s">
        <v>36</v>
      </c>
      <c r="P14" s="49"/>
      <c r="Q14" s="53">
        <v>0.5</v>
      </c>
      <c r="R14" s="89">
        <f>ROUNDUP(Q14*0.75,2)</f>
        <v>0.38</v>
      </c>
    </row>
    <row r="15" spans="1:19" ht="30" customHeight="1" x14ac:dyDescent="0.15">
      <c r="A15" s="98"/>
      <c r="B15" s="67"/>
      <c r="C15" s="48" t="s">
        <v>20</v>
      </c>
      <c r="D15" s="49"/>
      <c r="E15" s="50">
        <v>10</v>
      </c>
      <c r="F15" s="51" t="s">
        <v>19</v>
      </c>
      <c r="G15" s="71"/>
      <c r="H15" s="75" t="s">
        <v>20</v>
      </c>
      <c r="I15" s="49"/>
      <c r="J15" s="51">
        <f>ROUNDUP(E15*0.75,2)</f>
        <v>7.5</v>
      </c>
      <c r="K15" s="51" t="s">
        <v>19</v>
      </c>
      <c r="L15" s="51"/>
      <c r="M15" s="79" t="e">
        <f>ROUND(#REF!+(#REF!*10/100),2)</f>
        <v>#REF!</v>
      </c>
      <c r="N15" s="67" t="s">
        <v>63</v>
      </c>
      <c r="O15" s="52" t="s">
        <v>24</v>
      </c>
      <c r="P15" s="49" t="s">
        <v>25</v>
      </c>
      <c r="Q15" s="53">
        <v>1</v>
      </c>
      <c r="R15" s="89">
        <f>ROUNDUP(Q15*0.75,2)</f>
        <v>0.75</v>
      </c>
    </row>
    <row r="16" spans="1:19" ht="30" customHeight="1" x14ac:dyDescent="0.15">
      <c r="A16" s="98"/>
      <c r="B16" s="67"/>
      <c r="C16" s="48" t="s">
        <v>66</v>
      </c>
      <c r="D16" s="49" t="s">
        <v>67</v>
      </c>
      <c r="E16" s="64">
        <v>0.5</v>
      </c>
      <c r="F16" s="51" t="s">
        <v>44</v>
      </c>
      <c r="G16" s="71"/>
      <c r="H16" s="75" t="s">
        <v>66</v>
      </c>
      <c r="I16" s="49" t="s">
        <v>67</v>
      </c>
      <c r="J16" s="51">
        <f>ROUNDUP(E16*0.75,2)</f>
        <v>0.38</v>
      </c>
      <c r="K16" s="51" t="s">
        <v>44</v>
      </c>
      <c r="L16" s="51"/>
      <c r="M16" s="79" t="e">
        <f>#REF!</f>
        <v>#REF!</v>
      </c>
      <c r="N16" s="67" t="s">
        <v>64</v>
      </c>
      <c r="O16" s="52" t="s">
        <v>22</v>
      </c>
      <c r="P16" s="49"/>
      <c r="Q16" s="53">
        <v>2</v>
      </c>
      <c r="R16" s="89">
        <f>ROUNDUP(Q16*0.75,2)</f>
        <v>1.5</v>
      </c>
    </row>
    <row r="17" spans="1:18" ht="30" customHeight="1" x14ac:dyDescent="0.15">
      <c r="A17" s="98"/>
      <c r="B17" s="67"/>
      <c r="C17" s="48"/>
      <c r="D17" s="49"/>
      <c r="E17" s="50"/>
      <c r="F17" s="51"/>
      <c r="G17" s="71"/>
      <c r="H17" s="75"/>
      <c r="I17" s="49"/>
      <c r="J17" s="51"/>
      <c r="K17" s="51"/>
      <c r="L17" s="51"/>
      <c r="M17" s="79"/>
      <c r="N17" s="67" t="s">
        <v>14</v>
      </c>
      <c r="O17" s="52" t="s">
        <v>23</v>
      </c>
      <c r="P17" s="49"/>
      <c r="Q17" s="53">
        <v>1</v>
      </c>
      <c r="R17" s="89">
        <f>ROUNDUP(Q17*0.75,2)</f>
        <v>0.75</v>
      </c>
    </row>
    <row r="18" spans="1:18" ht="30" customHeight="1" x14ac:dyDescent="0.15">
      <c r="A18" s="98"/>
      <c r="B18" s="66"/>
      <c r="C18" s="42"/>
      <c r="D18" s="43"/>
      <c r="E18" s="44"/>
      <c r="F18" s="45"/>
      <c r="G18" s="70"/>
      <c r="H18" s="74"/>
      <c r="I18" s="43"/>
      <c r="J18" s="45"/>
      <c r="K18" s="45"/>
      <c r="L18" s="45"/>
      <c r="M18" s="78"/>
      <c r="N18" s="66"/>
      <c r="O18" s="46"/>
      <c r="P18" s="43"/>
      <c r="Q18" s="47"/>
      <c r="R18" s="88"/>
    </row>
    <row r="19" spans="1:18" ht="30" customHeight="1" x14ac:dyDescent="0.15">
      <c r="A19" s="98"/>
      <c r="B19" s="67" t="s">
        <v>208</v>
      </c>
      <c r="C19" s="48" t="s">
        <v>209</v>
      </c>
      <c r="D19" s="49"/>
      <c r="E19" s="50">
        <v>5</v>
      </c>
      <c r="F19" s="51" t="s">
        <v>19</v>
      </c>
      <c r="G19" s="71" t="s">
        <v>56</v>
      </c>
      <c r="H19" s="75" t="s">
        <v>209</v>
      </c>
      <c r="I19" s="49"/>
      <c r="J19" s="51">
        <f>ROUNDUP(E19*0.75,2)</f>
        <v>3.75</v>
      </c>
      <c r="K19" s="51" t="s">
        <v>19</v>
      </c>
      <c r="L19" s="51" t="s">
        <v>56</v>
      </c>
      <c r="M19" s="79" t="e">
        <f>#REF!</f>
        <v>#REF!</v>
      </c>
      <c r="N19" s="67" t="s">
        <v>14</v>
      </c>
      <c r="O19" s="52" t="s">
        <v>60</v>
      </c>
      <c r="P19" s="49"/>
      <c r="Q19" s="53">
        <v>100</v>
      </c>
      <c r="R19" s="89">
        <f>ROUNDUP(Q19*0.75,2)</f>
        <v>75</v>
      </c>
    </row>
    <row r="20" spans="1:18" ht="30" customHeight="1" x14ac:dyDescent="0.15">
      <c r="A20" s="98"/>
      <c r="B20" s="67"/>
      <c r="C20" s="48" t="s">
        <v>138</v>
      </c>
      <c r="D20" s="49"/>
      <c r="E20" s="50">
        <v>5</v>
      </c>
      <c r="F20" s="51" t="s">
        <v>19</v>
      </c>
      <c r="G20" s="71"/>
      <c r="H20" s="75" t="s">
        <v>138</v>
      </c>
      <c r="I20" s="49"/>
      <c r="J20" s="51">
        <f>ROUNDUP(E20*0.75,2)</f>
        <v>3.75</v>
      </c>
      <c r="K20" s="51" t="s">
        <v>19</v>
      </c>
      <c r="L20" s="51"/>
      <c r="M20" s="79" t="e">
        <f>ROUND(#REF!+(#REF!*10/100),2)</f>
        <v>#REF!</v>
      </c>
      <c r="N20" s="67"/>
      <c r="O20" s="52" t="s">
        <v>182</v>
      </c>
      <c r="P20" s="49"/>
      <c r="Q20" s="53">
        <v>0.5</v>
      </c>
      <c r="R20" s="89">
        <f>ROUNDUP(Q20*0.75,2)</f>
        <v>0.38</v>
      </c>
    </row>
    <row r="21" spans="1:18" ht="30" customHeight="1" x14ac:dyDescent="0.15">
      <c r="A21" s="98"/>
      <c r="B21" s="67"/>
      <c r="C21" s="48"/>
      <c r="D21" s="49"/>
      <c r="E21" s="50"/>
      <c r="F21" s="51"/>
      <c r="G21" s="71"/>
      <c r="H21" s="75"/>
      <c r="I21" s="49"/>
      <c r="J21" s="51"/>
      <c r="K21" s="51"/>
      <c r="L21" s="51"/>
      <c r="M21" s="79"/>
      <c r="N21" s="67"/>
      <c r="O21" s="52" t="s">
        <v>51</v>
      </c>
      <c r="P21" s="49"/>
      <c r="Q21" s="53">
        <v>0.1</v>
      </c>
      <c r="R21" s="89">
        <f>ROUNDUP(Q21*0.75,2)</f>
        <v>0.08</v>
      </c>
    </row>
    <row r="22" spans="1:18" ht="30" customHeight="1" thickBot="1" x14ac:dyDescent="0.2">
      <c r="A22" s="99"/>
      <c r="B22" s="68"/>
      <c r="C22" s="57"/>
      <c r="D22" s="58"/>
      <c r="E22" s="59"/>
      <c r="F22" s="60"/>
      <c r="G22" s="72"/>
      <c r="H22" s="76"/>
      <c r="I22" s="58"/>
      <c r="J22" s="60"/>
      <c r="K22" s="60"/>
      <c r="L22" s="60"/>
      <c r="M22" s="80"/>
      <c r="N22" s="68"/>
      <c r="O22" s="61"/>
      <c r="P22" s="58"/>
      <c r="Q22" s="62"/>
      <c r="R22" s="90"/>
    </row>
  </sheetData>
  <mergeCells count="4">
    <mergeCell ref="H1:N1"/>
    <mergeCell ref="A2:R2"/>
    <mergeCell ref="A3:F3"/>
    <mergeCell ref="A5:A22"/>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93"/>
      <c r="I1" s="93"/>
      <c r="J1" s="94"/>
      <c r="K1" s="94"/>
      <c r="L1" s="94"/>
      <c r="M1" s="94"/>
      <c r="N1" s="94"/>
      <c r="O1" s="2"/>
      <c r="P1" s="2"/>
      <c r="Q1" s="4"/>
      <c r="R1" s="4"/>
      <c r="S1" s="3"/>
    </row>
    <row r="2" spans="1:19" ht="36.75" customHeight="1" x14ac:dyDescent="0.15">
      <c r="A2" s="93" t="s">
        <v>0</v>
      </c>
      <c r="B2" s="93"/>
      <c r="C2" s="94"/>
      <c r="D2" s="94"/>
      <c r="E2" s="94"/>
      <c r="F2" s="94"/>
      <c r="G2" s="94"/>
      <c r="H2" s="94"/>
      <c r="I2" s="94"/>
      <c r="J2" s="94"/>
      <c r="K2" s="94"/>
      <c r="L2" s="94"/>
      <c r="M2" s="94"/>
      <c r="N2" s="94"/>
      <c r="O2" s="94"/>
      <c r="P2" s="94"/>
      <c r="Q2" s="94"/>
      <c r="R2" s="94"/>
      <c r="S2" s="3"/>
    </row>
    <row r="3" spans="1:19" ht="27.75" customHeight="1" thickBot="1" x14ac:dyDescent="0.3">
      <c r="A3" s="95" t="s">
        <v>243</v>
      </c>
      <c r="B3" s="96"/>
      <c r="C3" s="96"/>
      <c r="D3" s="96"/>
      <c r="E3" s="96"/>
      <c r="F3" s="96"/>
      <c r="G3" s="2"/>
      <c r="H3" s="2"/>
      <c r="I3" s="12"/>
      <c r="J3" s="2"/>
      <c r="K3" s="7"/>
      <c r="L3" s="7"/>
      <c r="M3" s="10"/>
      <c r="N3" s="2"/>
      <c r="O3" s="13"/>
      <c r="P3" s="12"/>
      <c r="Q3" s="14"/>
      <c r="R3" s="14"/>
      <c r="S3" s="11"/>
    </row>
    <row r="4" spans="1:19"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19" ht="30" customHeight="1" x14ac:dyDescent="0.15">
      <c r="A5" s="97" t="s">
        <v>45</v>
      </c>
      <c r="B5" s="65" t="s">
        <v>13</v>
      </c>
      <c r="C5" s="36"/>
      <c r="D5" s="37"/>
      <c r="E5" s="38"/>
      <c r="F5" s="39"/>
      <c r="G5" s="69"/>
      <c r="H5" s="73"/>
      <c r="I5" s="37"/>
      <c r="J5" s="39"/>
      <c r="K5" s="39"/>
      <c r="L5" s="39"/>
      <c r="M5" s="77"/>
      <c r="N5" s="65"/>
      <c r="O5" s="40" t="s">
        <v>13</v>
      </c>
      <c r="P5" s="37"/>
      <c r="Q5" s="41">
        <v>110</v>
      </c>
      <c r="R5" s="87">
        <f>ROUNDUP(Q5*0.75,2)</f>
        <v>82.5</v>
      </c>
    </row>
    <row r="6" spans="1:19" ht="30" customHeight="1" x14ac:dyDescent="0.15">
      <c r="A6" s="98"/>
      <c r="B6" s="66"/>
      <c r="C6" s="42"/>
      <c r="D6" s="43"/>
      <c r="E6" s="44"/>
      <c r="F6" s="45"/>
      <c r="G6" s="70"/>
      <c r="H6" s="74"/>
      <c r="I6" s="43"/>
      <c r="J6" s="45"/>
      <c r="K6" s="45"/>
      <c r="L6" s="45"/>
      <c r="M6" s="78"/>
      <c r="N6" s="66"/>
      <c r="O6" s="46"/>
      <c r="P6" s="43"/>
      <c r="Q6" s="47"/>
      <c r="R6" s="88"/>
    </row>
    <row r="7" spans="1:19" ht="30" customHeight="1" x14ac:dyDescent="0.15">
      <c r="A7" s="98"/>
      <c r="B7" s="67" t="s">
        <v>211</v>
      </c>
      <c r="C7" s="48" t="s">
        <v>170</v>
      </c>
      <c r="D7" s="49"/>
      <c r="E7" s="50">
        <v>1</v>
      </c>
      <c r="F7" s="51" t="s">
        <v>17</v>
      </c>
      <c r="G7" s="71" t="s">
        <v>171</v>
      </c>
      <c r="H7" s="75" t="s">
        <v>170</v>
      </c>
      <c r="I7" s="49"/>
      <c r="J7" s="51">
        <f>ROUNDUP(E7*0.75,2)</f>
        <v>0.75</v>
      </c>
      <c r="K7" s="51" t="s">
        <v>17</v>
      </c>
      <c r="L7" s="51" t="s">
        <v>171</v>
      </c>
      <c r="M7" s="79" t="e">
        <f>#REF!</f>
        <v>#REF!</v>
      </c>
      <c r="N7" s="67" t="s">
        <v>212</v>
      </c>
      <c r="O7" s="52" t="s">
        <v>113</v>
      </c>
      <c r="P7" s="49" t="s">
        <v>25</v>
      </c>
      <c r="Q7" s="53">
        <v>2</v>
      </c>
      <c r="R7" s="89">
        <f>ROUNDUP(Q7*0.75,2)</f>
        <v>1.5</v>
      </c>
    </row>
    <row r="8" spans="1:19" ht="30" customHeight="1" x14ac:dyDescent="0.15">
      <c r="A8" s="98"/>
      <c r="B8" s="67"/>
      <c r="C8" s="48" t="s">
        <v>66</v>
      </c>
      <c r="D8" s="49" t="s">
        <v>67</v>
      </c>
      <c r="E8" s="56">
        <v>0.125</v>
      </c>
      <c r="F8" s="51" t="s">
        <v>44</v>
      </c>
      <c r="G8" s="71"/>
      <c r="H8" s="75" t="s">
        <v>66</v>
      </c>
      <c r="I8" s="49" t="s">
        <v>67</v>
      </c>
      <c r="J8" s="51">
        <f>ROUNDUP(E8*0.75,2)</f>
        <v>9.9999999999999992E-2</v>
      </c>
      <c r="K8" s="51" t="s">
        <v>44</v>
      </c>
      <c r="L8" s="51"/>
      <c r="M8" s="79" t="e">
        <f>#REF!</f>
        <v>#REF!</v>
      </c>
      <c r="N8" s="67" t="s">
        <v>213</v>
      </c>
      <c r="O8" s="52" t="s">
        <v>36</v>
      </c>
      <c r="P8" s="49"/>
      <c r="Q8" s="53">
        <v>3</v>
      </c>
      <c r="R8" s="89">
        <f>ROUNDUP(Q8*0.75,2)</f>
        <v>2.25</v>
      </c>
    </row>
    <row r="9" spans="1:19" ht="30" customHeight="1" x14ac:dyDescent="0.15">
      <c r="A9" s="98"/>
      <c r="B9" s="67"/>
      <c r="C9" s="48" t="s">
        <v>130</v>
      </c>
      <c r="D9" s="49" t="s">
        <v>25</v>
      </c>
      <c r="E9" s="50">
        <v>5</v>
      </c>
      <c r="F9" s="51" t="s">
        <v>19</v>
      </c>
      <c r="G9" s="71" t="s">
        <v>131</v>
      </c>
      <c r="H9" s="75" t="s">
        <v>130</v>
      </c>
      <c r="I9" s="49" t="s">
        <v>25</v>
      </c>
      <c r="J9" s="51">
        <f>ROUNDUP(E9*0.75,2)</f>
        <v>3.75</v>
      </c>
      <c r="K9" s="51" t="s">
        <v>19</v>
      </c>
      <c r="L9" s="51" t="s">
        <v>131</v>
      </c>
      <c r="M9" s="79" t="e">
        <f>#REF!</f>
        <v>#REF!</v>
      </c>
      <c r="N9" s="67" t="s">
        <v>14</v>
      </c>
      <c r="O9" s="52" t="s">
        <v>59</v>
      </c>
      <c r="P9" s="49"/>
      <c r="Q9" s="53">
        <v>3</v>
      </c>
      <c r="R9" s="89">
        <f>ROUNDUP(Q9*0.75,2)</f>
        <v>2.25</v>
      </c>
    </row>
    <row r="10" spans="1:19" ht="30" customHeight="1" x14ac:dyDescent="0.15">
      <c r="A10" s="98"/>
      <c r="B10" s="67"/>
      <c r="C10" s="48" t="s">
        <v>77</v>
      </c>
      <c r="D10" s="49"/>
      <c r="E10" s="50">
        <v>20</v>
      </c>
      <c r="F10" s="51" t="s">
        <v>19</v>
      </c>
      <c r="G10" s="71"/>
      <c r="H10" s="75" t="s">
        <v>77</v>
      </c>
      <c r="I10" s="49"/>
      <c r="J10" s="51">
        <f>ROUNDUP(E10*0.75,2)</f>
        <v>15</v>
      </c>
      <c r="K10" s="51" t="s">
        <v>19</v>
      </c>
      <c r="L10" s="51"/>
      <c r="M10" s="79" t="e">
        <f>ROUND(#REF!+(#REF!*3/100),2)</f>
        <v>#REF!</v>
      </c>
      <c r="N10" s="67"/>
      <c r="O10" s="52"/>
      <c r="P10" s="49"/>
      <c r="Q10" s="53"/>
      <c r="R10" s="89"/>
    </row>
    <row r="11" spans="1:19" ht="30" customHeight="1" x14ac:dyDescent="0.15">
      <c r="A11" s="98"/>
      <c r="B11" s="66"/>
      <c r="C11" s="42"/>
      <c r="D11" s="43"/>
      <c r="E11" s="44"/>
      <c r="F11" s="45"/>
      <c r="G11" s="70"/>
      <c r="H11" s="74"/>
      <c r="I11" s="43"/>
      <c r="J11" s="45"/>
      <c r="K11" s="45"/>
      <c r="L11" s="45"/>
      <c r="M11" s="78"/>
      <c r="N11" s="66"/>
      <c r="O11" s="46"/>
      <c r="P11" s="43"/>
      <c r="Q11" s="47"/>
      <c r="R11" s="88"/>
    </row>
    <row r="12" spans="1:19" ht="30" customHeight="1" x14ac:dyDescent="0.15">
      <c r="A12" s="98"/>
      <c r="B12" s="67" t="s">
        <v>214</v>
      </c>
      <c r="C12" s="48" t="s">
        <v>21</v>
      </c>
      <c r="D12" s="49"/>
      <c r="E12" s="50">
        <v>30</v>
      </c>
      <c r="F12" s="51" t="s">
        <v>19</v>
      </c>
      <c r="G12" s="71"/>
      <c r="H12" s="75" t="s">
        <v>21</v>
      </c>
      <c r="I12" s="49"/>
      <c r="J12" s="51">
        <f>ROUNDUP(E12*0.75,2)</f>
        <v>22.5</v>
      </c>
      <c r="K12" s="51" t="s">
        <v>19</v>
      </c>
      <c r="L12" s="51"/>
      <c r="M12" s="79" t="e">
        <f>ROUND(#REF!+(#REF!*6/100),2)</f>
        <v>#REF!</v>
      </c>
      <c r="N12" s="67" t="s">
        <v>215</v>
      </c>
      <c r="O12" s="52" t="s">
        <v>24</v>
      </c>
      <c r="P12" s="49" t="s">
        <v>25</v>
      </c>
      <c r="Q12" s="53">
        <v>0.5</v>
      </c>
      <c r="R12" s="89">
        <f>ROUNDUP(Q12*0.75,2)</f>
        <v>0.38</v>
      </c>
    </row>
    <row r="13" spans="1:19" ht="30" customHeight="1" x14ac:dyDescent="0.15">
      <c r="A13" s="98"/>
      <c r="B13" s="67"/>
      <c r="C13" s="48" t="s">
        <v>111</v>
      </c>
      <c r="D13" s="49"/>
      <c r="E13" s="50">
        <v>0.5</v>
      </c>
      <c r="F13" s="51" t="s">
        <v>19</v>
      </c>
      <c r="G13" s="71" t="s">
        <v>49</v>
      </c>
      <c r="H13" s="75" t="s">
        <v>111</v>
      </c>
      <c r="I13" s="49"/>
      <c r="J13" s="51">
        <f>ROUNDUP(E13*0.75,2)</f>
        <v>0.38</v>
      </c>
      <c r="K13" s="51" t="s">
        <v>19</v>
      </c>
      <c r="L13" s="51" t="s">
        <v>49</v>
      </c>
      <c r="M13" s="79" t="e">
        <f>#REF!</f>
        <v>#REF!</v>
      </c>
      <c r="N13" s="67" t="s">
        <v>114</v>
      </c>
      <c r="O13" s="52" t="s">
        <v>23</v>
      </c>
      <c r="P13" s="49"/>
      <c r="Q13" s="53">
        <v>0.5</v>
      </c>
      <c r="R13" s="89">
        <f>ROUNDUP(Q13*0.75,2)</f>
        <v>0.38</v>
      </c>
    </row>
    <row r="14" spans="1:19" ht="30" customHeight="1" x14ac:dyDescent="0.15">
      <c r="A14" s="98"/>
      <c r="B14" s="67"/>
      <c r="C14" s="48"/>
      <c r="D14" s="49"/>
      <c r="E14" s="50"/>
      <c r="F14" s="51"/>
      <c r="G14" s="71"/>
      <c r="H14" s="75"/>
      <c r="I14" s="49"/>
      <c r="J14" s="51"/>
      <c r="K14" s="51"/>
      <c r="L14" s="51"/>
      <c r="M14" s="79"/>
      <c r="N14" s="67" t="s">
        <v>14</v>
      </c>
      <c r="O14" s="52" t="s">
        <v>71</v>
      </c>
      <c r="P14" s="49"/>
      <c r="Q14" s="53">
        <v>2</v>
      </c>
      <c r="R14" s="89">
        <f>ROUNDUP(Q14*0.75,2)</f>
        <v>1.5</v>
      </c>
    </row>
    <row r="15" spans="1:19" ht="30" customHeight="1" x14ac:dyDescent="0.15">
      <c r="A15" s="98"/>
      <c r="B15" s="66"/>
      <c r="C15" s="42"/>
      <c r="D15" s="43"/>
      <c r="E15" s="44"/>
      <c r="F15" s="45"/>
      <c r="G15" s="70"/>
      <c r="H15" s="74"/>
      <c r="I15" s="43"/>
      <c r="J15" s="45"/>
      <c r="K15" s="45"/>
      <c r="L15" s="45"/>
      <c r="M15" s="78"/>
      <c r="N15" s="66"/>
      <c r="O15" s="46"/>
      <c r="P15" s="43"/>
      <c r="Q15" s="47"/>
      <c r="R15" s="88"/>
    </row>
    <row r="16" spans="1:19" ht="30" customHeight="1" x14ac:dyDescent="0.15">
      <c r="A16" s="98"/>
      <c r="B16" s="67" t="s">
        <v>38</v>
      </c>
      <c r="C16" s="48" t="s">
        <v>118</v>
      </c>
      <c r="D16" s="49"/>
      <c r="E16" s="50">
        <v>20</v>
      </c>
      <c r="F16" s="51" t="s">
        <v>19</v>
      </c>
      <c r="G16" s="71"/>
      <c r="H16" s="75" t="s">
        <v>118</v>
      </c>
      <c r="I16" s="49"/>
      <c r="J16" s="51">
        <f>ROUNDUP(E16*0.75,2)</f>
        <v>15</v>
      </c>
      <c r="K16" s="51" t="s">
        <v>19</v>
      </c>
      <c r="L16" s="51"/>
      <c r="M16" s="79" t="e">
        <f>ROUND(#REF!+(#REF!*10/100),2)</f>
        <v>#REF!</v>
      </c>
      <c r="N16" s="67" t="s">
        <v>14</v>
      </c>
      <c r="O16" s="52" t="s">
        <v>22</v>
      </c>
      <c r="P16" s="49"/>
      <c r="Q16" s="53">
        <v>100</v>
      </c>
      <c r="R16" s="89">
        <f>ROUNDUP(Q16*0.75,2)</f>
        <v>75</v>
      </c>
    </row>
    <row r="17" spans="1:18" ht="30" customHeight="1" x14ac:dyDescent="0.15">
      <c r="A17" s="98"/>
      <c r="B17" s="67"/>
      <c r="C17" s="48" t="s">
        <v>135</v>
      </c>
      <c r="D17" s="49" t="s">
        <v>25</v>
      </c>
      <c r="E17" s="54">
        <v>0.1</v>
      </c>
      <c r="F17" s="51" t="s">
        <v>31</v>
      </c>
      <c r="G17" s="71" t="s">
        <v>136</v>
      </c>
      <c r="H17" s="75" t="s">
        <v>135</v>
      </c>
      <c r="I17" s="49" t="s">
        <v>25</v>
      </c>
      <c r="J17" s="51">
        <f>ROUNDUP(E17*0.75,2)</f>
        <v>0.08</v>
      </c>
      <c r="K17" s="51" t="s">
        <v>31</v>
      </c>
      <c r="L17" s="51" t="s">
        <v>136</v>
      </c>
      <c r="M17" s="79" t="e">
        <f>#REF!</f>
        <v>#REF!</v>
      </c>
      <c r="N17" s="67"/>
      <c r="O17" s="52" t="s">
        <v>40</v>
      </c>
      <c r="P17" s="49"/>
      <c r="Q17" s="53">
        <v>3</v>
      </c>
      <c r="R17" s="89">
        <f>ROUNDUP(Q17*0.75,2)</f>
        <v>2.25</v>
      </c>
    </row>
    <row r="18" spans="1:18" ht="30" customHeight="1" x14ac:dyDescent="0.15">
      <c r="A18" s="98"/>
      <c r="B18" s="66"/>
      <c r="C18" s="42"/>
      <c r="D18" s="43"/>
      <c r="E18" s="44"/>
      <c r="F18" s="45"/>
      <c r="G18" s="70"/>
      <c r="H18" s="74"/>
      <c r="I18" s="43"/>
      <c r="J18" s="45"/>
      <c r="K18" s="45"/>
      <c r="L18" s="45"/>
      <c r="M18" s="78"/>
      <c r="N18" s="66"/>
      <c r="O18" s="46"/>
      <c r="P18" s="43"/>
      <c r="Q18" s="47"/>
      <c r="R18" s="88"/>
    </row>
    <row r="19" spans="1:18" ht="30" customHeight="1" x14ac:dyDescent="0.15">
      <c r="A19" s="98"/>
      <c r="B19" s="67" t="s">
        <v>41</v>
      </c>
      <c r="C19" s="48" t="s">
        <v>43</v>
      </c>
      <c r="D19" s="49"/>
      <c r="E19" s="56">
        <v>0.125</v>
      </c>
      <c r="F19" s="51" t="s">
        <v>44</v>
      </c>
      <c r="G19" s="71"/>
      <c r="H19" s="75" t="s">
        <v>43</v>
      </c>
      <c r="I19" s="49"/>
      <c r="J19" s="51">
        <f>ROUNDUP(E19*0.75,2)</f>
        <v>9.9999999999999992E-2</v>
      </c>
      <c r="K19" s="51" t="s">
        <v>44</v>
      </c>
      <c r="L19" s="51"/>
      <c r="M19" s="79" t="e">
        <f>#REF!</f>
        <v>#REF!</v>
      </c>
      <c r="N19" s="67" t="s">
        <v>42</v>
      </c>
      <c r="O19" s="52"/>
      <c r="P19" s="49"/>
      <c r="Q19" s="53"/>
      <c r="R19" s="89"/>
    </row>
    <row r="20" spans="1:18" ht="30" customHeight="1" thickBot="1" x14ac:dyDescent="0.2">
      <c r="A20" s="99"/>
      <c r="B20" s="68"/>
      <c r="C20" s="57"/>
      <c r="D20" s="58"/>
      <c r="E20" s="59"/>
      <c r="F20" s="60"/>
      <c r="G20" s="72"/>
      <c r="H20" s="76"/>
      <c r="I20" s="58"/>
      <c r="J20" s="60"/>
      <c r="K20" s="60"/>
      <c r="L20" s="60"/>
      <c r="M20" s="80"/>
      <c r="N20" s="68"/>
      <c r="O20" s="61"/>
      <c r="P20" s="58"/>
      <c r="Q20" s="62"/>
      <c r="R20" s="90"/>
    </row>
  </sheetData>
  <mergeCells count="4">
    <mergeCell ref="H1:N1"/>
    <mergeCell ref="A2:R2"/>
    <mergeCell ref="A3:F3"/>
    <mergeCell ref="A5:A20"/>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60" zoomScaleNormal="60" zoomScaleSheetLayoutView="55" workbookViewId="0">
      <selection activeCell="E35" sqref="E35"/>
    </sheetView>
  </sheetViews>
  <sheetFormatPr defaultRowHeight="13.5" x14ac:dyDescent="0.15"/>
  <cols>
    <col min="1" max="1" width="4.5" style="224" bestFit="1" customWidth="1"/>
    <col min="2" max="2" width="3.375" style="215" bestFit="1" customWidth="1"/>
    <col min="3" max="8" width="17.625" style="215" customWidth="1"/>
    <col min="9" max="9" width="4.5" style="224" bestFit="1" customWidth="1"/>
    <col min="10" max="10" width="3.375" style="215" bestFit="1" customWidth="1"/>
    <col min="11" max="16" width="17.625" style="215" customWidth="1"/>
    <col min="17" max="256" width="9" style="215"/>
    <col min="257" max="257" width="4.5" style="215" bestFit="1" customWidth="1"/>
    <col min="258" max="258" width="3.375" style="215" bestFit="1" customWidth="1"/>
    <col min="259" max="264" width="17.625" style="215" customWidth="1"/>
    <col min="265" max="265" width="4.5" style="215" bestFit="1" customWidth="1"/>
    <col min="266" max="266" width="3.375" style="215" bestFit="1" customWidth="1"/>
    <col min="267" max="272" width="17.625" style="215" customWidth="1"/>
    <col min="273" max="512" width="9" style="215"/>
    <col min="513" max="513" width="4.5" style="215" bestFit="1" customWidth="1"/>
    <col min="514" max="514" width="3.375" style="215" bestFit="1" customWidth="1"/>
    <col min="515" max="520" width="17.625" style="215" customWidth="1"/>
    <col min="521" max="521" width="4.5" style="215" bestFit="1" customWidth="1"/>
    <col min="522" max="522" width="3.375" style="215" bestFit="1" customWidth="1"/>
    <col min="523" max="528" width="17.625" style="215" customWidth="1"/>
    <col min="529" max="768" width="9" style="215"/>
    <col min="769" max="769" width="4.5" style="215" bestFit="1" customWidth="1"/>
    <col min="770" max="770" width="3.375" style="215" bestFit="1" customWidth="1"/>
    <col min="771" max="776" width="17.625" style="215" customWidth="1"/>
    <col min="777" max="777" width="4.5" style="215" bestFit="1" customWidth="1"/>
    <col min="778" max="778" width="3.375" style="215" bestFit="1" customWidth="1"/>
    <col min="779" max="784" width="17.625" style="215" customWidth="1"/>
    <col min="785" max="1024" width="9" style="215"/>
    <col min="1025" max="1025" width="4.5" style="215" bestFit="1" customWidth="1"/>
    <col min="1026" max="1026" width="3.375" style="215" bestFit="1" customWidth="1"/>
    <col min="1027" max="1032" width="17.625" style="215" customWidth="1"/>
    <col min="1033" max="1033" width="4.5" style="215" bestFit="1" customWidth="1"/>
    <col min="1034" max="1034" width="3.375" style="215" bestFit="1" customWidth="1"/>
    <col min="1035" max="1040" width="17.625" style="215" customWidth="1"/>
    <col min="1041" max="1280" width="9" style="215"/>
    <col min="1281" max="1281" width="4.5" style="215" bestFit="1" customWidth="1"/>
    <col min="1282" max="1282" width="3.375" style="215" bestFit="1" customWidth="1"/>
    <col min="1283" max="1288" width="17.625" style="215" customWidth="1"/>
    <col min="1289" max="1289" width="4.5" style="215" bestFit="1" customWidth="1"/>
    <col min="1290" max="1290" width="3.375" style="215" bestFit="1" customWidth="1"/>
    <col min="1291" max="1296" width="17.625" style="215" customWidth="1"/>
    <col min="1297" max="1536" width="9" style="215"/>
    <col min="1537" max="1537" width="4.5" style="215" bestFit="1" customWidth="1"/>
    <col min="1538" max="1538" width="3.375" style="215" bestFit="1" customWidth="1"/>
    <col min="1539" max="1544" width="17.625" style="215" customWidth="1"/>
    <col min="1545" max="1545" width="4.5" style="215" bestFit="1" customWidth="1"/>
    <col min="1546" max="1546" width="3.375" style="215" bestFit="1" customWidth="1"/>
    <col min="1547" max="1552" width="17.625" style="215" customWidth="1"/>
    <col min="1553" max="1792" width="9" style="215"/>
    <col min="1793" max="1793" width="4.5" style="215" bestFit="1" customWidth="1"/>
    <col min="1794" max="1794" width="3.375" style="215" bestFit="1" customWidth="1"/>
    <col min="1795" max="1800" width="17.625" style="215" customWidth="1"/>
    <col min="1801" max="1801" width="4.5" style="215" bestFit="1" customWidth="1"/>
    <col min="1802" max="1802" width="3.375" style="215" bestFit="1" customWidth="1"/>
    <col min="1803" max="1808" width="17.625" style="215" customWidth="1"/>
    <col min="1809" max="2048" width="9" style="215"/>
    <col min="2049" max="2049" width="4.5" style="215" bestFit="1" customWidth="1"/>
    <col min="2050" max="2050" width="3.375" style="215" bestFit="1" customWidth="1"/>
    <col min="2051" max="2056" width="17.625" style="215" customWidth="1"/>
    <col min="2057" max="2057" width="4.5" style="215" bestFit="1" customWidth="1"/>
    <col min="2058" max="2058" width="3.375" style="215" bestFit="1" customWidth="1"/>
    <col min="2059" max="2064" width="17.625" style="215" customWidth="1"/>
    <col min="2065" max="2304" width="9" style="215"/>
    <col min="2305" max="2305" width="4.5" style="215" bestFit="1" customWidth="1"/>
    <col min="2306" max="2306" width="3.375" style="215" bestFit="1" customWidth="1"/>
    <col min="2307" max="2312" width="17.625" style="215" customWidth="1"/>
    <col min="2313" max="2313" width="4.5" style="215" bestFit="1" customWidth="1"/>
    <col min="2314" max="2314" width="3.375" style="215" bestFit="1" customWidth="1"/>
    <col min="2315" max="2320" width="17.625" style="215" customWidth="1"/>
    <col min="2321" max="2560" width="9" style="215"/>
    <col min="2561" max="2561" width="4.5" style="215" bestFit="1" customWidth="1"/>
    <col min="2562" max="2562" width="3.375" style="215" bestFit="1" customWidth="1"/>
    <col min="2563" max="2568" width="17.625" style="215" customWidth="1"/>
    <col min="2569" max="2569" width="4.5" style="215" bestFit="1" customWidth="1"/>
    <col min="2570" max="2570" width="3.375" style="215" bestFit="1" customWidth="1"/>
    <col min="2571" max="2576" width="17.625" style="215" customWidth="1"/>
    <col min="2577" max="2816" width="9" style="215"/>
    <col min="2817" max="2817" width="4.5" style="215" bestFit="1" customWidth="1"/>
    <col min="2818" max="2818" width="3.375" style="215" bestFit="1" customWidth="1"/>
    <col min="2819" max="2824" width="17.625" style="215" customWidth="1"/>
    <col min="2825" max="2825" width="4.5" style="215" bestFit="1" customWidth="1"/>
    <col min="2826" max="2826" width="3.375" style="215" bestFit="1" customWidth="1"/>
    <col min="2827" max="2832" width="17.625" style="215" customWidth="1"/>
    <col min="2833" max="3072" width="9" style="215"/>
    <col min="3073" max="3073" width="4.5" style="215" bestFit="1" customWidth="1"/>
    <col min="3074" max="3074" width="3.375" style="215" bestFit="1" customWidth="1"/>
    <col min="3075" max="3080" width="17.625" style="215" customWidth="1"/>
    <col min="3081" max="3081" width="4.5" style="215" bestFit="1" customWidth="1"/>
    <col min="3082" max="3082" width="3.375" style="215" bestFit="1" customWidth="1"/>
    <col min="3083" max="3088" width="17.625" style="215" customWidth="1"/>
    <col min="3089" max="3328" width="9" style="215"/>
    <col min="3329" max="3329" width="4.5" style="215" bestFit="1" customWidth="1"/>
    <col min="3330" max="3330" width="3.375" style="215" bestFit="1" customWidth="1"/>
    <col min="3331" max="3336" width="17.625" style="215" customWidth="1"/>
    <col min="3337" max="3337" width="4.5" style="215" bestFit="1" customWidth="1"/>
    <col min="3338" max="3338" width="3.375" style="215" bestFit="1" customWidth="1"/>
    <col min="3339" max="3344" width="17.625" style="215" customWidth="1"/>
    <col min="3345" max="3584" width="9" style="215"/>
    <col min="3585" max="3585" width="4.5" style="215" bestFit="1" customWidth="1"/>
    <col min="3586" max="3586" width="3.375" style="215" bestFit="1" customWidth="1"/>
    <col min="3587" max="3592" width="17.625" style="215" customWidth="1"/>
    <col min="3593" max="3593" width="4.5" style="215" bestFit="1" customWidth="1"/>
    <col min="3594" max="3594" width="3.375" style="215" bestFit="1" customWidth="1"/>
    <col min="3595" max="3600" width="17.625" style="215" customWidth="1"/>
    <col min="3601" max="3840" width="9" style="215"/>
    <col min="3841" max="3841" width="4.5" style="215" bestFit="1" customWidth="1"/>
    <col min="3842" max="3842" width="3.375" style="215" bestFit="1" customWidth="1"/>
    <col min="3843" max="3848" width="17.625" style="215" customWidth="1"/>
    <col min="3849" max="3849" width="4.5" style="215" bestFit="1" customWidth="1"/>
    <col min="3850" max="3850" width="3.375" style="215" bestFit="1" customWidth="1"/>
    <col min="3851" max="3856" width="17.625" style="215" customWidth="1"/>
    <col min="3857" max="4096" width="9" style="215"/>
    <col min="4097" max="4097" width="4.5" style="215" bestFit="1" customWidth="1"/>
    <col min="4098" max="4098" width="3.375" style="215" bestFit="1" customWidth="1"/>
    <col min="4099" max="4104" width="17.625" style="215" customWidth="1"/>
    <col min="4105" max="4105" width="4.5" style="215" bestFit="1" customWidth="1"/>
    <col min="4106" max="4106" width="3.375" style="215" bestFit="1" customWidth="1"/>
    <col min="4107" max="4112" width="17.625" style="215" customWidth="1"/>
    <col min="4113" max="4352" width="9" style="215"/>
    <col min="4353" max="4353" width="4.5" style="215" bestFit="1" customWidth="1"/>
    <col min="4354" max="4354" width="3.375" style="215" bestFit="1" customWidth="1"/>
    <col min="4355" max="4360" width="17.625" style="215" customWidth="1"/>
    <col min="4361" max="4361" width="4.5" style="215" bestFit="1" customWidth="1"/>
    <col min="4362" max="4362" width="3.375" style="215" bestFit="1" customWidth="1"/>
    <col min="4363" max="4368" width="17.625" style="215" customWidth="1"/>
    <col min="4369" max="4608" width="9" style="215"/>
    <col min="4609" max="4609" width="4.5" style="215" bestFit="1" customWidth="1"/>
    <col min="4610" max="4610" width="3.375" style="215" bestFit="1" customWidth="1"/>
    <col min="4611" max="4616" width="17.625" style="215" customWidth="1"/>
    <col min="4617" max="4617" width="4.5" style="215" bestFit="1" customWidth="1"/>
    <col min="4618" max="4618" width="3.375" style="215" bestFit="1" customWidth="1"/>
    <col min="4619" max="4624" width="17.625" style="215" customWidth="1"/>
    <col min="4625" max="4864" width="9" style="215"/>
    <col min="4865" max="4865" width="4.5" style="215" bestFit="1" customWidth="1"/>
    <col min="4866" max="4866" width="3.375" style="215" bestFit="1" customWidth="1"/>
    <col min="4867" max="4872" width="17.625" style="215" customWidth="1"/>
    <col min="4873" max="4873" width="4.5" style="215" bestFit="1" customWidth="1"/>
    <col min="4874" max="4874" width="3.375" style="215" bestFit="1" customWidth="1"/>
    <col min="4875" max="4880" width="17.625" style="215" customWidth="1"/>
    <col min="4881" max="5120" width="9" style="215"/>
    <col min="5121" max="5121" width="4.5" style="215" bestFit="1" customWidth="1"/>
    <col min="5122" max="5122" width="3.375" style="215" bestFit="1" customWidth="1"/>
    <col min="5123" max="5128" width="17.625" style="215" customWidth="1"/>
    <col min="5129" max="5129" width="4.5" style="215" bestFit="1" customWidth="1"/>
    <col min="5130" max="5130" width="3.375" style="215" bestFit="1" customWidth="1"/>
    <col min="5131" max="5136" width="17.625" style="215" customWidth="1"/>
    <col min="5137" max="5376" width="9" style="215"/>
    <col min="5377" max="5377" width="4.5" style="215" bestFit="1" customWidth="1"/>
    <col min="5378" max="5378" width="3.375" style="215" bestFit="1" customWidth="1"/>
    <col min="5379" max="5384" width="17.625" style="215" customWidth="1"/>
    <col min="5385" max="5385" width="4.5" style="215" bestFit="1" customWidth="1"/>
    <col min="5386" max="5386" width="3.375" style="215" bestFit="1" customWidth="1"/>
    <col min="5387" max="5392" width="17.625" style="215" customWidth="1"/>
    <col min="5393" max="5632" width="9" style="215"/>
    <col min="5633" max="5633" width="4.5" style="215" bestFit="1" customWidth="1"/>
    <col min="5634" max="5634" width="3.375" style="215" bestFit="1" customWidth="1"/>
    <col min="5635" max="5640" width="17.625" style="215" customWidth="1"/>
    <col min="5641" max="5641" width="4.5" style="215" bestFit="1" customWidth="1"/>
    <col min="5642" max="5642" width="3.375" style="215" bestFit="1" customWidth="1"/>
    <col min="5643" max="5648" width="17.625" style="215" customWidth="1"/>
    <col min="5649" max="5888" width="9" style="215"/>
    <col min="5889" max="5889" width="4.5" style="215" bestFit="1" customWidth="1"/>
    <col min="5890" max="5890" width="3.375" style="215" bestFit="1" customWidth="1"/>
    <col min="5891" max="5896" width="17.625" style="215" customWidth="1"/>
    <col min="5897" max="5897" width="4.5" style="215" bestFit="1" customWidth="1"/>
    <col min="5898" max="5898" width="3.375" style="215" bestFit="1" customWidth="1"/>
    <col min="5899" max="5904" width="17.625" style="215" customWidth="1"/>
    <col min="5905" max="6144" width="9" style="215"/>
    <col min="6145" max="6145" width="4.5" style="215" bestFit="1" customWidth="1"/>
    <col min="6146" max="6146" width="3.375" style="215" bestFit="1" customWidth="1"/>
    <col min="6147" max="6152" width="17.625" style="215" customWidth="1"/>
    <col min="6153" max="6153" width="4.5" style="215" bestFit="1" customWidth="1"/>
    <col min="6154" max="6154" width="3.375" style="215" bestFit="1" customWidth="1"/>
    <col min="6155" max="6160" width="17.625" style="215" customWidth="1"/>
    <col min="6161" max="6400" width="9" style="215"/>
    <col min="6401" max="6401" width="4.5" style="215" bestFit="1" customWidth="1"/>
    <col min="6402" max="6402" width="3.375" style="215" bestFit="1" customWidth="1"/>
    <col min="6403" max="6408" width="17.625" style="215" customWidth="1"/>
    <col min="6409" max="6409" width="4.5" style="215" bestFit="1" customWidth="1"/>
    <col min="6410" max="6410" width="3.375" style="215" bestFit="1" customWidth="1"/>
    <col min="6411" max="6416" width="17.625" style="215" customWidth="1"/>
    <col min="6417" max="6656" width="9" style="215"/>
    <col min="6657" max="6657" width="4.5" style="215" bestFit="1" customWidth="1"/>
    <col min="6658" max="6658" width="3.375" style="215" bestFit="1" customWidth="1"/>
    <col min="6659" max="6664" width="17.625" style="215" customWidth="1"/>
    <col min="6665" max="6665" width="4.5" style="215" bestFit="1" customWidth="1"/>
    <col min="6666" max="6666" width="3.375" style="215" bestFit="1" customWidth="1"/>
    <col min="6667" max="6672" width="17.625" style="215" customWidth="1"/>
    <col min="6673" max="6912" width="9" style="215"/>
    <col min="6913" max="6913" width="4.5" style="215" bestFit="1" customWidth="1"/>
    <col min="6914" max="6914" width="3.375" style="215" bestFit="1" customWidth="1"/>
    <col min="6915" max="6920" width="17.625" style="215" customWidth="1"/>
    <col min="6921" max="6921" width="4.5" style="215" bestFit="1" customWidth="1"/>
    <col min="6922" max="6922" width="3.375" style="215" bestFit="1" customWidth="1"/>
    <col min="6923" max="6928" width="17.625" style="215" customWidth="1"/>
    <col min="6929" max="7168" width="9" style="215"/>
    <col min="7169" max="7169" width="4.5" style="215" bestFit="1" customWidth="1"/>
    <col min="7170" max="7170" width="3.375" style="215" bestFit="1" customWidth="1"/>
    <col min="7171" max="7176" width="17.625" style="215" customWidth="1"/>
    <col min="7177" max="7177" width="4.5" style="215" bestFit="1" customWidth="1"/>
    <col min="7178" max="7178" width="3.375" style="215" bestFit="1" customWidth="1"/>
    <col min="7179" max="7184" width="17.625" style="215" customWidth="1"/>
    <col min="7185" max="7424" width="9" style="215"/>
    <col min="7425" max="7425" width="4.5" style="215" bestFit="1" customWidth="1"/>
    <col min="7426" max="7426" width="3.375" style="215" bestFit="1" customWidth="1"/>
    <col min="7427" max="7432" width="17.625" style="215" customWidth="1"/>
    <col min="7433" max="7433" width="4.5" style="215" bestFit="1" customWidth="1"/>
    <col min="7434" max="7434" width="3.375" style="215" bestFit="1" customWidth="1"/>
    <col min="7435" max="7440" width="17.625" style="215" customWidth="1"/>
    <col min="7441" max="7680" width="9" style="215"/>
    <col min="7681" max="7681" width="4.5" style="215" bestFit="1" customWidth="1"/>
    <col min="7682" max="7682" width="3.375" style="215" bestFit="1" customWidth="1"/>
    <col min="7683" max="7688" width="17.625" style="215" customWidth="1"/>
    <col min="7689" max="7689" width="4.5" style="215" bestFit="1" customWidth="1"/>
    <col min="7690" max="7690" width="3.375" style="215" bestFit="1" customWidth="1"/>
    <col min="7691" max="7696" width="17.625" style="215" customWidth="1"/>
    <col min="7697" max="7936" width="9" style="215"/>
    <col min="7937" max="7937" width="4.5" style="215" bestFit="1" customWidth="1"/>
    <col min="7938" max="7938" width="3.375" style="215" bestFit="1" customWidth="1"/>
    <col min="7939" max="7944" width="17.625" style="215" customWidth="1"/>
    <col min="7945" max="7945" width="4.5" style="215" bestFit="1" customWidth="1"/>
    <col min="7946" max="7946" width="3.375" style="215" bestFit="1" customWidth="1"/>
    <col min="7947" max="7952" width="17.625" style="215" customWidth="1"/>
    <col min="7953" max="8192" width="9" style="215"/>
    <col min="8193" max="8193" width="4.5" style="215" bestFit="1" customWidth="1"/>
    <col min="8194" max="8194" width="3.375" style="215" bestFit="1" customWidth="1"/>
    <col min="8195" max="8200" width="17.625" style="215" customWidth="1"/>
    <col min="8201" max="8201" width="4.5" style="215" bestFit="1" customWidth="1"/>
    <col min="8202" max="8202" width="3.375" style="215" bestFit="1" customWidth="1"/>
    <col min="8203" max="8208" width="17.625" style="215" customWidth="1"/>
    <col min="8209" max="8448" width="9" style="215"/>
    <col min="8449" max="8449" width="4.5" style="215" bestFit="1" customWidth="1"/>
    <col min="8450" max="8450" width="3.375" style="215" bestFit="1" customWidth="1"/>
    <col min="8451" max="8456" width="17.625" style="215" customWidth="1"/>
    <col min="8457" max="8457" width="4.5" style="215" bestFit="1" customWidth="1"/>
    <col min="8458" max="8458" width="3.375" style="215" bestFit="1" customWidth="1"/>
    <col min="8459" max="8464" width="17.625" style="215" customWidth="1"/>
    <col min="8465" max="8704" width="9" style="215"/>
    <col min="8705" max="8705" width="4.5" style="215" bestFit="1" customWidth="1"/>
    <col min="8706" max="8706" width="3.375" style="215" bestFit="1" customWidth="1"/>
    <col min="8707" max="8712" width="17.625" style="215" customWidth="1"/>
    <col min="8713" max="8713" width="4.5" style="215" bestFit="1" customWidth="1"/>
    <col min="8714" max="8714" width="3.375" style="215" bestFit="1" customWidth="1"/>
    <col min="8715" max="8720" width="17.625" style="215" customWidth="1"/>
    <col min="8721" max="8960" width="9" style="215"/>
    <col min="8961" max="8961" width="4.5" style="215" bestFit="1" customWidth="1"/>
    <col min="8962" max="8962" width="3.375" style="215" bestFit="1" customWidth="1"/>
    <col min="8963" max="8968" width="17.625" style="215" customWidth="1"/>
    <col min="8969" max="8969" width="4.5" style="215" bestFit="1" customWidth="1"/>
    <col min="8970" max="8970" width="3.375" style="215" bestFit="1" customWidth="1"/>
    <col min="8971" max="8976" width="17.625" style="215" customWidth="1"/>
    <col min="8977" max="9216" width="9" style="215"/>
    <col min="9217" max="9217" width="4.5" style="215" bestFit="1" customWidth="1"/>
    <col min="9218" max="9218" width="3.375" style="215" bestFit="1" customWidth="1"/>
    <col min="9219" max="9224" width="17.625" style="215" customWidth="1"/>
    <col min="9225" max="9225" width="4.5" style="215" bestFit="1" customWidth="1"/>
    <col min="9226" max="9226" width="3.375" style="215" bestFit="1" customWidth="1"/>
    <col min="9227" max="9232" width="17.625" style="215" customWidth="1"/>
    <col min="9233" max="9472" width="9" style="215"/>
    <col min="9473" max="9473" width="4.5" style="215" bestFit="1" customWidth="1"/>
    <col min="9474" max="9474" width="3.375" style="215" bestFit="1" customWidth="1"/>
    <col min="9475" max="9480" width="17.625" style="215" customWidth="1"/>
    <col min="9481" max="9481" width="4.5" style="215" bestFit="1" customWidth="1"/>
    <col min="9482" max="9482" width="3.375" style="215" bestFit="1" customWidth="1"/>
    <col min="9483" max="9488" width="17.625" style="215" customWidth="1"/>
    <col min="9489" max="9728" width="9" style="215"/>
    <col min="9729" max="9729" width="4.5" style="215" bestFit="1" customWidth="1"/>
    <col min="9730" max="9730" width="3.375" style="215" bestFit="1" customWidth="1"/>
    <col min="9731" max="9736" width="17.625" style="215" customWidth="1"/>
    <col min="9737" max="9737" width="4.5" style="215" bestFit="1" customWidth="1"/>
    <col min="9738" max="9738" width="3.375" style="215" bestFit="1" customWidth="1"/>
    <col min="9739" max="9744" width="17.625" style="215" customWidth="1"/>
    <col min="9745" max="9984" width="9" style="215"/>
    <col min="9985" max="9985" width="4.5" style="215" bestFit="1" customWidth="1"/>
    <col min="9986" max="9986" width="3.375" style="215" bestFit="1" customWidth="1"/>
    <col min="9987" max="9992" width="17.625" style="215" customWidth="1"/>
    <col min="9993" max="9993" width="4.5" style="215" bestFit="1" customWidth="1"/>
    <col min="9994" max="9994" width="3.375" style="215" bestFit="1" customWidth="1"/>
    <col min="9995" max="10000" width="17.625" style="215" customWidth="1"/>
    <col min="10001" max="10240" width="9" style="215"/>
    <col min="10241" max="10241" width="4.5" style="215" bestFit="1" customWidth="1"/>
    <col min="10242" max="10242" width="3.375" style="215" bestFit="1" customWidth="1"/>
    <col min="10243" max="10248" width="17.625" style="215" customWidth="1"/>
    <col min="10249" max="10249" width="4.5" style="215" bestFit="1" customWidth="1"/>
    <col min="10250" max="10250" width="3.375" style="215" bestFit="1" customWidth="1"/>
    <col min="10251" max="10256" width="17.625" style="215" customWidth="1"/>
    <col min="10257" max="10496" width="9" style="215"/>
    <col min="10497" max="10497" width="4.5" style="215" bestFit="1" customWidth="1"/>
    <col min="10498" max="10498" width="3.375" style="215" bestFit="1" customWidth="1"/>
    <col min="10499" max="10504" width="17.625" style="215" customWidth="1"/>
    <col min="10505" max="10505" width="4.5" style="215" bestFit="1" customWidth="1"/>
    <col min="10506" max="10506" width="3.375" style="215" bestFit="1" customWidth="1"/>
    <col min="10507" max="10512" width="17.625" style="215" customWidth="1"/>
    <col min="10513" max="10752" width="9" style="215"/>
    <col min="10753" max="10753" width="4.5" style="215" bestFit="1" customWidth="1"/>
    <col min="10754" max="10754" width="3.375" style="215" bestFit="1" customWidth="1"/>
    <col min="10755" max="10760" width="17.625" style="215" customWidth="1"/>
    <col min="10761" max="10761" width="4.5" style="215" bestFit="1" customWidth="1"/>
    <col min="10762" max="10762" width="3.375" style="215" bestFit="1" customWidth="1"/>
    <col min="10763" max="10768" width="17.625" style="215" customWidth="1"/>
    <col min="10769" max="11008" width="9" style="215"/>
    <col min="11009" max="11009" width="4.5" style="215" bestFit="1" customWidth="1"/>
    <col min="11010" max="11010" width="3.375" style="215" bestFit="1" customWidth="1"/>
    <col min="11011" max="11016" width="17.625" style="215" customWidth="1"/>
    <col min="11017" max="11017" width="4.5" style="215" bestFit="1" customWidth="1"/>
    <col min="11018" max="11018" width="3.375" style="215" bestFit="1" customWidth="1"/>
    <col min="11019" max="11024" width="17.625" style="215" customWidth="1"/>
    <col min="11025" max="11264" width="9" style="215"/>
    <col min="11265" max="11265" width="4.5" style="215" bestFit="1" customWidth="1"/>
    <col min="11266" max="11266" width="3.375" style="215" bestFit="1" customWidth="1"/>
    <col min="11267" max="11272" width="17.625" style="215" customWidth="1"/>
    <col min="11273" max="11273" width="4.5" style="215" bestFit="1" customWidth="1"/>
    <col min="11274" max="11274" width="3.375" style="215" bestFit="1" customWidth="1"/>
    <col min="11275" max="11280" width="17.625" style="215" customWidth="1"/>
    <col min="11281" max="11520" width="9" style="215"/>
    <col min="11521" max="11521" width="4.5" style="215" bestFit="1" customWidth="1"/>
    <col min="11522" max="11522" width="3.375" style="215" bestFit="1" customWidth="1"/>
    <col min="11523" max="11528" width="17.625" style="215" customWidth="1"/>
    <col min="11529" max="11529" width="4.5" style="215" bestFit="1" customWidth="1"/>
    <col min="11530" max="11530" width="3.375" style="215" bestFit="1" customWidth="1"/>
    <col min="11531" max="11536" width="17.625" style="215" customWidth="1"/>
    <col min="11537" max="11776" width="9" style="215"/>
    <col min="11777" max="11777" width="4.5" style="215" bestFit="1" customWidth="1"/>
    <col min="11778" max="11778" width="3.375" style="215" bestFit="1" customWidth="1"/>
    <col min="11779" max="11784" width="17.625" style="215" customWidth="1"/>
    <col min="11785" max="11785" width="4.5" style="215" bestFit="1" customWidth="1"/>
    <col min="11786" max="11786" width="3.375" style="215" bestFit="1" customWidth="1"/>
    <col min="11787" max="11792" width="17.625" style="215" customWidth="1"/>
    <col min="11793" max="12032" width="9" style="215"/>
    <col min="12033" max="12033" width="4.5" style="215" bestFit="1" customWidth="1"/>
    <col min="12034" max="12034" width="3.375" style="215" bestFit="1" customWidth="1"/>
    <col min="12035" max="12040" width="17.625" style="215" customWidth="1"/>
    <col min="12041" max="12041" width="4.5" style="215" bestFit="1" customWidth="1"/>
    <col min="12042" max="12042" width="3.375" style="215" bestFit="1" customWidth="1"/>
    <col min="12043" max="12048" width="17.625" style="215" customWidth="1"/>
    <col min="12049" max="12288" width="9" style="215"/>
    <col min="12289" max="12289" width="4.5" style="215" bestFit="1" customWidth="1"/>
    <col min="12290" max="12290" width="3.375" style="215" bestFit="1" customWidth="1"/>
    <col min="12291" max="12296" width="17.625" style="215" customWidth="1"/>
    <col min="12297" max="12297" width="4.5" style="215" bestFit="1" customWidth="1"/>
    <col min="12298" max="12298" width="3.375" style="215" bestFit="1" customWidth="1"/>
    <col min="12299" max="12304" width="17.625" style="215" customWidth="1"/>
    <col min="12305" max="12544" width="9" style="215"/>
    <col min="12545" max="12545" width="4.5" style="215" bestFit="1" customWidth="1"/>
    <col min="12546" max="12546" width="3.375" style="215" bestFit="1" customWidth="1"/>
    <col min="12547" max="12552" width="17.625" style="215" customWidth="1"/>
    <col min="12553" max="12553" width="4.5" style="215" bestFit="1" customWidth="1"/>
    <col min="12554" max="12554" width="3.375" style="215" bestFit="1" customWidth="1"/>
    <col min="12555" max="12560" width="17.625" style="215" customWidth="1"/>
    <col min="12561" max="12800" width="9" style="215"/>
    <col min="12801" max="12801" width="4.5" style="215" bestFit="1" customWidth="1"/>
    <col min="12802" max="12802" width="3.375" style="215" bestFit="1" customWidth="1"/>
    <col min="12803" max="12808" width="17.625" style="215" customWidth="1"/>
    <col min="12809" max="12809" width="4.5" style="215" bestFit="1" customWidth="1"/>
    <col min="12810" max="12810" width="3.375" style="215" bestFit="1" customWidth="1"/>
    <col min="12811" max="12816" width="17.625" style="215" customWidth="1"/>
    <col min="12817" max="13056" width="9" style="215"/>
    <col min="13057" max="13057" width="4.5" style="215" bestFit="1" customWidth="1"/>
    <col min="13058" max="13058" width="3.375" style="215" bestFit="1" customWidth="1"/>
    <col min="13059" max="13064" width="17.625" style="215" customWidth="1"/>
    <col min="13065" max="13065" width="4.5" style="215" bestFit="1" customWidth="1"/>
    <col min="13066" max="13066" width="3.375" style="215" bestFit="1" customWidth="1"/>
    <col min="13067" max="13072" width="17.625" style="215" customWidth="1"/>
    <col min="13073" max="13312" width="9" style="215"/>
    <col min="13313" max="13313" width="4.5" style="215" bestFit="1" customWidth="1"/>
    <col min="13314" max="13314" width="3.375" style="215" bestFit="1" customWidth="1"/>
    <col min="13315" max="13320" width="17.625" style="215" customWidth="1"/>
    <col min="13321" max="13321" width="4.5" style="215" bestFit="1" customWidth="1"/>
    <col min="13322" max="13322" width="3.375" style="215" bestFit="1" customWidth="1"/>
    <col min="13323" max="13328" width="17.625" style="215" customWidth="1"/>
    <col min="13329" max="13568" width="9" style="215"/>
    <col min="13569" max="13569" width="4.5" style="215" bestFit="1" customWidth="1"/>
    <col min="13570" max="13570" width="3.375" style="215" bestFit="1" customWidth="1"/>
    <col min="13571" max="13576" width="17.625" style="215" customWidth="1"/>
    <col min="13577" max="13577" width="4.5" style="215" bestFit="1" customWidth="1"/>
    <col min="13578" max="13578" width="3.375" style="215" bestFit="1" customWidth="1"/>
    <col min="13579" max="13584" width="17.625" style="215" customWidth="1"/>
    <col min="13585" max="13824" width="9" style="215"/>
    <col min="13825" max="13825" width="4.5" style="215" bestFit="1" customWidth="1"/>
    <col min="13826" max="13826" width="3.375" style="215" bestFit="1" customWidth="1"/>
    <col min="13827" max="13832" width="17.625" style="215" customWidth="1"/>
    <col min="13833" max="13833" width="4.5" style="215" bestFit="1" customWidth="1"/>
    <col min="13834" max="13834" width="3.375" style="215" bestFit="1" customWidth="1"/>
    <col min="13835" max="13840" width="17.625" style="215" customWidth="1"/>
    <col min="13841" max="14080" width="9" style="215"/>
    <col min="14081" max="14081" width="4.5" style="215" bestFit="1" customWidth="1"/>
    <col min="14082" max="14082" width="3.375" style="215" bestFit="1" customWidth="1"/>
    <col min="14083" max="14088" width="17.625" style="215" customWidth="1"/>
    <col min="14089" max="14089" width="4.5" style="215" bestFit="1" customWidth="1"/>
    <col min="14090" max="14090" width="3.375" style="215" bestFit="1" customWidth="1"/>
    <col min="14091" max="14096" width="17.625" style="215" customWidth="1"/>
    <col min="14097" max="14336" width="9" style="215"/>
    <col min="14337" max="14337" width="4.5" style="215" bestFit="1" customWidth="1"/>
    <col min="14338" max="14338" width="3.375" style="215" bestFit="1" customWidth="1"/>
    <col min="14339" max="14344" width="17.625" style="215" customWidth="1"/>
    <col min="14345" max="14345" width="4.5" style="215" bestFit="1" customWidth="1"/>
    <col min="14346" max="14346" width="3.375" style="215" bestFit="1" customWidth="1"/>
    <col min="14347" max="14352" width="17.625" style="215" customWidth="1"/>
    <col min="14353" max="14592" width="9" style="215"/>
    <col min="14593" max="14593" width="4.5" style="215" bestFit="1" customWidth="1"/>
    <col min="14594" max="14594" width="3.375" style="215" bestFit="1" customWidth="1"/>
    <col min="14595" max="14600" width="17.625" style="215" customWidth="1"/>
    <col min="14601" max="14601" width="4.5" style="215" bestFit="1" customWidth="1"/>
    <col min="14602" max="14602" width="3.375" style="215" bestFit="1" customWidth="1"/>
    <col min="14603" max="14608" width="17.625" style="215" customWidth="1"/>
    <col min="14609" max="14848" width="9" style="215"/>
    <col min="14849" max="14849" width="4.5" style="215" bestFit="1" customWidth="1"/>
    <col min="14850" max="14850" width="3.375" style="215" bestFit="1" customWidth="1"/>
    <col min="14851" max="14856" width="17.625" style="215" customWidth="1"/>
    <col min="14857" max="14857" width="4.5" style="215" bestFit="1" customWidth="1"/>
    <col min="14858" max="14858" width="3.375" style="215" bestFit="1" customWidth="1"/>
    <col min="14859" max="14864" width="17.625" style="215" customWidth="1"/>
    <col min="14865" max="15104" width="9" style="215"/>
    <col min="15105" max="15105" width="4.5" style="215" bestFit="1" customWidth="1"/>
    <col min="15106" max="15106" width="3.375" style="215" bestFit="1" customWidth="1"/>
    <col min="15107" max="15112" width="17.625" style="215" customWidth="1"/>
    <col min="15113" max="15113" width="4.5" style="215" bestFit="1" customWidth="1"/>
    <col min="15114" max="15114" width="3.375" style="215" bestFit="1" customWidth="1"/>
    <col min="15115" max="15120" width="17.625" style="215" customWidth="1"/>
    <col min="15121" max="15360" width="9" style="215"/>
    <col min="15361" max="15361" width="4.5" style="215" bestFit="1" customWidth="1"/>
    <col min="15362" max="15362" width="3.375" style="215" bestFit="1" customWidth="1"/>
    <col min="15363" max="15368" width="17.625" style="215" customWidth="1"/>
    <col min="15369" max="15369" width="4.5" style="215" bestFit="1" customWidth="1"/>
    <col min="15370" max="15370" width="3.375" style="215" bestFit="1" customWidth="1"/>
    <col min="15371" max="15376" width="17.625" style="215" customWidth="1"/>
    <col min="15377" max="15616" width="9" style="215"/>
    <col min="15617" max="15617" width="4.5" style="215" bestFit="1" customWidth="1"/>
    <col min="15618" max="15618" width="3.375" style="215" bestFit="1" customWidth="1"/>
    <col min="15619" max="15624" width="17.625" style="215" customWidth="1"/>
    <col min="15625" max="15625" width="4.5" style="215" bestFit="1" customWidth="1"/>
    <col min="15626" max="15626" width="3.375" style="215" bestFit="1" customWidth="1"/>
    <col min="15627" max="15632" width="17.625" style="215" customWidth="1"/>
    <col min="15633" max="15872" width="9" style="215"/>
    <col min="15873" max="15873" width="4.5" style="215" bestFit="1" customWidth="1"/>
    <col min="15874" max="15874" width="3.375" style="215" bestFit="1" customWidth="1"/>
    <col min="15875" max="15880" width="17.625" style="215" customWidth="1"/>
    <col min="15881" max="15881" width="4.5" style="215" bestFit="1" customWidth="1"/>
    <col min="15882" max="15882" width="3.375" style="215" bestFit="1" customWidth="1"/>
    <col min="15883" max="15888" width="17.625" style="215" customWidth="1"/>
    <col min="15889" max="16128" width="9" style="215"/>
    <col min="16129" max="16129" width="4.5" style="215" bestFit="1" customWidth="1"/>
    <col min="16130" max="16130" width="3.375" style="215" bestFit="1" customWidth="1"/>
    <col min="16131" max="16136" width="17.625" style="215" customWidth="1"/>
    <col min="16137" max="16137" width="4.5" style="215" bestFit="1" customWidth="1"/>
    <col min="16138" max="16138" width="3.375" style="215" bestFit="1" customWidth="1"/>
    <col min="16139" max="16144" width="17.625" style="215" customWidth="1"/>
    <col min="16145" max="16384" width="9" style="215"/>
  </cols>
  <sheetData>
    <row r="1" spans="1:16" ht="65.25" customHeight="1" x14ac:dyDescent="0.15">
      <c r="A1" s="214"/>
      <c r="I1" s="214"/>
    </row>
    <row r="2" spans="1:16" s="224" customFormat="1" ht="21.75" customHeight="1" x14ac:dyDescent="0.15">
      <c r="A2" s="216" t="s">
        <v>387</v>
      </c>
      <c r="B2" s="217" t="s">
        <v>388</v>
      </c>
      <c r="C2" s="218" t="s">
        <v>389</v>
      </c>
      <c r="D2" s="219"/>
      <c r="E2" s="220" t="s">
        <v>390</v>
      </c>
      <c r="F2" s="221"/>
      <c r="G2" s="220" t="s">
        <v>391</v>
      </c>
      <c r="H2" s="221"/>
      <c r="I2" s="216" t="s">
        <v>387</v>
      </c>
      <c r="J2" s="217" t="s">
        <v>388</v>
      </c>
      <c r="K2" s="220" t="s">
        <v>389</v>
      </c>
      <c r="L2" s="221"/>
      <c r="M2" s="220" t="s">
        <v>390</v>
      </c>
      <c r="N2" s="221"/>
      <c r="O2" s="222" t="s">
        <v>391</v>
      </c>
      <c r="P2" s="223"/>
    </row>
    <row r="3" spans="1:16" s="224" customFormat="1" ht="13.5" customHeight="1" x14ac:dyDescent="0.15">
      <c r="A3" s="216"/>
      <c r="B3" s="217"/>
      <c r="C3" s="225"/>
      <c r="D3" s="226"/>
      <c r="E3" s="227"/>
      <c r="F3" s="228"/>
      <c r="G3" s="227"/>
      <c r="H3" s="228"/>
      <c r="I3" s="216"/>
      <c r="J3" s="217"/>
      <c r="K3" s="229"/>
      <c r="L3" s="230"/>
      <c r="M3" s="229"/>
      <c r="N3" s="230"/>
      <c r="O3" s="231"/>
      <c r="P3" s="232"/>
    </row>
    <row r="4" spans="1:16" s="224" customFormat="1" ht="18.75" customHeight="1" x14ac:dyDescent="0.15">
      <c r="A4" s="216"/>
      <c r="B4" s="217"/>
      <c r="C4" s="233"/>
      <c r="D4" s="234"/>
      <c r="E4" s="235"/>
      <c r="F4" s="236"/>
      <c r="G4" s="235"/>
      <c r="H4" s="236"/>
      <c r="I4" s="216"/>
      <c r="J4" s="217"/>
      <c r="K4" s="237"/>
      <c r="L4" s="238"/>
      <c r="M4" s="237"/>
      <c r="N4" s="238"/>
      <c r="O4" s="239"/>
      <c r="P4" s="240"/>
    </row>
    <row r="5" spans="1:16" s="224" customFormat="1" ht="15.75" customHeight="1" x14ac:dyDescent="0.15">
      <c r="A5" s="216"/>
      <c r="B5" s="217"/>
      <c r="C5" s="241" t="s">
        <v>392</v>
      </c>
      <c r="D5" s="241" t="s">
        <v>393</v>
      </c>
      <c r="E5" s="241" t="s">
        <v>392</v>
      </c>
      <c r="F5" s="241" t="s">
        <v>393</v>
      </c>
      <c r="G5" s="241" t="s">
        <v>392</v>
      </c>
      <c r="H5" s="241" t="s">
        <v>393</v>
      </c>
      <c r="I5" s="216"/>
      <c r="J5" s="217"/>
      <c r="K5" s="241" t="s">
        <v>392</v>
      </c>
      <c r="L5" s="241" t="s">
        <v>393</v>
      </c>
      <c r="M5" s="241" t="s">
        <v>392</v>
      </c>
      <c r="N5" s="241" t="s">
        <v>393</v>
      </c>
      <c r="O5" s="242" t="s">
        <v>392</v>
      </c>
      <c r="P5" s="241" t="s">
        <v>393</v>
      </c>
    </row>
    <row r="6" spans="1:16" s="224" customFormat="1" ht="13.5" customHeight="1" x14ac:dyDescent="0.15">
      <c r="A6" s="243">
        <v>3</v>
      </c>
      <c r="B6" s="244" t="s">
        <v>294</v>
      </c>
      <c r="C6" s="245" t="s">
        <v>394</v>
      </c>
      <c r="D6" s="246" t="s">
        <v>395</v>
      </c>
      <c r="E6" s="245" t="s">
        <v>394</v>
      </c>
      <c r="F6" s="246" t="s">
        <v>395</v>
      </c>
      <c r="G6" s="245" t="s">
        <v>396</v>
      </c>
      <c r="H6" s="247" t="s">
        <v>397</v>
      </c>
      <c r="I6" s="248">
        <v>17</v>
      </c>
      <c r="J6" s="249" t="s">
        <v>294</v>
      </c>
      <c r="K6" s="245" t="s">
        <v>394</v>
      </c>
      <c r="L6" s="250" t="s">
        <v>398</v>
      </c>
      <c r="M6" s="245" t="s">
        <v>394</v>
      </c>
      <c r="N6" s="250" t="s">
        <v>398</v>
      </c>
      <c r="O6" s="245" t="s">
        <v>396</v>
      </c>
      <c r="P6" s="251" t="s">
        <v>397</v>
      </c>
    </row>
    <row r="7" spans="1:16" x14ac:dyDescent="0.15">
      <c r="A7" s="243"/>
      <c r="B7" s="252"/>
      <c r="C7" s="245" t="s">
        <v>399</v>
      </c>
      <c r="D7" s="253"/>
      <c r="E7" s="245" t="s">
        <v>399</v>
      </c>
      <c r="F7" s="253"/>
      <c r="G7" s="245" t="s">
        <v>400</v>
      </c>
      <c r="H7" s="254"/>
      <c r="I7" s="255"/>
      <c r="J7" s="252"/>
      <c r="K7" s="245" t="s">
        <v>399</v>
      </c>
      <c r="L7" s="256"/>
      <c r="M7" s="245" t="s">
        <v>399</v>
      </c>
      <c r="N7" s="256"/>
      <c r="O7" s="245" t="s">
        <v>400</v>
      </c>
      <c r="P7" s="257"/>
    </row>
    <row r="8" spans="1:16" x14ac:dyDescent="0.15">
      <c r="A8" s="243"/>
      <c r="B8" s="252"/>
      <c r="C8" s="245" t="s">
        <v>401</v>
      </c>
      <c r="D8" s="253"/>
      <c r="E8" s="245" t="s">
        <v>401</v>
      </c>
      <c r="F8" s="253"/>
      <c r="G8" s="245" t="s">
        <v>402</v>
      </c>
      <c r="H8" s="254"/>
      <c r="I8" s="255"/>
      <c r="J8" s="252"/>
      <c r="K8" s="245" t="s">
        <v>401</v>
      </c>
      <c r="L8" s="256"/>
      <c r="M8" s="245" t="s">
        <v>401</v>
      </c>
      <c r="N8" s="256"/>
      <c r="O8" s="258" t="s">
        <v>402</v>
      </c>
      <c r="P8" s="257"/>
    </row>
    <row r="9" spans="1:16" x14ac:dyDescent="0.15">
      <c r="A9" s="259"/>
      <c r="B9" s="260"/>
      <c r="C9" s="245"/>
      <c r="D9" s="261"/>
      <c r="E9" s="245"/>
      <c r="F9" s="261"/>
      <c r="G9" s="245"/>
      <c r="H9" s="262"/>
      <c r="I9" s="263"/>
      <c r="J9" s="264"/>
      <c r="K9" s="245" t="s">
        <v>38</v>
      </c>
      <c r="L9" s="265"/>
      <c r="M9" s="245" t="s">
        <v>38</v>
      </c>
      <c r="N9" s="265"/>
      <c r="O9" s="258"/>
      <c r="P9" s="266"/>
    </row>
    <row r="10" spans="1:16" ht="13.5" customHeight="1" x14ac:dyDescent="0.15">
      <c r="A10" s="267">
        <v>4</v>
      </c>
      <c r="B10" s="268" t="s">
        <v>305</v>
      </c>
      <c r="C10" s="269" t="s">
        <v>394</v>
      </c>
      <c r="D10" s="246" t="s">
        <v>403</v>
      </c>
      <c r="E10" s="269" t="s">
        <v>394</v>
      </c>
      <c r="F10" s="246" t="s">
        <v>404</v>
      </c>
      <c r="G10" s="269" t="s">
        <v>396</v>
      </c>
      <c r="H10" s="247" t="s">
        <v>405</v>
      </c>
      <c r="I10" s="270">
        <v>18</v>
      </c>
      <c r="J10" s="244" t="s">
        <v>305</v>
      </c>
      <c r="K10" s="269" t="s">
        <v>394</v>
      </c>
      <c r="L10" s="250" t="s">
        <v>403</v>
      </c>
      <c r="M10" s="269" t="s">
        <v>394</v>
      </c>
      <c r="N10" s="250" t="s">
        <v>404</v>
      </c>
      <c r="O10" s="271" t="s">
        <v>396</v>
      </c>
      <c r="P10" s="251" t="s">
        <v>405</v>
      </c>
    </row>
    <row r="11" spans="1:16" x14ac:dyDescent="0.15">
      <c r="A11" s="272"/>
      <c r="B11" s="273"/>
      <c r="C11" s="245" t="s">
        <v>406</v>
      </c>
      <c r="D11" s="253"/>
      <c r="E11" s="245" t="s">
        <v>407</v>
      </c>
      <c r="F11" s="253"/>
      <c r="G11" s="245" t="s">
        <v>408</v>
      </c>
      <c r="H11" s="254"/>
      <c r="I11" s="255"/>
      <c r="J11" s="252"/>
      <c r="K11" s="245" t="s">
        <v>406</v>
      </c>
      <c r="L11" s="256"/>
      <c r="M11" s="245" t="s">
        <v>407</v>
      </c>
      <c r="N11" s="256"/>
      <c r="O11" s="258" t="s">
        <v>408</v>
      </c>
      <c r="P11" s="257"/>
    </row>
    <row r="12" spans="1:16" x14ac:dyDescent="0.15">
      <c r="A12" s="272"/>
      <c r="B12" s="273"/>
      <c r="C12" s="245" t="s">
        <v>132</v>
      </c>
      <c r="D12" s="253"/>
      <c r="E12" s="245" t="s">
        <v>132</v>
      </c>
      <c r="F12" s="253"/>
      <c r="G12" s="245" t="s">
        <v>409</v>
      </c>
      <c r="H12" s="254"/>
      <c r="I12" s="255"/>
      <c r="J12" s="252"/>
      <c r="K12" s="245" t="s">
        <v>132</v>
      </c>
      <c r="L12" s="256"/>
      <c r="M12" s="245" t="s">
        <v>132</v>
      </c>
      <c r="N12" s="256"/>
      <c r="O12" s="258" t="s">
        <v>409</v>
      </c>
      <c r="P12" s="257"/>
    </row>
    <row r="13" spans="1:16" x14ac:dyDescent="0.15">
      <c r="A13" s="274"/>
      <c r="B13" s="275"/>
      <c r="C13" s="276" t="s">
        <v>38</v>
      </c>
      <c r="D13" s="261"/>
      <c r="E13" s="276" t="s">
        <v>38</v>
      </c>
      <c r="F13" s="261"/>
      <c r="G13" s="276"/>
      <c r="H13" s="262"/>
      <c r="I13" s="277"/>
      <c r="J13" s="278"/>
      <c r="K13" s="276" t="s">
        <v>38</v>
      </c>
      <c r="L13" s="265"/>
      <c r="M13" s="276" t="s">
        <v>38</v>
      </c>
      <c r="N13" s="265"/>
      <c r="O13" s="276"/>
      <c r="P13" s="266"/>
    </row>
    <row r="14" spans="1:16" ht="13.5" customHeight="1" x14ac:dyDescent="0.15">
      <c r="A14" s="243">
        <v>5</v>
      </c>
      <c r="B14" s="244" t="s">
        <v>60</v>
      </c>
      <c r="C14" s="245" t="s">
        <v>394</v>
      </c>
      <c r="D14" s="246" t="s">
        <v>410</v>
      </c>
      <c r="E14" s="245" t="s">
        <v>394</v>
      </c>
      <c r="F14" s="279" t="s">
        <v>411</v>
      </c>
      <c r="G14" s="245" t="s">
        <v>396</v>
      </c>
      <c r="H14" s="247" t="s">
        <v>412</v>
      </c>
      <c r="I14" s="248">
        <v>19</v>
      </c>
      <c r="J14" s="249" t="s">
        <v>60</v>
      </c>
      <c r="K14" s="245" t="s">
        <v>394</v>
      </c>
      <c r="L14" s="250" t="s">
        <v>410</v>
      </c>
      <c r="M14" s="245" t="s">
        <v>394</v>
      </c>
      <c r="N14" s="251" t="s">
        <v>411</v>
      </c>
      <c r="O14" s="245" t="s">
        <v>396</v>
      </c>
      <c r="P14" s="251" t="s">
        <v>412</v>
      </c>
    </row>
    <row r="15" spans="1:16" x14ac:dyDescent="0.15">
      <c r="A15" s="243"/>
      <c r="B15" s="252"/>
      <c r="C15" s="245" t="s">
        <v>413</v>
      </c>
      <c r="D15" s="253"/>
      <c r="E15" s="245" t="s">
        <v>413</v>
      </c>
      <c r="F15" s="280"/>
      <c r="G15" s="245" t="s">
        <v>414</v>
      </c>
      <c r="H15" s="254"/>
      <c r="I15" s="255"/>
      <c r="J15" s="252"/>
      <c r="K15" s="245" t="s">
        <v>413</v>
      </c>
      <c r="L15" s="256"/>
      <c r="M15" s="245" t="s">
        <v>413</v>
      </c>
      <c r="N15" s="257"/>
      <c r="O15" s="245" t="s">
        <v>414</v>
      </c>
      <c r="P15" s="257"/>
    </row>
    <row r="16" spans="1:16" x14ac:dyDescent="0.15">
      <c r="A16" s="243"/>
      <c r="B16" s="252"/>
      <c r="C16" s="245" t="s">
        <v>415</v>
      </c>
      <c r="D16" s="253"/>
      <c r="E16" s="245" t="s">
        <v>416</v>
      </c>
      <c r="F16" s="280"/>
      <c r="G16" s="245" t="s">
        <v>417</v>
      </c>
      <c r="H16" s="254"/>
      <c r="I16" s="255"/>
      <c r="J16" s="252"/>
      <c r="K16" s="245" t="s">
        <v>415</v>
      </c>
      <c r="L16" s="256"/>
      <c r="M16" s="245" t="s">
        <v>416</v>
      </c>
      <c r="N16" s="257"/>
      <c r="O16" s="245" t="s">
        <v>417</v>
      </c>
      <c r="P16" s="257"/>
    </row>
    <row r="17" spans="1:16" x14ac:dyDescent="0.15">
      <c r="A17" s="243"/>
      <c r="B17" s="278"/>
      <c r="C17" s="245" t="s">
        <v>418</v>
      </c>
      <c r="D17" s="261"/>
      <c r="E17" s="245" t="s">
        <v>154</v>
      </c>
      <c r="F17" s="281"/>
      <c r="G17" s="245" t="s">
        <v>419</v>
      </c>
      <c r="H17" s="262"/>
      <c r="I17" s="263"/>
      <c r="J17" s="264"/>
      <c r="K17" s="245" t="s">
        <v>418</v>
      </c>
      <c r="L17" s="265"/>
      <c r="M17" s="245" t="s">
        <v>154</v>
      </c>
      <c r="N17" s="266"/>
      <c r="O17" s="245" t="s">
        <v>419</v>
      </c>
      <c r="P17" s="266"/>
    </row>
    <row r="18" spans="1:16" ht="13.5" customHeight="1" x14ac:dyDescent="0.15">
      <c r="A18" s="282">
        <v>6</v>
      </c>
      <c r="B18" s="249" t="s">
        <v>322</v>
      </c>
      <c r="C18" s="269" t="s">
        <v>394</v>
      </c>
      <c r="D18" s="279" t="s">
        <v>420</v>
      </c>
      <c r="E18" s="269" t="s">
        <v>394</v>
      </c>
      <c r="F18" s="279" t="s">
        <v>421</v>
      </c>
      <c r="G18" s="269" t="s">
        <v>396</v>
      </c>
      <c r="H18" s="247" t="s">
        <v>422</v>
      </c>
      <c r="I18" s="270">
        <v>20</v>
      </c>
      <c r="J18" s="244" t="s">
        <v>322</v>
      </c>
      <c r="K18" s="269" t="s">
        <v>394</v>
      </c>
      <c r="L18" s="251" t="s">
        <v>420</v>
      </c>
      <c r="M18" s="269" t="s">
        <v>394</v>
      </c>
      <c r="N18" s="251" t="s">
        <v>421</v>
      </c>
      <c r="O18" s="269" t="s">
        <v>396</v>
      </c>
      <c r="P18" s="251" t="s">
        <v>422</v>
      </c>
    </row>
    <row r="19" spans="1:16" x14ac:dyDescent="0.15">
      <c r="A19" s="243"/>
      <c r="B19" s="252"/>
      <c r="C19" s="245" t="s">
        <v>423</v>
      </c>
      <c r="D19" s="280"/>
      <c r="E19" s="245" t="s">
        <v>424</v>
      </c>
      <c r="F19" s="280"/>
      <c r="G19" s="245" t="s">
        <v>425</v>
      </c>
      <c r="H19" s="254"/>
      <c r="I19" s="255"/>
      <c r="J19" s="252"/>
      <c r="K19" s="245" t="s">
        <v>423</v>
      </c>
      <c r="L19" s="257"/>
      <c r="M19" s="245" t="s">
        <v>424</v>
      </c>
      <c r="N19" s="257"/>
      <c r="O19" s="245" t="s">
        <v>425</v>
      </c>
      <c r="P19" s="257"/>
    </row>
    <row r="20" spans="1:16" x14ac:dyDescent="0.15">
      <c r="A20" s="243"/>
      <c r="B20" s="252"/>
      <c r="C20" s="245" t="s">
        <v>426</v>
      </c>
      <c r="D20" s="280"/>
      <c r="E20" s="245" t="s">
        <v>426</v>
      </c>
      <c r="F20" s="280"/>
      <c r="G20" s="245" t="s">
        <v>427</v>
      </c>
      <c r="H20" s="254"/>
      <c r="I20" s="255"/>
      <c r="J20" s="252"/>
      <c r="K20" s="245" t="s">
        <v>426</v>
      </c>
      <c r="L20" s="257"/>
      <c r="M20" s="245" t="s">
        <v>426</v>
      </c>
      <c r="N20" s="257"/>
      <c r="O20" s="245" t="s">
        <v>427</v>
      </c>
      <c r="P20" s="257"/>
    </row>
    <row r="21" spans="1:16" x14ac:dyDescent="0.15">
      <c r="A21" s="283"/>
      <c r="B21" s="264"/>
      <c r="C21" s="276" t="s">
        <v>168</v>
      </c>
      <c r="D21" s="281"/>
      <c r="E21" s="276" t="s">
        <v>168</v>
      </c>
      <c r="F21" s="281"/>
      <c r="G21" s="276"/>
      <c r="H21" s="262"/>
      <c r="I21" s="277"/>
      <c r="J21" s="278"/>
      <c r="K21" s="276" t="s">
        <v>168</v>
      </c>
      <c r="L21" s="266"/>
      <c r="M21" s="276" t="s">
        <v>168</v>
      </c>
      <c r="N21" s="266"/>
      <c r="O21" s="276"/>
      <c r="P21" s="266"/>
    </row>
    <row r="22" spans="1:16" ht="13.5" customHeight="1" x14ac:dyDescent="0.15">
      <c r="A22" s="243">
        <v>7</v>
      </c>
      <c r="B22" s="244" t="s">
        <v>328</v>
      </c>
      <c r="C22" s="245" t="s">
        <v>394</v>
      </c>
      <c r="D22" s="246" t="s">
        <v>428</v>
      </c>
      <c r="E22" s="245" t="s">
        <v>394</v>
      </c>
      <c r="F22" s="246" t="s">
        <v>428</v>
      </c>
      <c r="G22" s="245" t="s">
        <v>396</v>
      </c>
      <c r="H22" s="247" t="s">
        <v>429</v>
      </c>
      <c r="I22" s="248">
        <v>21</v>
      </c>
      <c r="J22" s="249" t="s">
        <v>328</v>
      </c>
      <c r="K22" s="245" t="s">
        <v>394</v>
      </c>
      <c r="L22" s="250" t="s">
        <v>428</v>
      </c>
      <c r="M22" s="245" t="s">
        <v>394</v>
      </c>
      <c r="N22" s="250" t="s">
        <v>428</v>
      </c>
      <c r="O22" s="245" t="s">
        <v>396</v>
      </c>
      <c r="P22" s="251" t="s">
        <v>429</v>
      </c>
    </row>
    <row r="23" spans="1:16" x14ac:dyDescent="0.15">
      <c r="A23" s="243"/>
      <c r="B23" s="252"/>
      <c r="C23" s="245" t="s">
        <v>430</v>
      </c>
      <c r="D23" s="253"/>
      <c r="E23" s="245" t="s">
        <v>430</v>
      </c>
      <c r="F23" s="253"/>
      <c r="G23" s="245" t="s">
        <v>431</v>
      </c>
      <c r="H23" s="254"/>
      <c r="I23" s="255"/>
      <c r="J23" s="252"/>
      <c r="K23" s="245" t="s">
        <v>430</v>
      </c>
      <c r="L23" s="256"/>
      <c r="M23" s="245" t="s">
        <v>430</v>
      </c>
      <c r="N23" s="256"/>
      <c r="O23" s="245" t="s">
        <v>431</v>
      </c>
      <c r="P23" s="257"/>
    </row>
    <row r="24" spans="1:16" x14ac:dyDescent="0.15">
      <c r="A24" s="243"/>
      <c r="B24" s="252"/>
      <c r="C24" s="245" t="s">
        <v>432</v>
      </c>
      <c r="D24" s="253"/>
      <c r="E24" s="245" t="s">
        <v>432</v>
      </c>
      <c r="F24" s="253"/>
      <c r="G24" s="245" t="s">
        <v>433</v>
      </c>
      <c r="H24" s="254"/>
      <c r="I24" s="255"/>
      <c r="J24" s="252"/>
      <c r="K24" s="245" t="s">
        <v>432</v>
      </c>
      <c r="L24" s="256"/>
      <c r="M24" s="245" t="s">
        <v>432</v>
      </c>
      <c r="N24" s="256"/>
      <c r="O24" s="245" t="s">
        <v>433</v>
      </c>
      <c r="P24" s="257"/>
    </row>
    <row r="25" spans="1:16" x14ac:dyDescent="0.15">
      <c r="A25" s="243"/>
      <c r="B25" s="278"/>
      <c r="C25" s="245" t="s">
        <v>434</v>
      </c>
      <c r="D25" s="253"/>
      <c r="E25" s="245" t="s">
        <v>434</v>
      </c>
      <c r="F25" s="253"/>
      <c r="G25" s="245" t="s">
        <v>119</v>
      </c>
      <c r="H25" s="254"/>
      <c r="I25" s="263"/>
      <c r="J25" s="264"/>
      <c r="K25" s="245" t="s">
        <v>434</v>
      </c>
      <c r="L25" s="265"/>
      <c r="M25" s="245" t="s">
        <v>434</v>
      </c>
      <c r="N25" s="265"/>
      <c r="O25" s="245" t="s">
        <v>119</v>
      </c>
      <c r="P25" s="266"/>
    </row>
    <row r="26" spans="1:16" ht="13.5" customHeight="1" x14ac:dyDescent="0.15">
      <c r="A26" s="284"/>
      <c r="B26" s="285"/>
      <c r="C26" s="285"/>
      <c r="D26" s="285"/>
      <c r="E26" s="285"/>
      <c r="F26" s="285"/>
      <c r="G26" s="285"/>
      <c r="H26" s="286"/>
      <c r="I26" s="284"/>
      <c r="J26" s="285"/>
      <c r="K26" s="285"/>
      <c r="L26" s="285"/>
      <c r="M26" s="285"/>
      <c r="N26" s="285"/>
      <c r="O26" s="285"/>
      <c r="P26" s="286"/>
    </row>
    <row r="27" spans="1:16" x14ac:dyDescent="0.15">
      <c r="A27" s="287"/>
      <c r="B27" s="288"/>
      <c r="C27" s="288"/>
      <c r="D27" s="288"/>
      <c r="E27" s="288"/>
      <c r="F27" s="288"/>
      <c r="G27" s="288"/>
      <c r="H27" s="289"/>
      <c r="I27" s="287"/>
      <c r="J27" s="288"/>
      <c r="K27" s="288"/>
      <c r="L27" s="288"/>
      <c r="M27" s="288"/>
      <c r="N27" s="288"/>
      <c r="O27" s="288"/>
      <c r="P27" s="289"/>
    </row>
    <row r="28" spans="1:16" x14ac:dyDescent="0.15">
      <c r="A28" s="282">
        <v>10</v>
      </c>
      <c r="B28" s="249" t="s">
        <v>294</v>
      </c>
      <c r="C28" s="269" t="s">
        <v>394</v>
      </c>
      <c r="D28" s="246" t="s">
        <v>435</v>
      </c>
      <c r="E28" s="269" t="s">
        <v>394</v>
      </c>
      <c r="F28" s="246" t="s">
        <v>436</v>
      </c>
      <c r="G28" s="269" t="s">
        <v>396</v>
      </c>
      <c r="H28" s="247" t="s">
        <v>437</v>
      </c>
      <c r="I28" s="248">
        <v>25</v>
      </c>
      <c r="J28" s="249" t="s">
        <v>305</v>
      </c>
      <c r="K28" s="245" t="s">
        <v>394</v>
      </c>
      <c r="L28" s="251" t="s">
        <v>438</v>
      </c>
      <c r="M28" s="245" t="s">
        <v>394</v>
      </c>
      <c r="N28" s="251" t="s">
        <v>438</v>
      </c>
      <c r="O28" s="245" t="s">
        <v>396</v>
      </c>
      <c r="P28" s="251" t="s">
        <v>439</v>
      </c>
    </row>
    <row r="29" spans="1:16" x14ac:dyDescent="0.15">
      <c r="A29" s="243"/>
      <c r="B29" s="252"/>
      <c r="C29" s="245" t="s">
        <v>440</v>
      </c>
      <c r="D29" s="253"/>
      <c r="E29" s="245" t="s">
        <v>441</v>
      </c>
      <c r="F29" s="253"/>
      <c r="G29" s="245" t="s">
        <v>442</v>
      </c>
      <c r="H29" s="254"/>
      <c r="I29" s="255"/>
      <c r="J29" s="252"/>
      <c r="K29" s="245" t="s">
        <v>443</v>
      </c>
      <c r="L29" s="257"/>
      <c r="M29" s="245" t="s">
        <v>443</v>
      </c>
      <c r="N29" s="257"/>
      <c r="O29" s="245" t="s">
        <v>444</v>
      </c>
      <c r="P29" s="257"/>
    </row>
    <row r="30" spans="1:16" ht="13.5" customHeight="1" x14ac:dyDescent="0.15">
      <c r="A30" s="243"/>
      <c r="B30" s="252"/>
      <c r="C30" s="245" t="s">
        <v>445</v>
      </c>
      <c r="D30" s="253"/>
      <c r="E30" s="245" t="s">
        <v>445</v>
      </c>
      <c r="F30" s="253"/>
      <c r="G30" s="245" t="s">
        <v>417</v>
      </c>
      <c r="H30" s="254"/>
      <c r="I30" s="255"/>
      <c r="J30" s="252"/>
      <c r="K30" s="245" t="s">
        <v>446</v>
      </c>
      <c r="L30" s="257"/>
      <c r="M30" s="245" t="s">
        <v>446</v>
      </c>
      <c r="N30" s="257"/>
      <c r="O30" s="245" t="s">
        <v>447</v>
      </c>
      <c r="P30" s="257"/>
    </row>
    <row r="31" spans="1:16" x14ac:dyDescent="0.15">
      <c r="A31" s="283"/>
      <c r="B31" s="264"/>
      <c r="C31" s="276" t="s">
        <v>41</v>
      </c>
      <c r="D31" s="261"/>
      <c r="E31" s="276" t="s">
        <v>41</v>
      </c>
      <c r="F31" s="261"/>
      <c r="G31" s="276" t="s">
        <v>448</v>
      </c>
      <c r="H31" s="262"/>
      <c r="I31" s="263"/>
      <c r="J31" s="264"/>
      <c r="K31" s="245" t="s">
        <v>168</v>
      </c>
      <c r="L31" s="266"/>
      <c r="M31" s="245" t="s">
        <v>168</v>
      </c>
      <c r="N31" s="266"/>
      <c r="O31" s="245"/>
      <c r="P31" s="266"/>
    </row>
    <row r="32" spans="1:16" x14ac:dyDescent="0.15">
      <c r="A32" s="290">
        <v>12</v>
      </c>
      <c r="B32" s="249" t="s">
        <v>60</v>
      </c>
      <c r="C32" s="269" t="s">
        <v>394</v>
      </c>
      <c r="D32" s="246" t="s">
        <v>449</v>
      </c>
      <c r="E32" s="269" t="s">
        <v>394</v>
      </c>
      <c r="F32" s="279" t="s">
        <v>450</v>
      </c>
      <c r="G32" s="269" t="s">
        <v>396</v>
      </c>
      <c r="H32" s="247" t="s">
        <v>451</v>
      </c>
      <c r="I32" s="270">
        <v>26</v>
      </c>
      <c r="J32" s="244" t="s">
        <v>60</v>
      </c>
      <c r="K32" s="269" t="s">
        <v>394</v>
      </c>
      <c r="L32" s="250" t="s">
        <v>449</v>
      </c>
      <c r="M32" s="269" t="s">
        <v>394</v>
      </c>
      <c r="N32" s="251" t="s">
        <v>450</v>
      </c>
      <c r="O32" s="269" t="s">
        <v>396</v>
      </c>
      <c r="P32" s="251" t="s">
        <v>451</v>
      </c>
    </row>
    <row r="33" spans="1:16" x14ac:dyDescent="0.15">
      <c r="A33" s="243"/>
      <c r="B33" s="252"/>
      <c r="C33" s="245" t="s">
        <v>452</v>
      </c>
      <c r="D33" s="253"/>
      <c r="E33" s="245" t="s">
        <v>453</v>
      </c>
      <c r="F33" s="280"/>
      <c r="G33" s="245" t="s">
        <v>454</v>
      </c>
      <c r="H33" s="254"/>
      <c r="I33" s="255"/>
      <c r="J33" s="252"/>
      <c r="K33" s="245" t="s">
        <v>452</v>
      </c>
      <c r="L33" s="256"/>
      <c r="M33" s="245" t="s">
        <v>453</v>
      </c>
      <c r="N33" s="257"/>
      <c r="O33" s="245" t="s">
        <v>454</v>
      </c>
      <c r="P33" s="257"/>
    </row>
    <row r="34" spans="1:16" ht="13.5" customHeight="1" x14ac:dyDescent="0.15">
      <c r="A34" s="243"/>
      <c r="B34" s="252"/>
      <c r="C34" s="245" t="s">
        <v>455</v>
      </c>
      <c r="D34" s="253"/>
      <c r="E34" s="245" t="s">
        <v>455</v>
      </c>
      <c r="F34" s="280"/>
      <c r="G34" s="245" t="s">
        <v>456</v>
      </c>
      <c r="H34" s="254"/>
      <c r="I34" s="255"/>
      <c r="J34" s="252"/>
      <c r="K34" s="245" t="s">
        <v>455</v>
      </c>
      <c r="L34" s="256"/>
      <c r="M34" s="245" t="s">
        <v>455</v>
      </c>
      <c r="N34" s="257"/>
      <c r="O34" s="245" t="s">
        <v>456</v>
      </c>
      <c r="P34" s="257"/>
    </row>
    <row r="35" spans="1:16" x14ac:dyDescent="0.15">
      <c r="A35" s="283"/>
      <c r="B35" s="264"/>
      <c r="C35" s="276" t="s">
        <v>168</v>
      </c>
      <c r="D35" s="261"/>
      <c r="E35" s="276"/>
      <c r="F35" s="281"/>
      <c r="G35" s="276"/>
      <c r="H35" s="262"/>
      <c r="I35" s="277"/>
      <c r="J35" s="278"/>
      <c r="K35" s="276" t="s">
        <v>168</v>
      </c>
      <c r="L35" s="265"/>
      <c r="M35" s="276"/>
      <c r="N35" s="266"/>
      <c r="O35" s="276"/>
      <c r="P35" s="266"/>
    </row>
    <row r="36" spans="1:16" x14ac:dyDescent="0.15">
      <c r="A36" s="291">
        <v>13</v>
      </c>
      <c r="B36" s="244" t="s">
        <v>322</v>
      </c>
      <c r="C36" s="245" t="s">
        <v>394</v>
      </c>
      <c r="D36" s="246" t="s">
        <v>457</v>
      </c>
      <c r="E36" s="245" t="s">
        <v>394</v>
      </c>
      <c r="F36" s="246" t="s">
        <v>457</v>
      </c>
      <c r="G36" s="245" t="s">
        <v>396</v>
      </c>
      <c r="H36" s="247" t="s">
        <v>458</v>
      </c>
      <c r="I36" s="248">
        <v>27</v>
      </c>
      <c r="J36" s="249" t="s">
        <v>322</v>
      </c>
      <c r="K36" s="245" t="s">
        <v>394</v>
      </c>
      <c r="L36" s="250" t="s">
        <v>457</v>
      </c>
      <c r="M36" s="245" t="s">
        <v>394</v>
      </c>
      <c r="N36" s="250" t="s">
        <v>457</v>
      </c>
      <c r="O36" s="245" t="s">
        <v>396</v>
      </c>
      <c r="P36" s="251" t="s">
        <v>458</v>
      </c>
    </row>
    <row r="37" spans="1:16" x14ac:dyDescent="0.15">
      <c r="A37" s="243"/>
      <c r="B37" s="252"/>
      <c r="C37" s="245" t="s">
        <v>459</v>
      </c>
      <c r="D37" s="253"/>
      <c r="E37" s="245" t="s">
        <v>459</v>
      </c>
      <c r="F37" s="253"/>
      <c r="G37" s="245" t="s">
        <v>460</v>
      </c>
      <c r="H37" s="254"/>
      <c r="I37" s="255"/>
      <c r="J37" s="252"/>
      <c r="K37" s="245" t="s">
        <v>459</v>
      </c>
      <c r="L37" s="256"/>
      <c r="M37" s="245" t="s">
        <v>459</v>
      </c>
      <c r="N37" s="256"/>
      <c r="O37" s="245" t="s">
        <v>460</v>
      </c>
      <c r="P37" s="257"/>
    </row>
    <row r="38" spans="1:16" ht="13.5" customHeight="1" x14ac:dyDescent="0.15">
      <c r="A38" s="243"/>
      <c r="B38" s="252"/>
      <c r="C38" s="245" t="s">
        <v>461</v>
      </c>
      <c r="D38" s="253"/>
      <c r="E38" s="245" t="s">
        <v>461</v>
      </c>
      <c r="F38" s="253"/>
      <c r="G38" s="245" t="s">
        <v>462</v>
      </c>
      <c r="H38" s="254"/>
      <c r="I38" s="255"/>
      <c r="J38" s="252"/>
      <c r="K38" s="245" t="s">
        <v>461</v>
      </c>
      <c r="L38" s="256"/>
      <c r="M38" s="245" t="s">
        <v>461</v>
      </c>
      <c r="N38" s="256"/>
      <c r="O38" s="245" t="s">
        <v>462</v>
      </c>
      <c r="P38" s="257"/>
    </row>
    <row r="39" spans="1:16" x14ac:dyDescent="0.15">
      <c r="A39" s="243"/>
      <c r="B39" s="278"/>
      <c r="C39" s="245" t="s">
        <v>463</v>
      </c>
      <c r="D39" s="261"/>
      <c r="E39" s="245" t="s">
        <v>463</v>
      </c>
      <c r="F39" s="261"/>
      <c r="G39" s="245" t="s">
        <v>448</v>
      </c>
      <c r="H39" s="262"/>
      <c r="I39" s="263"/>
      <c r="J39" s="264"/>
      <c r="K39" s="245" t="s">
        <v>463</v>
      </c>
      <c r="L39" s="265"/>
      <c r="M39" s="245" t="s">
        <v>463</v>
      </c>
      <c r="N39" s="265"/>
      <c r="O39" s="245" t="s">
        <v>448</v>
      </c>
      <c r="P39" s="266"/>
    </row>
    <row r="40" spans="1:16" x14ac:dyDescent="0.15">
      <c r="A40" s="282">
        <v>14</v>
      </c>
      <c r="B40" s="249" t="s">
        <v>328</v>
      </c>
      <c r="C40" s="269" t="s">
        <v>394</v>
      </c>
      <c r="D40" s="246" t="s">
        <v>464</v>
      </c>
      <c r="E40" s="269" t="s">
        <v>394</v>
      </c>
      <c r="F40" s="246" t="s">
        <v>465</v>
      </c>
      <c r="G40" s="269" t="s">
        <v>396</v>
      </c>
      <c r="H40" s="247" t="s">
        <v>466</v>
      </c>
      <c r="I40" s="248">
        <v>28</v>
      </c>
      <c r="J40" s="244" t="s">
        <v>328</v>
      </c>
      <c r="K40" s="269" t="s">
        <v>394</v>
      </c>
      <c r="L40" s="250" t="s">
        <v>464</v>
      </c>
      <c r="M40" s="269" t="s">
        <v>394</v>
      </c>
      <c r="N40" s="250" t="s">
        <v>465</v>
      </c>
      <c r="O40" s="269" t="s">
        <v>396</v>
      </c>
      <c r="P40" s="251" t="s">
        <v>466</v>
      </c>
    </row>
    <row r="41" spans="1:16" x14ac:dyDescent="0.15">
      <c r="A41" s="243"/>
      <c r="B41" s="252"/>
      <c r="C41" s="245" t="s">
        <v>467</v>
      </c>
      <c r="D41" s="253"/>
      <c r="E41" s="245" t="s">
        <v>467</v>
      </c>
      <c r="F41" s="253"/>
      <c r="G41" s="245" t="s">
        <v>468</v>
      </c>
      <c r="H41" s="254"/>
      <c r="I41" s="255"/>
      <c r="J41" s="252"/>
      <c r="K41" s="245" t="s">
        <v>467</v>
      </c>
      <c r="L41" s="256"/>
      <c r="M41" s="245" t="s">
        <v>467</v>
      </c>
      <c r="N41" s="256"/>
      <c r="O41" s="245" t="s">
        <v>468</v>
      </c>
      <c r="P41" s="257"/>
    </row>
    <row r="42" spans="1:16" ht="13.5" customHeight="1" x14ac:dyDescent="0.15">
      <c r="A42" s="243"/>
      <c r="B42" s="252"/>
      <c r="C42" s="245" t="s">
        <v>469</v>
      </c>
      <c r="D42" s="253"/>
      <c r="E42" s="245" t="s">
        <v>470</v>
      </c>
      <c r="F42" s="253"/>
      <c r="G42" s="245" t="s">
        <v>471</v>
      </c>
      <c r="H42" s="254"/>
      <c r="I42" s="255"/>
      <c r="J42" s="252"/>
      <c r="K42" s="245" t="s">
        <v>469</v>
      </c>
      <c r="L42" s="256"/>
      <c r="M42" s="245" t="s">
        <v>470</v>
      </c>
      <c r="N42" s="256"/>
      <c r="O42" s="245" t="s">
        <v>471</v>
      </c>
      <c r="P42" s="257"/>
    </row>
    <row r="43" spans="1:16" x14ac:dyDescent="0.15">
      <c r="A43" s="283"/>
      <c r="B43" s="264"/>
      <c r="C43" s="276" t="s">
        <v>472</v>
      </c>
      <c r="D43" s="261"/>
      <c r="E43" s="276" t="s">
        <v>472</v>
      </c>
      <c r="F43" s="261"/>
      <c r="G43" s="276" t="s">
        <v>139</v>
      </c>
      <c r="H43" s="262"/>
      <c r="I43" s="263"/>
      <c r="J43" s="264"/>
      <c r="K43" s="276" t="s">
        <v>472</v>
      </c>
      <c r="L43" s="265"/>
      <c r="M43" s="276" t="s">
        <v>472</v>
      </c>
      <c r="N43" s="265"/>
      <c r="O43" s="276" t="s">
        <v>139</v>
      </c>
      <c r="P43" s="266"/>
    </row>
    <row r="44" spans="1:16" x14ac:dyDescent="0.15">
      <c r="I44" s="292"/>
      <c r="J44" s="292"/>
      <c r="K44" s="293"/>
      <c r="L44" s="294"/>
      <c r="M44" s="293"/>
      <c r="N44" s="294"/>
      <c r="O44" s="293"/>
      <c r="P44" s="294"/>
    </row>
    <row r="45" spans="1:16" x14ac:dyDescent="0.15">
      <c r="I45" s="295"/>
      <c r="J45" s="296"/>
      <c r="K45" s="297"/>
      <c r="L45" s="298"/>
      <c r="M45" s="297"/>
      <c r="N45" s="298"/>
      <c r="O45" s="297"/>
      <c r="P45" s="298"/>
    </row>
    <row r="46" spans="1:16" ht="13.5" customHeight="1" x14ac:dyDescent="0.15">
      <c r="I46" s="295"/>
      <c r="J46" s="296"/>
      <c r="K46" s="297"/>
      <c r="L46" s="298"/>
      <c r="M46" s="297"/>
      <c r="N46" s="298"/>
      <c r="O46" s="297"/>
      <c r="P46" s="298"/>
    </row>
    <row r="47" spans="1:16" x14ac:dyDescent="0.15">
      <c r="I47" s="295"/>
      <c r="J47" s="296"/>
      <c r="K47" s="297"/>
      <c r="L47" s="298"/>
      <c r="M47" s="297"/>
      <c r="N47" s="298"/>
      <c r="O47" s="297"/>
      <c r="P47" s="298"/>
    </row>
    <row r="48" spans="1:16" x14ac:dyDescent="0.15">
      <c r="I48" s="296"/>
      <c r="J48" s="296"/>
      <c r="K48" s="297"/>
      <c r="L48" s="299"/>
      <c r="M48" s="297"/>
      <c r="N48" s="299"/>
      <c r="O48" s="297"/>
      <c r="P48" s="299"/>
    </row>
    <row r="49" spans="9:16" x14ac:dyDescent="0.15">
      <c r="I49" s="295"/>
      <c r="J49" s="296"/>
      <c r="K49" s="297"/>
      <c r="L49" s="298"/>
      <c r="M49" s="297"/>
      <c r="N49" s="298"/>
      <c r="O49" s="297"/>
      <c r="P49" s="298"/>
    </row>
    <row r="50" spans="9:16" ht="13.5" customHeight="1" x14ac:dyDescent="0.15">
      <c r="I50" s="295"/>
      <c r="J50" s="296"/>
      <c r="K50" s="297"/>
      <c r="L50" s="298"/>
      <c r="M50" s="297"/>
      <c r="N50" s="298"/>
      <c r="O50" s="297"/>
      <c r="P50" s="298"/>
    </row>
    <row r="51" spans="9:16" x14ac:dyDescent="0.15">
      <c r="I51" s="295"/>
      <c r="J51" s="296"/>
      <c r="K51" s="297"/>
      <c r="L51" s="298"/>
      <c r="M51" s="297"/>
      <c r="N51" s="298"/>
      <c r="O51" s="297"/>
      <c r="P51" s="298"/>
    </row>
    <row r="54" spans="9:16" ht="13.5" customHeight="1" x14ac:dyDescent="0.15"/>
    <row r="58" spans="9:16" ht="13.5" customHeight="1" x14ac:dyDescent="0.15"/>
    <row r="62" spans="9:16" ht="13.5" customHeight="1" x14ac:dyDescent="0.15"/>
  </sheetData>
  <mergeCells count="112">
    <mergeCell ref="I48:I51"/>
    <mergeCell ref="J48:J51"/>
    <mergeCell ref="L48:L51"/>
    <mergeCell ref="N48:N51"/>
    <mergeCell ref="P48:P51"/>
    <mergeCell ref="J40:J43"/>
    <mergeCell ref="L40:L43"/>
    <mergeCell ref="N40:N43"/>
    <mergeCell ref="P40:P43"/>
    <mergeCell ref="I44:I47"/>
    <mergeCell ref="J44:J47"/>
    <mergeCell ref="L44:L47"/>
    <mergeCell ref="N44:N47"/>
    <mergeCell ref="P44:P47"/>
    <mergeCell ref="J36:J39"/>
    <mergeCell ref="L36:L39"/>
    <mergeCell ref="N36:N39"/>
    <mergeCell ref="P36:P39"/>
    <mergeCell ref="A40:A43"/>
    <mergeCell ref="B40:B43"/>
    <mergeCell ref="D40:D43"/>
    <mergeCell ref="F40:F43"/>
    <mergeCell ref="H40:H43"/>
    <mergeCell ref="I40:I43"/>
    <mergeCell ref="J32:J35"/>
    <mergeCell ref="L32:L35"/>
    <mergeCell ref="N32:N35"/>
    <mergeCell ref="P32:P35"/>
    <mergeCell ref="A36:A39"/>
    <mergeCell ref="B36:B39"/>
    <mergeCell ref="D36:D39"/>
    <mergeCell ref="F36:F39"/>
    <mergeCell ref="H36:H39"/>
    <mergeCell ref="I36:I39"/>
    <mergeCell ref="J28:J31"/>
    <mergeCell ref="L28:L31"/>
    <mergeCell ref="N28:N31"/>
    <mergeCell ref="P28:P31"/>
    <mergeCell ref="A32:A35"/>
    <mergeCell ref="B32:B35"/>
    <mergeCell ref="D32:D35"/>
    <mergeCell ref="F32:F35"/>
    <mergeCell ref="H32:H35"/>
    <mergeCell ref="I32:I35"/>
    <mergeCell ref="A28:A31"/>
    <mergeCell ref="B28:B31"/>
    <mergeCell ref="D28:D31"/>
    <mergeCell ref="F28:F31"/>
    <mergeCell ref="H28:H31"/>
    <mergeCell ref="I28:I31"/>
    <mergeCell ref="J22:J25"/>
    <mergeCell ref="L22:L25"/>
    <mergeCell ref="N22:N25"/>
    <mergeCell ref="P22:P25"/>
    <mergeCell ref="A26:H27"/>
    <mergeCell ref="I26:P27"/>
    <mergeCell ref="J18:J21"/>
    <mergeCell ref="L18:L21"/>
    <mergeCell ref="N18:N21"/>
    <mergeCell ref="P18:P21"/>
    <mergeCell ref="A22:A25"/>
    <mergeCell ref="B22:B25"/>
    <mergeCell ref="D22:D25"/>
    <mergeCell ref="F22:F25"/>
    <mergeCell ref="H22:H25"/>
    <mergeCell ref="I22:I25"/>
    <mergeCell ref="J14:J17"/>
    <mergeCell ref="L14:L17"/>
    <mergeCell ref="N14:N17"/>
    <mergeCell ref="P14:P17"/>
    <mergeCell ref="A18:A21"/>
    <mergeCell ref="B18:B21"/>
    <mergeCell ref="D18:D21"/>
    <mergeCell ref="F18:F21"/>
    <mergeCell ref="H18:H21"/>
    <mergeCell ref="I18:I21"/>
    <mergeCell ref="J10:J13"/>
    <mergeCell ref="L10:L13"/>
    <mergeCell ref="N10:N13"/>
    <mergeCell ref="P10:P13"/>
    <mergeCell ref="A14:A17"/>
    <mergeCell ref="B14:B17"/>
    <mergeCell ref="D14:D17"/>
    <mergeCell ref="F14:F17"/>
    <mergeCell ref="H14:H17"/>
    <mergeCell ref="I14:I17"/>
    <mergeCell ref="J6:J9"/>
    <mergeCell ref="L6:L9"/>
    <mergeCell ref="N6:N9"/>
    <mergeCell ref="P6:P9"/>
    <mergeCell ref="A10:A13"/>
    <mergeCell ref="B10:B13"/>
    <mergeCell ref="D10:D13"/>
    <mergeCell ref="F10:F13"/>
    <mergeCell ref="H10:H13"/>
    <mergeCell ref="I10:I13"/>
    <mergeCell ref="J2:J5"/>
    <mergeCell ref="K2:L4"/>
    <mergeCell ref="M2:N4"/>
    <mergeCell ref="O2:P4"/>
    <mergeCell ref="A6:A9"/>
    <mergeCell ref="B6:B9"/>
    <mergeCell ref="D6:D9"/>
    <mergeCell ref="F6:F9"/>
    <mergeCell ref="H6:H9"/>
    <mergeCell ref="I6:I9"/>
    <mergeCell ref="A2:A5"/>
    <mergeCell ref="B2:B5"/>
    <mergeCell ref="C2:D4"/>
    <mergeCell ref="E2:F4"/>
    <mergeCell ref="G2:H4"/>
    <mergeCell ref="I2:I5"/>
  </mergeCells>
  <phoneticPr fontId="21"/>
  <printOptions horizontalCentered="1" verticalCentered="1"/>
  <pageMargins left="0.39370078740157483" right="0.39370078740157483" top="0.39370078740157483" bottom="0.39370078740157483" header="0" footer="0"/>
  <pageSetup paperSize="12" scale="76" orientation="landscape" r:id="rId1"/>
  <headerFooter alignWithMargins="0"/>
  <colBreaks count="1" manualBreakCount="1">
    <brk id="8" max="6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26" ht="36.75" customHeight="1" x14ac:dyDescent="0.15">
      <c r="A1" s="1" t="s">
        <v>12</v>
      </c>
      <c r="B1" s="1"/>
      <c r="C1" s="2"/>
      <c r="D1" s="3"/>
      <c r="E1" s="2"/>
      <c r="F1" s="2"/>
      <c r="G1" s="2"/>
      <c r="H1" s="93"/>
      <c r="I1" s="93"/>
      <c r="J1" s="94"/>
      <c r="K1" s="94"/>
      <c r="L1" s="94"/>
      <c r="M1" s="94"/>
      <c r="N1" s="94"/>
      <c r="O1" s="2"/>
      <c r="P1" s="2"/>
      <c r="Q1" s="4"/>
      <c r="R1" s="4"/>
      <c r="S1" s="3"/>
    </row>
    <row r="2" spans="1:26" ht="36.75" customHeight="1" x14ac:dyDescent="0.15">
      <c r="A2" s="93" t="s">
        <v>0</v>
      </c>
      <c r="B2" s="93"/>
      <c r="C2" s="94"/>
      <c r="D2" s="94"/>
      <c r="E2" s="94"/>
      <c r="F2" s="94"/>
      <c r="G2" s="94"/>
      <c r="H2" s="94"/>
      <c r="I2" s="94"/>
      <c r="J2" s="94"/>
      <c r="K2" s="94"/>
      <c r="L2" s="94"/>
      <c r="M2" s="94"/>
      <c r="N2" s="94"/>
      <c r="O2" s="94"/>
      <c r="P2" s="94"/>
      <c r="Q2" s="94"/>
      <c r="R2" s="94"/>
      <c r="S2" s="3"/>
    </row>
    <row r="3" spans="1:26" ht="27.75" customHeight="1" thickBot="1" x14ac:dyDescent="0.3">
      <c r="A3" s="95" t="s">
        <v>244</v>
      </c>
      <c r="B3" s="96"/>
      <c r="C3" s="96"/>
      <c r="D3" s="96"/>
      <c r="E3" s="96"/>
      <c r="F3" s="96"/>
      <c r="G3" s="2"/>
      <c r="H3" s="2"/>
      <c r="I3" s="12"/>
      <c r="J3" s="2"/>
      <c r="K3" s="7"/>
      <c r="L3" s="7"/>
      <c r="M3" s="10"/>
      <c r="N3" s="2"/>
      <c r="O3" s="13"/>
      <c r="P3" s="12"/>
      <c r="Q3" s="14"/>
      <c r="R3" s="14"/>
      <c r="S3" s="11"/>
    </row>
    <row r="4" spans="1:26"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26" ht="24.95" customHeight="1" x14ac:dyDescent="0.15">
      <c r="A5" s="97" t="s">
        <v>45</v>
      </c>
      <c r="B5" s="65" t="s">
        <v>13</v>
      </c>
      <c r="C5" s="36"/>
      <c r="D5" s="37"/>
      <c r="E5" s="38"/>
      <c r="F5" s="39"/>
      <c r="G5" s="69"/>
      <c r="H5" s="73"/>
      <c r="I5" s="37"/>
      <c r="J5" s="39"/>
      <c r="K5" s="39"/>
      <c r="L5" s="39"/>
      <c r="M5" s="77"/>
      <c r="N5" s="65"/>
      <c r="O5" s="40" t="s">
        <v>13</v>
      </c>
      <c r="P5" s="37"/>
      <c r="Q5" s="41">
        <v>110</v>
      </c>
      <c r="R5" s="87">
        <f>ROUNDUP(Q5*0.75,2)</f>
        <v>82.5</v>
      </c>
    </row>
    <row r="6" spans="1:26" ht="24.95" customHeight="1" x14ac:dyDescent="0.15">
      <c r="A6" s="98"/>
      <c r="B6" s="66"/>
      <c r="C6" s="42"/>
      <c r="D6" s="43"/>
      <c r="E6" s="44"/>
      <c r="F6" s="45"/>
      <c r="G6" s="70"/>
      <c r="H6" s="74"/>
      <c r="I6" s="43"/>
      <c r="J6" s="45"/>
      <c r="K6" s="45"/>
      <c r="L6" s="45"/>
      <c r="M6" s="78"/>
      <c r="N6" s="66"/>
      <c r="O6" s="46"/>
      <c r="P6" s="43"/>
      <c r="Q6" s="47"/>
      <c r="R6" s="88"/>
    </row>
    <row r="7" spans="1:26" ht="24.95" customHeight="1" x14ac:dyDescent="0.15">
      <c r="A7" s="98"/>
      <c r="B7" s="67" t="s">
        <v>245</v>
      </c>
      <c r="C7" s="48" t="s">
        <v>68</v>
      </c>
      <c r="D7" s="49"/>
      <c r="E7" s="50">
        <v>10</v>
      </c>
      <c r="F7" s="51" t="s">
        <v>19</v>
      </c>
      <c r="G7" s="71"/>
      <c r="H7" s="75" t="s">
        <v>68</v>
      </c>
      <c r="I7" s="49"/>
      <c r="J7" s="51">
        <f>ROUNDUP(E7*0.75,2)</f>
        <v>7.5</v>
      </c>
      <c r="K7" s="51" t="s">
        <v>19</v>
      </c>
      <c r="L7" s="51"/>
      <c r="M7" s="79" t="e">
        <f>ROUND(#REF!+(#REF!*6/100),2)</f>
        <v>#REF!</v>
      </c>
      <c r="N7" s="67" t="s">
        <v>218</v>
      </c>
      <c r="O7" s="52" t="s">
        <v>36</v>
      </c>
      <c r="P7" s="49"/>
      <c r="Q7" s="53">
        <v>2</v>
      </c>
      <c r="R7" s="89">
        <f t="shared" ref="R7:R13" si="0">ROUNDUP(Q7*0.75,2)</f>
        <v>1.5</v>
      </c>
    </row>
    <row r="8" spans="1:26" ht="24.95" customHeight="1" x14ac:dyDescent="0.15">
      <c r="A8" s="98"/>
      <c r="B8" s="67"/>
      <c r="C8" s="48" t="s">
        <v>78</v>
      </c>
      <c r="D8" s="49"/>
      <c r="E8" s="50">
        <v>10</v>
      </c>
      <c r="F8" s="51" t="s">
        <v>19</v>
      </c>
      <c r="G8" s="71" t="s">
        <v>79</v>
      </c>
      <c r="H8" s="75" t="s">
        <v>78</v>
      </c>
      <c r="I8" s="49"/>
      <c r="J8" s="51">
        <f>ROUNDUP(E8*0.75,2)</f>
        <v>7.5</v>
      </c>
      <c r="K8" s="51" t="s">
        <v>19</v>
      </c>
      <c r="L8" s="51" t="s">
        <v>79</v>
      </c>
      <c r="M8" s="79" t="e">
        <f>#REF!</f>
        <v>#REF!</v>
      </c>
      <c r="N8" s="67" t="s">
        <v>219</v>
      </c>
      <c r="O8" s="52" t="s">
        <v>23</v>
      </c>
      <c r="P8" s="49"/>
      <c r="Q8" s="53">
        <v>1</v>
      </c>
      <c r="R8" s="89">
        <f t="shared" si="0"/>
        <v>0.75</v>
      </c>
    </row>
    <row r="9" spans="1:26" ht="24.95" customHeight="1" x14ac:dyDescent="0.15">
      <c r="A9" s="98"/>
      <c r="B9" s="67"/>
      <c r="C9" s="48" t="s">
        <v>66</v>
      </c>
      <c r="D9" s="49" t="s">
        <v>67</v>
      </c>
      <c r="E9" s="50">
        <v>1</v>
      </c>
      <c r="F9" s="51" t="s">
        <v>44</v>
      </c>
      <c r="G9" s="71"/>
      <c r="H9" s="75" t="s">
        <v>66</v>
      </c>
      <c r="I9" s="49" t="s">
        <v>67</v>
      </c>
      <c r="J9" s="51">
        <f>ROUNDUP(E9*0.75,2)</f>
        <v>0.75</v>
      </c>
      <c r="K9" s="51" t="s">
        <v>44</v>
      </c>
      <c r="L9" s="51"/>
      <c r="M9" s="79" t="e">
        <f>#REF!</f>
        <v>#REF!</v>
      </c>
      <c r="N9" s="67" t="s">
        <v>220</v>
      </c>
      <c r="O9" s="52" t="s">
        <v>51</v>
      </c>
      <c r="P9" s="49"/>
      <c r="Q9" s="53">
        <v>0.3</v>
      </c>
      <c r="R9" s="89">
        <f t="shared" si="0"/>
        <v>0.23</v>
      </c>
    </row>
    <row r="10" spans="1:26" ht="24.95" customHeight="1" x14ac:dyDescent="0.15">
      <c r="A10" s="98"/>
      <c r="B10" s="67"/>
      <c r="C10" s="48" t="s">
        <v>80</v>
      </c>
      <c r="D10" s="49"/>
      <c r="E10" s="50">
        <v>10</v>
      </c>
      <c r="F10" s="51" t="s">
        <v>48</v>
      </c>
      <c r="G10" s="71"/>
      <c r="H10" s="75" t="s">
        <v>80</v>
      </c>
      <c r="I10" s="49"/>
      <c r="J10" s="51">
        <f>ROUNDUP(E10*0.75,2)</f>
        <v>7.5</v>
      </c>
      <c r="K10" s="51" t="s">
        <v>48</v>
      </c>
      <c r="L10" s="51"/>
      <c r="M10" s="79" t="e">
        <f>#REF!</f>
        <v>#REF!</v>
      </c>
      <c r="N10" s="67" t="s">
        <v>246</v>
      </c>
      <c r="O10" s="52" t="s">
        <v>37</v>
      </c>
      <c r="P10" s="49"/>
      <c r="Q10" s="53">
        <v>0.3</v>
      </c>
      <c r="R10" s="89">
        <f t="shared" si="0"/>
        <v>0.23</v>
      </c>
    </row>
    <row r="11" spans="1:26" ht="24.95" customHeight="1" x14ac:dyDescent="0.15">
      <c r="A11" s="98"/>
      <c r="B11" s="67"/>
      <c r="C11" s="48" t="s">
        <v>20</v>
      </c>
      <c r="D11" s="49"/>
      <c r="E11" s="50">
        <v>10</v>
      </c>
      <c r="F11" s="51" t="s">
        <v>19</v>
      </c>
      <c r="G11" s="71"/>
      <c r="H11" s="75" t="s">
        <v>20</v>
      </c>
      <c r="I11" s="49"/>
      <c r="J11" s="51">
        <f>ROUNDUP(E11*0.75,2)</f>
        <v>7.5</v>
      </c>
      <c r="K11" s="51" t="s">
        <v>19</v>
      </c>
      <c r="L11" s="51"/>
      <c r="M11" s="79" t="e">
        <f>ROUND(#REF!+(#REF!*10/100),2)</f>
        <v>#REF!</v>
      </c>
      <c r="N11" s="67" t="s">
        <v>221</v>
      </c>
      <c r="O11" s="52" t="s">
        <v>36</v>
      </c>
      <c r="P11" s="49"/>
      <c r="Q11" s="53">
        <v>2</v>
      </c>
      <c r="R11" s="89">
        <f t="shared" si="0"/>
        <v>1.5</v>
      </c>
    </row>
    <row r="12" spans="1:26" ht="24.95" customHeight="1" x14ac:dyDescent="0.15">
      <c r="A12" s="98"/>
      <c r="B12" s="67"/>
      <c r="C12" s="48"/>
      <c r="D12" s="49"/>
      <c r="E12" s="50"/>
      <c r="F12" s="51"/>
      <c r="G12" s="71"/>
      <c r="H12" s="75"/>
      <c r="I12" s="49"/>
      <c r="J12" s="51"/>
      <c r="K12" s="51"/>
      <c r="L12" s="51"/>
      <c r="M12" s="79"/>
      <c r="N12" s="67" t="s">
        <v>222</v>
      </c>
      <c r="O12" s="52" t="s">
        <v>60</v>
      </c>
      <c r="P12" s="49"/>
      <c r="Q12" s="53">
        <v>10</v>
      </c>
      <c r="R12" s="89">
        <f t="shared" si="0"/>
        <v>7.5</v>
      </c>
    </row>
    <row r="13" spans="1:26" ht="24.95" customHeight="1" x14ac:dyDescent="0.15">
      <c r="A13" s="98"/>
      <c r="B13" s="67"/>
      <c r="C13" s="48"/>
      <c r="D13" s="49"/>
      <c r="E13" s="50"/>
      <c r="F13" s="51"/>
      <c r="G13" s="71"/>
      <c r="H13" s="75"/>
      <c r="I13" s="49"/>
      <c r="J13" s="51"/>
      <c r="K13" s="51"/>
      <c r="L13" s="51"/>
      <c r="M13" s="79"/>
      <c r="N13" s="67" t="s">
        <v>274</v>
      </c>
      <c r="O13" s="52" t="s">
        <v>23</v>
      </c>
      <c r="P13" s="49"/>
      <c r="Q13" s="53">
        <v>0.5</v>
      </c>
      <c r="R13" s="89">
        <f t="shared" si="0"/>
        <v>0.38</v>
      </c>
    </row>
    <row r="14" spans="1:26" s="26" customFormat="1" ht="24.95" customHeight="1" x14ac:dyDescent="0.15">
      <c r="A14" s="98"/>
      <c r="B14" s="67"/>
      <c r="C14" s="48"/>
      <c r="D14" s="49"/>
      <c r="E14" s="50"/>
      <c r="F14" s="51"/>
      <c r="G14" s="71"/>
      <c r="H14" s="75"/>
      <c r="I14" s="49"/>
      <c r="J14" s="51"/>
      <c r="K14" s="51"/>
      <c r="L14" s="51"/>
      <c r="M14" s="79"/>
      <c r="N14" s="67" t="s">
        <v>253</v>
      </c>
      <c r="O14" s="52"/>
      <c r="P14" s="49"/>
      <c r="Q14" s="53"/>
      <c r="R14" s="89"/>
      <c r="T14"/>
      <c r="U14"/>
      <c r="V14"/>
      <c r="W14"/>
      <c r="X14"/>
      <c r="Y14"/>
      <c r="Z14"/>
    </row>
    <row r="15" spans="1:26" s="26" customFormat="1" ht="24.95" customHeight="1" x14ac:dyDescent="0.15">
      <c r="A15" s="98"/>
      <c r="B15" s="67"/>
      <c r="C15" s="48"/>
      <c r="D15" s="49"/>
      <c r="E15" s="50"/>
      <c r="F15" s="51"/>
      <c r="G15" s="71"/>
      <c r="H15" s="75"/>
      <c r="I15" s="49"/>
      <c r="J15" s="51"/>
      <c r="K15" s="51"/>
      <c r="L15" s="51"/>
      <c r="M15" s="79"/>
      <c r="N15" s="67" t="s">
        <v>14</v>
      </c>
      <c r="O15" s="52"/>
      <c r="P15" s="49"/>
      <c r="Q15" s="53"/>
      <c r="R15" s="89"/>
      <c r="T15"/>
      <c r="U15"/>
      <c r="V15"/>
      <c r="W15"/>
      <c r="X15"/>
      <c r="Y15"/>
      <c r="Z15"/>
    </row>
    <row r="16" spans="1:26" s="26" customFormat="1" ht="24.95" customHeight="1" x14ac:dyDescent="0.15">
      <c r="A16" s="98"/>
      <c r="B16" s="66"/>
      <c r="C16" s="42"/>
      <c r="D16" s="43"/>
      <c r="E16" s="44"/>
      <c r="F16" s="45"/>
      <c r="G16" s="70"/>
      <c r="H16" s="74"/>
      <c r="I16" s="43"/>
      <c r="J16" s="45"/>
      <c r="K16" s="45"/>
      <c r="L16" s="45"/>
      <c r="M16" s="78"/>
      <c r="N16" s="66"/>
      <c r="O16" s="46"/>
      <c r="P16" s="43"/>
      <c r="Q16" s="47"/>
      <c r="R16" s="88"/>
      <c r="T16"/>
      <c r="U16"/>
      <c r="V16"/>
      <c r="W16"/>
      <c r="X16"/>
      <c r="Y16"/>
      <c r="Z16"/>
    </row>
    <row r="17" spans="1:26" s="26" customFormat="1" ht="24.95" customHeight="1" x14ac:dyDescent="0.15">
      <c r="A17" s="98"/>
      <c r="B17" s="67" t="s">
        <v>223</v>
      </c>
      <c r="C17" s="48" t="s">
        <v>105</v>
      </c>
      <c r="D17" s="49"/>
      <c r="E17" s="50">
        <v>10</v>
      </c>
      <c r="F17" s="51" t="s">
        <v>19</v>
      </c>
      <c r="G17" s="71" t="s">
        <v>56</v>
      </c>
      <c r="H17" s="75" t="s">
        <v>105</v>
      </c>
      <c r="I17" s="49"/>
      <c r="J17" s="51">
        <f>ROUNDUP(E17*0.75,2)</f>
        <v>7.5</v>
      </c>
      <c r="K17" s="51" t="s">
        <v>19</v>
      </c>
      <c r="L17" s="51" t="s">
        <v>56</v>
      </c>
      <c r="M17" s="79" t="e">
        <f>#REF!</f>
        <v>#REF!</v>
      </c>
      <c r="N17" s="67" t="s">
        <v>193</v>
      </c>
      <c r="O17" s="52" t="s">
        <v>36</v>
      </c>
      <c r="P17" s="49"/>
      <c r="Q17" s="53">
        <v>1</v>
      </c>
      <c r="R17" s="89">
        <f>ROUNDUP(Q17*0.75,2)</f>
        <v>0.75</v>
      </c>
      <c r="T17"/>
      <c r="U17"/>
      <c r="V17"/>
      <c r="W17"/>
      <c r="X17"/>
      <c r="Y17"/>
      <c r="Z17"/>
    </row>
    <row r="18" spans="1:26" s="26" customFormat="1" ht="24.95" customHeight="1" x14ac:dyDescent="0.15">
      <c r="A18" s="98"/>
      <c r="B18" s="67"/>
      <c r="C18" s="48" t="s">
        <v>153</v>
      </c>
      <c r="D18" s="49"/>
      <c r="E18" s="50">
        <v>20</v>
      </c>
      <c r="F18" s="51" t="s">
        <v>19</v>
      </c>
      <c r="G18" s="71"/>
      <c r="H18" s="75" t="s">
        <v>153</v>
      </c>
      <c r="I18" s="49"/>
      <c r="J18" s="51">
        <f>ROUNDUP(E18*0.75,2)</f>
        <v>15</v>
      </c>
      <c r="K18" s="51" t="s">
        <v>19</v>
      </c>
      <c r="L18" s="51"/>
      <c r="M18" s="79" t="e">
        <f>ROUND(#REF!+(#REF!*3/100),2)</f>
        <v>#REF!</v>
      </c>
      <c r="N18" s="67" t="s">
        <v>224</v>
      </c>
      <c r="O18" s="52" t="s">
        <v>51</v>
      </c>
      <c r="P18" s="49"/>
      <c r="Q18" s="53">
        <v>0.05</v>
      </c>
      <c r="R18" s="89">
        <f>ROUNDUP(Q18*0.75,2)</f>
        <v>0.04</v>
      </c>
      <c r="T18"/>
      <c r="U18"/>
      <c r="V18"/>
      <c r="W18"/>
      <c r="X18"/>
      <c r="Y18"/>
      <c r="Z18"/>
    </row>
    <row r="19" spans="1:26" s="26" customFormat="1" ht="24.95" customHeight="1" x14ac:dyDescent="0.15">
      <c r="A19" s="98"/>
      <c r="B19" s="67"/>
      <c r="C19" s="48" t="s">
        <v>86</v>
      </c>
      <c r="D19" s="49"/>
      <c r="E19" s="50">
        <v>10</v>
      </c>
      <c r="F19" s="51" t="s">
        <v>19</v>
      </c>
      <c r="G19" s="71"/>
      <c r="H19" s="75" t="s">
        <v>86</v>
      </c>
      <c r="I19" s="49"/>
      <c r="J19" s="51">
        <f>ROUNDUP(E19*0.75,2)</f>
        <v>7.5</v>
      </c>
      <c r="K19" s="51" t="s">
        <v>19</v>
      </c>
      <c r="L19" s="51"/>
      <c r="M19" s="79" t="e">
        <f>ROUND(#REF!+(#REF!*15/100),2)</f>
        <v>#REF!</v>
      </c>
      <c r="N19" s="67" t="s">
        <v>14</v>
      </c>
      <c r="O19" s="52" t="s">
        <v>72</v>
      </c>
      <c r="P19" s="49"/>
      <c r="Q19" s="53">
        <v>0.01</v>
      </c>
      <c r="R19" s="89">
        <f>ROUNDUP(Q19*0.75,2)</f>
        <v>0.01</v>
      </c>
      <c r="T19"/>
      <c r="U19"/>
      <c r="V19"/>
      <c r="W19"/>
      <c r="X19"/>
      <c r="Y19"/>
      <c r="Z19"/>
    </row>
    <row r="20" spans="1:26" s="26" customFormat="1" ht="24.95" customHeight="1" x14ac:dyDescent="0.15">
      <c r="A20" s="98"/>
      <c r="B20" s="67"/>
      <c r="C20" s="48"/>
      <c r="D20" s="49"/>
      <c r="E20" s="50"/>
      <c r="F20" s="51"/>
      <c r="G20" s="71"/>
      <c r="H20" s="75"/>
      <c r="I20" s="49"/>
      <c r="J20" s="51"/>
      <c r="K20" s="51"/>
      <c r="L20" s="51"/>
      <c r="M20" s="79"/>
      <c r="N20" s="67"/>
      <c r="O20" s="52" t="s">
        <v>24</v>
      </c>
      <c r="P20" s="49" t="s">
        <v>25</v>
      </c>
      <c r="Q20" s="53">
        <v>0.5</v>
      </c>
      <c r="R20" s="89">
        <f>ROUNDUP(Q20*0.75,2)</f>
        <v>0.38</v>
      </c>
      <c r="T20"/>
      <c r="U20"/>
      <c r="V20"/>
      <c r="W20"/>
      <c r="X20"/>
      <c r="Y20"/>
      <c r="Z20"/>
    </row>
    <row r="21" spans="1:26" s="26" customFormat="1" ht="24.95" customHeight="1" x14ac:dyDescent="0.15">
      <c r="A21" s="98"/>
      <c r="B21" s="66"/>
      <c r="C21" s="42"/>
      <c r="D21" s="43"/>
      <c r="E21" s="44"/>
      <c r="F21" s="45"/>
      <c r="G21" s="70"/>
      <c r="H21" s="74"/>
      <c r="I21" s="43"/>
      <c r="J21" s="45"/>
      <c r="K21" s="45"/>
      <c r="L21" s="45"/>
      <c r="M21" s="78"/>
      <c r="N21" s="66"/>
      <c r="O21" s="46"/>
      <c r="P21" s="43"/>
      <c r="Q21" s="47"/>
      <c r="R21" s="88"/>
      <c r="T21"/>
      <c r="U21"/>
      <c r="V21"/>
      <c r="W21"/>
      <c r="X21"/>
      <c r="Y21"/>
      <c r="Z21"/>
    </row>
    <row r="22" spans="1:26" s="26" customFormat="1" ht="24.95" customHeight="1" x14ac:dyDescent="0.15">
      <c r="A22" s="98"/>
      <c r="B22" s="67" t="s">
        <v>38</v>
      </c>
      <c r="C22" s="48" t="s">
        <v>247</v>
      </c>
      <c r="D22" s="49"/>
      <c r="E22" s="50">
        <v>20</v>
      </c>
      <c r="F22" s="51" t="s">
        <v>19</v>
      </c>
      <c r="G22" s="71" t="s">
        <v>33</v>
      </c>
      <c r="H22" s="75" t="s">
        <v>247</v>
      </c>
      <c r="I22" s="49"/>
      <c r="J22" s="51">
        <f>ROUNDUP(E22*0.75,2)</f>
        <v>15</v>
      </c>
      <c r="K22" s="51" t="s">
        <v>19</v>
      </c>
      <c r="L22" s="51" t="s">
        <v>33</v>
      </c>
      <c r="M22" s="79" t="e">
        <f>#REF!</f>
        <v>#REF!</v>
      </c>
      <c r="N22" s="67" t="s">
        <v>14</v>
      </c>
      <c r="O22" s="52" t="s">
        <v>22</v>
      </c>
      <c r="P22" s="49"/>
      <c r="Q22" s="53">
        <v>100</v>
      </c>
      <c r="R22" s="89">
        <f>ROUNDUP(Q22*0.75,2)</f>
        <v>75</v>
      </c>
      <c r="T22"/>
      <c r="U22"/>
      <c r="V22"/>
      <c r="W22"/>
      <c r="X22"/>
      <c r="Y22"/>
      <c r="Z22"/>
    </row>
    <row r="23" spans="1:26" s="26" customFormat="1" ht="24.95" customHeight="1" x14ac:dyDescent="0.15">
      <c r="A23" s="98"/>
      <c r="B23" s="67"/>
      <c r="C23" s="48" t="s">
        <v>137</v>
      </c>
      <c r="D23" s="49"/>
      <c r="E23" s="50">
        <v>3</v>
      </c>
      <c r="F23" s="51" t="s">
        <v>19</v>
      </c>
      <c r="G23" s="71"/>
      <c r="H23" s="75" t="s">
        <v>137</v>
      </c>
      <c r="I23" s="49"/>
      <c r="J23" s="51">
        <f>ROUNDUP(E23*0.75,2)</f>
        <v>2.25</v>
      </c>
      <c r="K23" s="51" t="s">
        <v>19</v>
      </c>
      <c r="L23" s="51"/>
      <c r="M23" s="79" t="e">
        <f>ROUND(#REF!+(#REF!*40/100),2)</f>
        <v>#REF!</v>
      </c>
      <c r="N23" s="67"/>
      <c r="O23" s="52" t="s">
        <v>40</v>
      </c>
      <c r="P23" s="49"/>
      <c r="Q23" s="53">
        <v>3</v>
      </c>
      <c r="R23" s="89">
        <f>ROUNDUP(Q23*0.75,2)</f>
        <v>2.25</v>
      </c>
      <c r="T23"/>
      <c r="U23"/>
      <c r="V23"/>
      <c r="W23"/>
      <c r="X23"/>
      <c r="Y23"/>
      <c r="Z23"/>
    </row>
    <row r="24" spans="1:26" s="26" customFormat="1" ht="24.95" customHeight="1" x14ac:dyDescent="0.15">
      <c r="A24" s="98"/>
      <c r="B24" s="66"/>
      <c r="C24" s="42"/>
      <c r="D24" s="43"/>
      <c r="E24" s="44"/>
      <c r="F24" s="45"/>
      <c r="G24" s="70"/>
      <c r="H24" s="74"/>
      <c r="I24" s="43"/>
      <c r="J24" s="45"/>
      <c r="K24" s="45"/>
      <c r="L24" s="45"/>
      <c r="M24" s="78"/>
      <c r="N24" s="66"/>
      <c r="O24" s="46"/>
      <c r="P24" s="43"/>
      <c r="Q24" s="47"/>
      <c r="R24" s="88"/>
      <c r="T24"/>
      <c r="U24"/>
      <c r="V24"/>
      <c r="W24"/>
      <c r="X24"/>
      <c r="Y24"/>
      <c r="Z24"/>
    </row>
    <row r="25" spans="1:26" s="26" customFormat="1" ht="24.95" customHeight="1" x14ac:dyDescent="0.15">
      <c r="A25" s="98"/>
      <c r="B25" s="67" t="s">
        <v>139</v>
      </c>
      <c r="C25" s="48" t="s">
        <v>140</v>
      </c>
      <c r="D25" s="49"/>
      <c r="E25" s="82">
        <v>0.16666666666666666</v>
      </c>
      <c r="F25" s="51" t="s">
        <v>44</v>
      </c>
      <c r="G25" s="71"/>
      <c r="H25" s="75" t="s">
        <v>140</v>
      </c>
      <c r="I25" s="49"/>
      <c r="J25" s="51">
        <f>ROUNDUP(E25*0.75,2)</f>
        <v>0.13</v>
      </c>
      <c r="K25" s="51" t="s">
        <v>44</v>
      </c>
      <c r="L25" s="51"/>
      <c r="M25" s="79" t="e">
        <f>#REF!</f>
        <v>#REF!</v>
      </c>
      <c r="N25" s="67" t="s">
        <v>42</v>
      </c>
      <c r="O25" s="52"/>
      <c r="P25" s="49"/>
      <c r="Q25" s="53"/>
      <c r="R25" s="89"/>
      <c r="T25"/>
      <c r="U25"/>
      <c r="V25"/>
      <c r="W25"/>
      <c r="X25"/>
      <c r="Y25"/>
      <c r="Z25"/>
    </row>
    <row r="26" spans="1:26" s="26" customFormat="1" ht="24.95" customHeight="1" thickBot="1" x14ac:dyDescent="0.2">
      <c r="A26" s="99"/>
      <c r="B26" s="68"/>
      <c r="C26" s="57"/>
      <c r="D26" s="58"/>
      <c r="E26" s="59"/>
      <c r="F26" s="60"/>
      <c r="G26" s="72"/>
      <c r="H26" s="76"/>
      <c r="I26" s="58"/>
      <c r="J26" s="60"/>
      <c r="K26" s="60"/>
      <c r="L26" s="60"/>
      <c r="M26" s="80"/>
      <c r="N26" s="68"/>
      <c r="O26" s="61"/>
      <c r="P26" s="58"/>
      <c r="Q26" s="62"/>
      <c r="R26" s="90"/>
      <c r="T26"/>
      <c r="U26"/>
      <c r="V26"/>
      <c r="W26"/>
      <c r="X26"/>
      <c r="Y26"/>
      <c r="Z26"/>
    </row>
  </sheetData>
  <mergeCells count="4">
    <mergeCell ref="H1:N1"/>
    <mergeCell ref="A2:R2"/>
    <mergeCell ref="A3:F3"/>
    <mergeCell ref="A5:A26"/>
  </mergeCells>
  <phoneticPr fontId="19"/>
  <printOptions horizontalCentered="1" verticalCentered="1"/>
  <pageMargins left="0.39370078740157483" right="0.39370078740157483" top="0.39370078740157483" bottom="0.39370078740157483" header="0.39370078740157483" footer="0.39370078740157483"/>
  <pageSetup paperSize="12"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5"/>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8" style="26" bestFit="1"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26" ht="36.75" customHeight="1" x14ac:dyDescent="0.15">
      <c r="A1" s="1" t="s">
        <v>12</v>
      </c>
      <c r="B1" s="1"/>
      <c r="C1" s="2"/>
      <c r="D1" s="3"/>
      <c r="E1" s="2"/>
      <c r="F1" s="2"/>
      <c r="G1" s="2"/>
      <c r="H1" s="93"/>
      <c r="I1" s="93"/>
      <c r="J1" s="94"/>
      <c r="K1" s="94"/>
      <c r="L1" s="94"/>
      <c r="M1" s="94"/>
      <c r="N1" s="94"/>
      <c r="O1" s="101" t="s">
        <v>266</v>
      </c>
      <c r="P1" s="101"/>
      <c r="Q1" s="91"/>
      <c r="R1" s="4"/>
      <c r="S1" s="3"/>
    </row>
    <row r="2" spans="1:26" ht="36.75" customHeight="1" x14ac:dyDescent="0.15">
      <c r="A2" s="93" t="s">
        <v>0</v>
      </c>
      <c r="B2" s="93"/>
      <c r="C2" s="94"/>
      <c r="D2" s="94"/>
      <c r="E2" s="94"/>
      <c r="F2" s="94"/>
      <c r="G2" s="94"/>
      <c r="H2" s="94"/>
      <c r="I2" s="94"/>
      <c r="J2" s="94"/>
      <c r="K2" s="94"/>
      <c r="L2" s="94"/>
      <c r="M2" s="94"/>
      <c r="N2" s="94"/>
      <c r="O2" s="94"/>
      <c r="P2" s="94"/>
      <c r="Q2" s="94"/>
      <c r="R2" s="94"/>
      <c r="S2" s="3"/>
    </row>
    <row r="3" spans="1:26" ht="24.95" customHeight="1" x14ac:dyDescent="0.15">
      <c r="A3" s="5"/>
      <c r="B3" s="100" t="s">
        <v>265</v>
      </c>
      <c r="C3" s="100"/>
      <c r="D3" s="3"/>
      <c r="E3" s="6"/>
      <c r="F3" s="2"/>
      <c r="G3" s="2"/>
      <c r="H3" s="2"/>
      <c r="I3" s="3"/>
      <c r="J3" s="2"/>
      <c r="K3" s="7"/>
      <c r="L3" s="7"/>
      <c r="M3" s="8"/>
      <c r="N3" s="2"/>
      <c r="O3" s="3"/>
      <c r="P3"/>
      <c r="Q3"/>
      <c r="R3"/>
      <c r="S3"/>
      <c r="W3" s="3"/>
      <c r="X3" s="3"/>
      <c r="Y3" s="3"/>
      <c r="Z3" s="3"/>
    </row>
    <row r="4" spans="1:26" ht="24.95" customHeight="1" x14ac:dyDescent="0.15">
      <c r="A4" s="5"/>
      <c r="B4" s="100"/>
      <c r="C4" s="100"/>
      <c r="D4" s="9"/>
      <c r="E4" s="6"/>
      <c r="F4" s="2"/>
      <c r="G4" s="2"/>
      <c r="H4" s="2"/>
      <c r="I4" s="9"/>
      <c r="J4" s="2"/>
      <c r="K4" s="7"/>
      <c r="L4" s="7"/>
      <c r="M4" s="8"/>
      <c r="N4" s="2"/>
      <c r="O4" s="3"/>
      <c r="P4"/>
      <c r="Q4"/>
      <c r="R4"/>
      <c r="S4"/>
      <c r="W4" s="3"/>
      <c r="X4" s="3"/>
      <c r="Y4" s="3"/>
      <c r="Z4" s="3"/>
    </row>
    <row r="5" spans="1:26" ht="27.75" customHeight="1" thickBot="1" x14ac:dyDescent="0.3">
      <c r="A5" s="95" t="s">
        <v>90</v>
      </c>
      <c r="B5" s="96"/>
      <c r="C5" s="96"/>
      <c r="D5" s="96"/>
      <c r="E5" s="96"/>
      <c r="F5" s="96"/>
      <c r="G5" s="2"/>
      <c r="H5" s="2"/>
      <c r="I5" s="12"/>
      <c r="J5" s="2"/>
      <c r="K5" s="7"/>
      <c r="L5" s="7"/>
      <c r="M5" s="10"/>
      <c r="N5" s="2"/>
      <c r="O5" s="13"/>
      <c r="P5" s="12"/>
      <c r="Q5" s="14"/>
      <c r="R5" s="14"/>
      <c r="S5" s="11"/>
    </row>
    <row r="6" spans="1:26" customFormat="1" ht="42" customHeight="1" thickBot="1" x14ac:dyDescent="0.2">
      <c r="A6" s="15"/>
      <c r="B6" s="16" t="s">
        <v>1</v>
      </c>
      <c r="C6" s="17" t="s">
        <v>2</v>
      </c>
      <c r="D6" s="18" t="s">
        <v>275</v>
      </c>
      <c r="E6" s="34" t="s">
        <v>6</v>
      </c>
      <c r="F6" s="19" t="s">
        <v>4</v>
      </c>
      <c r="G6" s="17" t="s">
        <v>5</v>
      </c>
      <c r="H6" s="16" t="s">
        <v>2</v>
      </c>
      <c r="I6" s="18" t="s">
        <v>275</v>
      </c>
      <c r="J6" s="35" t="s">
        <v>3</v>
      </c>
      <c r="K6" s="19" t="s">
        <v>4</v>
      </c>
      <c r="L6" s="19" t="s">
        <v>5</v>
      </c>
      <c r="M6" s="21" t="s">
        <v>7</v>
      </c>
      <c r="N6" s="22" t="s">
        <v>8</v>
      </c>
      <c r="O6" s="19" t="s">
        <v>9</v>
      </c>
      <c r="P6" s="23" t="s">
        <v>275</v>
      </c>
      <c r="Q6" s="20" t="s">
        <v>11</v>
      </c>
      <c r="R6" s="24" t="s">
        <v>10</v>
      </c>
      <c r="S6" s="25"/>
    </row>
    <row r="7" spans="1:26" ht="27" customHeight="1" x14ac:dyDescent="0.15">
      <c r="A7" s="97" t="s">
        <v>45</v>
      </c>
      <c r="B7" s="65" t="s">
        <v>91</v>
      </c>
      <c r="C7" s="36" t="s">
        <v>68</v>
      </c>
      <c r="D7" s="37"/>
      <c r="E7" s="38">
        <v>10</v>
      </c>
      <c r="F7" s="39" t="s">
        <v>19</v>
      </c>
      <c r="G7" s="69"/>
      <c r="H7" s="73" t="s">
        <v>68</v>
      </c>
      <c r="I7" s="37"/>
      <c r="J7" s="39">
        <f>ROUNDUP(E7*0.75,2)</f>
        <v>7.5</v>
      </c>
      <c r="K7" s="39" t="s">
        <v>19</v>
      </c>
      <c r="L7" s="39"/>
      <c r="M7" s="77" t="e">
        <f>ROUND(#REF!+(#REF!*6/100),2)</f>
        <v>#REF!</v>
      </c>
      <c r="N7" s="65" t="s">
        <v>92</v>
      </c>
      <c r="O7" s="40" t="s">
        <v>13</v>
      </c>
      <c r="P7" s="37"/>
      <c r="Q7" s="41">
        <v>110</v>
      </c>
      <c r="R7" s="87">
        <f t="shared" ref="R7:R14" si="0">ROUNDUP(Q7*0.75,2)</f>
        <v>82.5</v>
      </c>
    </row>
    <row r="8" spans="1:26" ht="27" customHeight="1" x14ac:dyDescent="0.15">
      <c r="A8" s="98"/>
      <c r="B8" s="67"/>
      <c r="C8" s="48" t="s">
        <v>95</v>
      </c>
      <c r="D8" s="49" t="s">
        <v>25</v>
      </c>
      <c r="E8" s="50">
        <v>10</v>
      </c>
      <c r="F8" s="51" t="s">
        <v>19</v>
      </c>
      <c r="G8" s="71"/>
      <c r="H8" s="75" t="s">
        <v>95</v>
      </c>
      <c r="I8" s="49" t="s">
        <v>25</v>
      </c>
      <c r="J8" s="51">
        <f>ROUNDUP(E8*0.75,2)</f>
        <v>7.5</v>
      </c>
      <c r="K8" s="51" t="s">
        <v>19</v>
      </c>
      <c r="L8" s="51"/>
      <c r="M8" s="79" t="e">
        <f>#REF!</f>
        <v>#REF!</v>
      </c>
      <c r="N8" s="67" t="s">
        <v>256</v>
      </c>
      <c r="O8" s="52" t="s">
        <v>36</v>
      </c>
      <c r="P8" s="49"/>
      <c r="Q8" s="53">
        <v>1</v>
      </c>
      <c r="R8" s="89">
        <f t="shared" si="0"/>
        <v>0.75</v>
      </c>
    </row>
    <row r="9" spans="1:26" ht="27" customHeight="1" x14ac:dyDescent="0.15">
      <c r="A9" s="98"/>
      <c r="B9" s="67"/>
      <c r="C9" s="48" t="s">
        <v>96</v>
      </c>
      <c r="D9" s="49" t="s">
        <v>67</v>
      </c>
      <c r="E9" s="50">
        <v>1</v>
      </c>
      <c r="F9" s="51" t="s">
        <v>97</v>
      </c>
      <c r="G9" s="71" t="s">
        <v>30</v>
      </c>
      <c r="H9" s="75" t="s">
        <v>96</v>
      </c>
      <c r="I9" s="49" t="s">
        <v>67</v>
      </c>
      <c r="J9" s="51">
        <f>ROUNDUP(E9*0.75,2)</f>
        <v>0.75</v>
      </c>
      <c r="K9" s="51" t="s">
        <v>97</v>
      </c>
      <c r="L9" s="51" t="s">
        <v>30</v>
      </c>
      <c r="M9" s="79" t="e">
        <f>#REF!</f>
        <v>#REF!</v>
      </c>
      <c r="N9" s="67" t="s">
        <v>257</v>
      </c>
      <c r="O9" s="52" t="s">
        <v>51</v>
      </c>
      <c r="P9" s="49"/>
      <c r="Q9" s="53">
        <v>0.1</v>
      </c>
      <c r="R9" s="89">
        <f t="shared" si="0"/>
        <v>0.08</v>
      </c>
    </row>
    <row r="10" spans="1:26" ht="27" customHeight="1" x14ac:dyDescent="0.15">
      <c r="A10" s="98"/>
      <c r="B10" s="67"/>
      <c r="C10" s="48" t="s">
        <v>98</v>
      </c>
      <c r="D10" s="49" t="s">
        <v>100</v>
      </c>
      <c r="E10" s="54">
        <v>0.1</v>
      </c>
      <c r="F10" s="51" t="s">
        <v>31</v>
      </c>
      <c r="G10" s="71" t="s">
        <v>99</v>
      </c>
      <c r="H10" s="75" t="s">
        <v>98</v>
      </c>
      <c r="I10" s="49" t="s">
        <v>100</v>
      </c>
      <c r="J10" s="51">
        <f>ROUNDUP(E10*0.75,2)</f>
        <v>0.08</v>
      </c>
      <c r="K10" s="51" t="s">
        <v>31</v>
      </c>
      <c r="L10" s="51" t="s">
        <v>99</v>
      </c>
      <c r="M10" s="79" t="e">
        <f>#REF!</f>
        <v>#REF!</v>
      </c>
      <c r="N10" s="85" t="s">
        <v>264</v>
      </c>
      <c r="O10" s="52" t="s">
        <v>58</v>
      </c>
      <c r="P10" s="49"/>
      <c r="Q10" s="53">
        <v>7</v>
      </c>
      <c r="R10" s="89">
        <f t="shared" si="0"/>
        <v>5.25</v>
      </c>
    </row>
    <row r="11" spans="1:26" ht="27" customHeight="1" x14ac:dyDescent="0.15">
      <c r="A11" s="98"/>
      <c r="B11" s="67"/>
      <c r="C11" s="48" t="s">
        <v>101</v>
      </c>
      <c r="D11" s="49"/>
      <c r="E11" s="50">
        <v>5</v>
      </c>
      <c r="F11" s="51" t="s">
        <v>19</v>
      </c>
      <c r="G11" s="71"/>
      <c r="H11" s="75" t="s">
        <v>101</v>
      </c>
      <c r="I11" s="49"/>
      <c r="J11" s="51">
        <f>ROUNDUP(E11*0.75,2)</f>
        <v>3.75</v>
      </c>
      <c r="K11" s="51" t="s">
        <v>19</v>
      </c>
      <c r="L11" s="51"/>
      <c r="M11" s="79" t="e">
        <f>ROUND(#REF!+(#REF!*2/100),2)</f>
        <v>#REF!</v>
      </c>
      <c r="N11" s="67" t="s">
        <v>93</v>
      </c>
      <c r="O11" s="52" t="s">
        <v>57</v>
      </c>
      <c r="P11" s="49" t="s">
        <v>47</v>
      </c>
      <c r="Q11" s="53">
        <v>1</v>
      </c>
      <c r="R11" s="89">
        <f t="shared" si="0"/>
        <v>0.75</v>
      </c>
    </row>
    <row r="12" spans="1:26" ht="27" customHeight="1" x14ac:dyDescent="0.15">
      <c r="A12" s="98"/>
      <c r="B12" s="67"/>
      <c r="C12" s="48"/>
      <c r="D12" s="49"/>
      <c r="E12" s="50"/>
      <c r="F12" s="51"/>
      <c r="G12" s="71"/>
      <c r="H12" s="75"/>
      <c r="I12" s="49"/>
      <c r="J12" s="51"/>
      <c r="K12" s="51"/>
      <c r="L12" s="51"/>
      <c r="M12" s="79"/>
      <c r="N12" s="67" t="s">
        <v>258</v>
      </c>
      <c r="O12" s="52" t="s">
        <v>36</v>
      </c>
      <c r="P12" s="49"/>
      <c r="Q12" s="53">
        <v>1</v>
      </c>
      <c r="R12" s="89">
        <f t="shared" si="0"/>
        <v>0.75</v>
      </c>
    </row>
    <row r="13" spans="1:26" ht="27" customHeight="1" x14ac:dyDescent="0.15">
      <c r="A13" s="98"/>
      <c r="B13" s="67"/>
      <c r="C13" s="48"/>
      <c r="D13" s="49"/>
      <c r="E13" s="50"/>
      <c r="F13" s="51"/>
      <c r="G13" s="71"/>
      <c r="H13" s="75"/>
      <c r="I13" s="49"/>
      <c r="J13" s="51"/>
      <c r="K13" s="51"/>
      <c r="L13" s="51"/>
      <c r="M13" s="79"/>
      <c r="N13" s="67" t="s">
        <v>248</v>
      </c>
      <c r="O13" s="52" t="s">
        <v>59</v>
      </c>
      <c r="P13" s="49"/>
      <c r="Q13" s="53">
        <v>2</v>
      </c>
      <c r="R13" s="89">
        <f t="shared" si="0"/>
        <v>1.5</v>
      </c>
    </row>
    <row r="14" spans="1:26" ht="27" customHeight="1" x14ac:dyDescent="0.15">
      <c r="A14" s="98"/>
      <c r="B14" s="67"/>
      <c r="C14" s="48"/>
      <c r="D14" s="49"/>
      <c r="E14" s="50"/>
      <c r="F14" s="51"/>
      <c r="G14" s="71"/>
      <c r="H14" s="75"/>
      <c r="I14" s="49"/>
      <c r="J14" s="51"/>
      <c r="K14" s="51"/>
      <c r="L14" s="51"/>
      <c r="M14" s="79"/>
      <c r="N14" s="67" t="s">
        <v>94</v>
      </c>
      <c r="O14" s="52" t="s">
        <v>58</v>
      </c>
      <c r="P14" s="49"/>
      <c r="Q14" s="53">
        <v>2</v>
      </c>
      <c r="R14" s="89">
        <f t="shared" si="0"/>
        <v>1.5</v>
      </c>
    </row>
    <row r="15" spans="1:26" ht="27" customHeight="1" x14ac:dyDescent="0.15">
      <c r="A15" s="98"/>
      <c r="B15" s="66"/>
      <c r="C15" s="42"/>
      <c r="D15" s="43"/>
      <c r="E15" s="44"/>
      <c r="F15" s="45"/>
      <c r="G15" s="70"/>
      <c r="H15" s="74"/>
      <c r="I15" s="43"/>
      <c r="J15" s="45"/>
      <c r="K15" s="45"/>
      <c r="L15" s="45"/>
      <c r="M15" s="78"/>
      <c r="N15" s="66" t="s">
        <v>28</v>
      </c>
      <c r="O15" s="46"/>
      <c r="P15" s="43"/>
      <c r="Q15" s="47"/>
      <c r="R15" s="88"/>
    </row>
    <row r="16" spans="1:26" ht="27" customHeight="1" x14ac:dyDescent="0.15">
      <c r="A16" s="98"/>
      <c r="B16" s="67" t="s">
        <v>102</v>
      </c>
      <c r="C16" s="48" t="s">
        <v>105</v>
      </c>
      <c r="D16" s="49"/>
      <c r="E16" s="50">
        <v>30</v>
      </c>
      <c r="F16" s="51" t="s">
        <v>19</v>
      </c>
      <c r="G16" s="71" t="s">
        <v>56</v>
      </c>
      <c r="H16" s="75" t="s">
        <v>105</v>
      </c>
      <c r="I16" s="49"/>
      <c r="J16" s="51">
        <f>ROUNDUP(E16*0.75,2)</f>
        <v>22.5</v>
      </c>
      <c r="K16" s="51" t="s">
        <v>19</v>
      </c>
      <c r="L16" s="51" t="s">
        <v>56</v>
      </c>
      <c r="M16" s="79" t="e">
        <f>#REF!</f>
        <v>#REF!</v>
      </c>
      <c r="N16" s="67" t="s">
        <v>103</v>
      </c>
      <c r="O16" s="52" t="s">
        <v>60</v>
      </c>
      <c r="P16" s="49"/>
      <c r="Q16" s="53">
        <v>50</v>
      </c>
      <c r="R16" s="89">
        <f>ROUNDUP(Q16*0.75,2)</f>
        <v>37.5</v>
      </c>
    </row>
    <row r="17" spans="1:18" ht="27" customHeight="1" x14ac:dyDescent="0.15">
      <c r="A17" s="98"/>
      <c r="B17" s="67"/>
      <c r="C17" s="48" t="s">
        <v>106</v>
      </c>
      <c r="D17" s="49"/>
      <c r="E17" s="50">
        <v>20</v>
      </c>
      <c r="F17" s="51" t="s">
        <v>19</v>
      </c>
      <c r="G17" s="71"/>
      <c r="H17" s="75" t="s">
        <v>106</v>
      </c>
      <c r="I17" s="49"/>
      <c r="J17" s="51">
        <f>ROUNDUP(E17*0.75,2)</f>
        <v>15</v>
      </c>
      <c r="K17" s="51" t="s">
        <v>19</v>
      </c>
      <c r="L17" s="51"/>
      <c r="M17" s="79" t="e">
        <f>ROUND(#REF!+(#REF!*15/100),2)</f>
        <v>#REF!</v>
      </c>
      <c r="N17" s="67" t="s">
        <v>104</v>
      </c>
      <c r="O17" s="52" t="s">
        <v>81</v>
      </c>
      <c r="P17" s="49" t="s">
        <v>82</v>
      </c>
      <c r="Q17" s="53">
        <v>0.5</v>
      </c>
      <c r="R17" s="89">
        <f>ROUNDUP(Q17*0.75,2)</f>
        <v>0.38</v>
      </c>
    </row>
    <row r="18" spans="1:18" ht="27" customHeight="1" x14ac:dyDescent="0.15">
      <c r="A18" s="98"/>
      <c r="B18" s="67"/>
      <c r="C18" s="48" t="s">
        <v>20</v>
      </c>
      <c r="D18" s="49"/>
      <c r="E18" s="50">
        <v>10</v>
      </c>
      <c r="F18" s="51" t="s">
        <v>19</v>
      </c>
      <c r="G18" s="71"/>
      <c r="H18" s="75" t="s">
        <v>20</v>
      </c>
      <c r="I18" s="49"/>
      <c r="J18" s="51">
        <f>ROUNDUP(E18*0.75,2)</f>
        <v>7.5</v>
      </c>
      <c r="K18" s="51" t="s">
        <v>19</v>
      </c>
      <c r="L18" s="51"/>
      <c r="M18" s="79" t="e">
        <f>ROUND(#REF!+(#REF!*10/100),2)</f>
        <v>#REF!</v>
      </c>
      <c r="N18" s="67" t="s">
        <v>14</v>
      </c>
      <c r="O18" s="52" t="s">
        <v>51</v>
      </c>
      <c r="P18" s="49"/>
      <c r="Q18" s="53">
        <v>0.1</v>
      </c>
      <c r="R18" s="89">
        <f>ROUNDUP(Q18*0.75,2)</f>
        <v>0.08</v>
      </c>
    </row>
    <row r="19" spans="1:18" ht="27" customHeight="1" x14ac:dyDescent="0.15">
      <c r="A19" s="98"/>
      <c r="B19" s="67"/>
      <c r="C19" s="48" t="s">
        <v>107</v>
      </c>
      <c r="D19" s="49"/>
      <c r="E19" s="50">
        <v>10</v>
      </c>
      <c r="F19" s="51" t="s">
        <v>19</v>
      </c>
      <c r="G19" s="71" t="s">
        <v>33</v>
      </c>
      <c r="H19" s="75" t="s">
        <v>107</v>
      </c>
      <c r="I19" s="49"/>
      <c r="J19" s="51">
        <f>ROUNDUP(E19*0.75,2)</f>
        <v>7.5</v>
      </c>
      <c r="K19" s="51" t="s">
        <v>19</v>
      </c>
      <c r="L19" s="51" t="s">
        <v>33</v>
      </c>
      <c r="M19" s="79" t="e">
        <f>#REF!</f>
        <v>#REF!</v>
      </c>
      <c r="N19" s="67"/>
      <c r="O19" s="52"/>
      <c r="P19" s="49"/>
      <c r="Q19" s="53"/>
      <c r="R19" s="89"/>
    </row>
    <row r="20" spans="1:18" ht="27" customHeight="1" x14ac:dyDescent="0.15">
      <c r="A20" s="98"/>
      <c r="B20" s="66"/>
      <c r="C20" s="42"/>
      <c r="D20" s="43"/>
      <c r="E20" s="44"/>
      <c r="F20" s="45"/>
      <c r="G20" s="70"/>
      <c r="H20" s="74"/>
      <c r="I20" s="43"/>
      <c r="J20" s="45"/>
      <c r="K20" s="45"/>
      <c r="L20" s="45"/>
      <c r="M20" s="78"/>
      <c r="N20" s="66"/>
      <c r="O20" s="46"/>
      <c r="P20" s="43"/>
      <c r="Q20" s="47"/>
      <c r="R20" s="88"/>
    </row>
    <row r="21" spans="1:18" ht="27" customHeight="1" x14ac:dyDescent="0.15">
      <c r="A21" s="98"/>
      <c r="B21" s="67" t="s">
        <v>108</v>
      </c>
      <c r="C21" s="48" t="s">
        <v>65</v>
      </c>
      <c r="D21" s="49"/>
      <c r="E21" s="50">
        <v>30</v>
      </c>
      <c r="F21" s="51" t="s">
        <v>19</v>
      </c>
      <c r="G21" s="71"/>
      <c r="H21" s="75" t="s">
        <v>65</v>
      </c>
      <c r="I21" s="49"/>
      <c r="J21" s="51">
        <f>ROUNDUP(E21*0.75,2)</f>
        <v>22.5</v>
      </c>
      <c r="K21" s="51" t="s">
        <v>19</v>
      </c>
      <c r="L21" s="51"/>
      <c r="M21" s="79" t="e">
        <f>ROUND(#REF!+(#REF!*15/100),2)</f>
        <v>#REF!</v>
      </c>
      <c r="N21" s="67" t="s">
        <v>109</v>
      </c>
      <c r="O21" s="52" t="s">
        <v>24</v>
      </c>
      <c r="P21" s="49" t="s">
        <v>25</v>
      </c>
      <c r="Q21" s="53">
        <v>0.5</v>
      </c>
      <c r="R21" s="89">
        <f>ROUNDUP(Q21*0.75,2)</f>
        <v>0.38</v>
      </c>
    </row>
    <row r="22" spans="1:18" ht="27" customHeight="1" x14ac:dyDescent="0.15">
      <c r="A22" s="98"/>
      <c r="B22" s="67"/>
      <c r="C22" s="48" t="s">
        <v>111</v>
      </c>
      <c r="D22" s="49"/>
      <c r="E22" s="50">
        <v>0.5</v>
      </c>
      <c r="F22" s="51" t="s">
        <v>19</v>
      </c>
      <c r="G22" s="71" t="s">
        <v>49</v>
      </c>
      <c r="H22" s="75" t="s">
        <v>111</v>
      </c>
      <c r="I22" s="49"/>
      <c r="J22" s="51">
        <f>ROUNDUP(E22*0.75,2)</f>
        <v>0.38</v>
      </c>
      <c r="K22" s="51" t="s">
        <v>19</v>
      </c>
      <c r="L22" s="51" t="s">
        <v>49</v>
      </c>
      <c r="M22" s="79" t="e">
        <f>#REF!</f>
        <v>#REF!</v>
      </c>
      <c r="N22" s="67" t="s">
        <v>110</v>
      </c>
      <c r="O22" s="52" t="s">
        <v>23</v>
      </c>
      <c r="P22" s="49"/>
      <c r="Q22" s="53">
        <v>0.5</v>
      </c>
      <c r="R22" s="89">
        <f>ROUNDUP(Q22*0.75,2)</f>
        <v>0.38</v>
      </c>
    </row>
    <row r="23" spans="1:18" ht="27" customHeight="1" x14ac:dyDescent="0.15">
      <c r="A23" s="98"/>
      <c r="B23" s="67"/>
      <c r="C23" s="48" t="s">
        <v>112</v>
      </c>
      <c r="D23" s="49"/>
      <c r="E23" s="50">
        <v>2</v>
      </c>
      <c r="F23" s="51" t="s">
        <v>19</v>
      </c>
      <c r="G23" s="71"/>
      <c r="H23" s="75" t="s">
        <v>112</v>
      </c>
      <c r="I23" s="49"/>
      <c r="J23" s="51">
        <f>ROUNDUP(E23*0.75,2)</f>
        <v>1.5</v>
      </c>
      <c r="K23" s="51" t="s">
        <v>19</v>
      </c>
      <c r="L23" s="51"/>
      <c r="M23" s="79" t="e">
        <f>#REF!</f>
        <v>#REF!</v>
      </c>
      <c r="N23" s="67" t="s">
        <v>14</v>
      </c>
      <c r="O23" s="52" t="s">
        <v>71</v>
      </c>
      <c r="P23" s="49"/>
      <c r="Q23" s="53">
        <v>2</v>
      </c>
      <c r="R23" s="89">
        <f>ROUNDUP(Q23*0.75,2)</f>
        <v>1.5</v>
      </c>
    </row>
    <row r="24" spans="1:18" ht="27" customHeight="1" thickBot="1" x14ac:dyDescent="0.2">
      <c r="A24" s="99"/>
      <c r="B24" s="68"/>
      <c r="C24" s="57"/>
      <c r="D24" s="58"/>
      <c r="E24" s="59"/>
      <c r="F24" s="60"/>
      <c r="G24" s="72"/>
      <c r="H24" s="76"/>
      <c r="I24" s="58"/>
      <c r="J24" s="60"/>
      <c r="K24" s="60"/>
      <c r="L24" s="60"/>
      <c r="M24" s="80"/>
      <c r="N24" s="68"/>
      <c r="O24" s="61"/>
      <c r="P24" s="58"/>
      <c r="Q24" s="62"/>
      <c r="R24" s="90"/>
    </row>
    <row r="25" spans="1:18" ht="18.75" customHeight="1" x14ac:dyDescent="0.15">
      <c r="P25" s="3"/>
      <c r="Q25" s="3"/>
      <c r="R25" s="3"/>
    </row>
  </sheetData>
  <mergeCells count="6">
    <mergeCell ref="H1:N1"/>
    <mergeCell ref="A2:R2"/>
    <mergeCell ref="A5:F5"/>
    <mergeCell ref="A7:A24"/>
    <mergeCell ref="B3:C4"/>
    <mergeCell ref="O1:P1"/>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93"/>
      <c r="I1" s="93"/>
      <c r="J1" s="94"/>
      <c r="K1" s="94"/>
      <c r="L1" s="94"/>
      <c r="M1" s="94"/>
      <c r="N1" s="94"/>
      <c r="O1" s="2"/>
      <c r="P1" s="2"/>
      <c r="Q1" s="4"/>
      <c r="R1" s="4"/>
      <c r="S1" s="3"/>
    </row>
    <row r="2" spans="1:19" ht="36.75" customHeight="1" x14ac:dyDescent="0.15">
      <c r="A2" s="93" t="s">
        <v>0</v>
      </c>
      <c r="B2" s="93"/>
      <c r="C2" s="94"/>
      <c r="D2" s="94"/>
      <c r="E2" s="94"/>
      <c r="F2" s="94"/>
      <c r="G2" s="94"/>
      <c r="H2" s="94"/>
      <c r="I2" s="94"/>
      <c r="J2" s="94"/>
      <c r="K2" s="94"/>
      <c r="L2" s="94"/>
      <c r="M2" s="94"/>
      <c r="N2" s="94"/>
      <c r="O2" s="94"/>
      <c r="P2" s="94"/>
      <c r="Q2" s="94"/>
      <c r="R2" s="94"/>
      <c r="S2" s="3"/>
    </row>
    <row r="3" spans="1:19" ht="27.75" customHeight="1" thickBot="1" x14ac:dyDescent="0.3">
      <c r="A3" s="95" t="s">
        <v>121</v>
      </c>
      <c r="B3" s="96"/>
      <c r="C3" s="96"/>
      <c r="D3" s="96"/>
      <c r="E3" s="96"/>
      <c r="F3" s="96"/>
      <c r="G3" s="2"/>
      <c r="H3" s="2"/>
      <c r="I3" s="12"/>
      <c r="J3" s="2"/>
      <c r="K3" s="7"/>
      <c r="L3" s="7"/>
      <c r="M3" s="10"/>
      <c r="N3" s="2"/>
      <c r="O3" s="13"/>
      <c r="P3" s="12"/>
      <c r="Q3" s="14"/>
      <c r="R3" s="14"/>
      <c r="S3" s="11"/>
    </row>
    <row r="4" spans="1:19"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19" ht="30" customHeight="1" x14ac:dyDescent="0.15">
      <c r="A5" s="97" t="s">
        <v>45</v>
      </c>
      <c r="B5" s="65" t="s">
        <v>53</v>
      </c>
      <c r="C5" s="36" t="s">
        <v>122</v>
      </c>
      <c r="D5" s="37" t="s">
        <v>50</v>
      </c>
      <c r="E5" s="81">
        <v>0.5</v>
      </c>
      <c r="F5" s="39" t="s">
        <v>31</v>
      </c>
      <c r="G5" s="69" t="s">
        <v>30</v>
      </c>
      <c r="H5" s="73" t="s">
        <v>122</v>
      </c>
      <c r="I5" s="37" t="s">
        <v>50</v>
      </c>
      <c r="J5" s="39">
        <f>ROUNDUP(E5*0.75,2)</f>
        <v>0.38</v>
      </c>
      <c r="K5" s="39" t="s">
        <v>31</v>
      </c>
      <c r="L5" s="39" t="s">
        <v>30</v>
      </c>
      <c r="M5" s="77" t="e">
        <f>#REF!</f>
        <v>#REF!</v>
      </c>
      <c r="N5" s="65"/>
      <c r="O5" s="40" t="s">
        <v>13</v>
      </c>
      <c r="P5" s="37"/>
      <c r="Q5" s="41">
        <v>110</v>
      </c>
      <c r="R5" s="87">
        <f>ROUNDUP(Q5*0.75,2)</f>
        <v>82.5</v>
      </c>
    </row>
    <row r="6" spans="1:19" ht="30" customHeight="1" x14ac:dyDescent="0.15">
      <c r="A6" s="98"/>
      <c r="B6" s="66"/>
      <c r="C6" s="42"/>
      <c r="D6" s="43"/>
      <c r="E6" s="44"/>
      <c r="F6" s="45"/>
      <c r="G6" s="70"/>
      <c r="H6" s="74"/>
      <c r="I6" s="43"/>
      <c r="J6" s="45"/>
      <c r="K6" s="45"/>
      <c r="L6" s="45"/>
      <c r="M6" s="78"/>
      <c r="N6" s="66"/>
      <c r="O6" s="46"/>
      <c r="P6" s="43"/>
      <c r="Q6" s="47"/>
      <c r="R6" s="88"/>
    </row>
    <row r="7" spans="1:19" ht="30" customHeight="1" x14ac:dyDescent="0.15">
      <c r="A7" s="98"/>
      <c r="B7" s="67" t="s">
        <v>123</v>
      </c>
      <c r="C7" s="48" t="s">
        <v>129</v>
      </c>
      <c r="D7" s="49"/>
      <c r="E7" s="50">
        <v>40</v>
      </c>
      <c r="F7" s="51" t="s">
        <v>19</v>
      </c>
      <c r="G7" s="71" t="s">
        <v>56</v>
      </c>
      <c r="H7" s="75" t="s">
        <v>129</v>
      </c>
      <c r="I7" s="49"/>
      <c r="J7" s="51">
        <f>ROUNDUP(E7*0.75,2)</f>
        <v>30</v>
      </c>
      <c r="K7" s="51" t="s">
        <v>19</v>
      </c>
      <c r="L7" s="51" t="s">
        <v>56</v>
      </c>
      <c r="M7" s="79" t="e">
        <f>#REF!</f>
        <v>#REF!</v>
      </c>
      <c r="N7" s="67" t="s">
        <v>124</v>
      </c>
      <c r="O7" s="52" t="s">
        <v>36</v>
      </c>
      <c r="P7" s="49"/>
      <c r="Q7" s="53">
        <v>1</v>
      </c>
      <c r="R7" s="89">
        <f t="shared" ref="R7:R12" si="0">ROUNDUP(Q7*0.75,2)</f>
        <v>0.75</v>
      </c>
    </row>
    <row r="8" spans="1:19" ht="30" customHeight="1" x14ac:dyDescent="0.15">
      <c r="A8" s="98"/>
      <c r="B8" s="67"/>
      <c r="C8" s="48" t="s">
        <v>68</v>
      </c>
      <c r="D8" s="49"/>
      <c r="E8" s="50">
        <v>20</v>
      </c>
      <c r="F8" s="51" t="s">
        <v>19</v>
      </c>
      <c r="G8" s="71"/>
      <c r="H8" s="75" t="s">
        <v>68</v>
      </c>
      <c r="I8" s="49"/>
      <c r="J8" s="51">
        <f>ROUNDUP(E8*0.75,2)</f>
        <v>15</v>
      </c>
      <c r="K8" s="51" t="s">
        <v>19</v>
      </c>
      <c r="L8" s="51"/>
      <c r="M8" s="79" t="e">
        <f>ROUND(#REF!+(#REF!*6/100),2)</f>
        <v>#REF!</v>
      </c>
      <c r="N8" s="67" t="s">
        <v>125</v>
      </c>
      <c r="O8" s="52" t="s">
        <v>51</v>
      </c>
      <c r="P8" s="49"/>
      <c r="Q8" s="53">
        <v>0.1</v>
      </c>
      <c r="R8" s="89">
        <f t="shared" si="0"/>
        <v>0.08</v>
      </c>
    </row>
    <row r="9" spans="1:19" ht="30" customHeight="1" x14ac:dyDescent="0.15">
      <c r="A9" s="98"/>
      <c r="B9" s="67"/>
      <c r="C9" s="48" t="s">
        <v>130</v>
      </c>
      <c r="D9" s="49" t="s">
        <v>25</v>
      </c>
      <c r="E9" s="50">
        <v>5</v>
      </c>
      <c r="F9" s="51" t="s">
        <v>19</v>
      </c>
      <c r="G9" s="71" t="s">
        <v>131</v>
      </c>
      <c r="H9" s="75" t="s">
        <v>130</v>
      </c>
      <c r="I9" s="49" t="s">
        <v>25</v>
      </c>
      <c r="J9" s="51">
        <f>ROUNDUP(E9*0.75,2)</f>
        <v>3.75</v>
      </c>
      <c r="K9" s="51" t="s">
        <v>19</v>
      </c>
      <c r="L9" s="51" t="s">
        <v>131</v>
      </c>
      <c r="M9" s="79" t="e">
        <f>#REF!</f>
        <v>#REF!</v>
      </c>
      <c r="N9" s="67" t="s">
        <v>126</v>
      </c>
      <c r="O9" s="52" t="s">
        <v>72</v>
      </c>
      <c r="P9" s="49"/>
      <c r="Q9" s="53">
        <v>0.01</v>
      </c>
      <c r="R9" s="89">
        <f t="shared" si="0"/>
        <v>0.01</v>
      </c>
    </row>
    <row r="10" spans="1:19" ht="30" customHeight="1" x14ac:dyDescent="0.15">
      <c r="A10" s="98"/>
      <c r="B10" s="67"/>
      <c r="C10" s="48" t="s">
        <v>46</v>
      </c>
      <c r="D10" s="49" t="s">
        <v>47</v>
      </c>
      <c r="E10" s="50">
        <v>5</v>
      </c>
      <c r="F10" s="51" t="s">
        <v>48</v>
      </c>
      <c r="G10" s="71" t="s">
        <v>30</v>
      </c>
      <c r="H10" s="75" t="s">
        <v>46</v>
      </c>
      <c r="I10" s="49" t="s">
        <v>47</v>
      </c>
      <c r="J10" s="51">
        <f>ROUNDUP(E10*0.75,2)</f>
        <v>3.75</v>
      </c>
      <c r="K10" s="51" t="s">
        <v>48</v>
      </c>
      <c r="L10" s="51" t="s">
        <v>30</v>
      </c>
      <c r="M10" s="79" t="e">
        <f>#REF!</f>
        <v>#REF!</v>
      </c>
      <c r="N10" s="67" t="s">
        <v>127</v>
      </c>
      <c r="O10" s="52" t="s">
        <v>36</v>
      </c>
      <c r="P10" s="49"/>
      <c r="Q10" s="53">
        <v>1</v>
      </c>
      <c r="R10" s="89">
        <f t="shared" si="0"/>
        <v>0.75</v>
      </c>
    </row>
    <row r="11" spans="1:19" ht="30" customHeight="1" x14ac:dyDescent="0.15">
      <c r="A11" s="98"/>
      <c r="B11" s="67"/>
      <c r="C11" s="48" t="s">
        <v>77</v>
      </c>
      <c r="D11" s="49"/>
      <c r="E11" s="50">
        <v>20</v>
      </c>
      <c r="F11" s="51" t="s">
        <v>19</v>
      </c>
      <c r="G11" s="71"/>
      <c r="H11" s="75" t="s">
        <v>77</v>
      </c>
      <c r="I11" s="49"/>
      <c r="J11" s="51">
        <f>ROUNDUP(E11*0.75,2)</f>
        <v>15</v>
      </c>
      <c r="K11" s="51" t="s">
        <v>19</v>
      </c>
      <c r="L11" s="51"/>
      <c r="M11" s="79" t="e">
        <f>ROUND(#REF!+(#REF!*3/100),2)</f>
        <v>#REF!</v>
      </c>
      <c r="N11" s="67" t="s">
        <v>128</v>
      </c>
      <c r="O11" s="52" t="s">
        <v>58</v>
      </c>
      <c r="P11" s="49"/>
      <c r="Q11" s="53">
        <v>2.5</v>
      </c>
      <c r="R11" s="89">
        <f t="shared" si="0"/>
        <v>1.8800000000000001</v>
      </c>
    </row>
    <row r="12" spans="1:19" ht="30" customHeight="1" x14ac:dyDescent="0.15">
      <c r="A12" s="98"/>
      <c r="B12" s="67"/>
      <c r="C12" s="48"/>
      <c r="D12" s="49"/>
      <c r="E12" s="50"/>
      <c r="F12" s="51"/>
      <c r="G12" s="71"/>
      <c r="H12" s="75"/>
      <c r="I12" s="49"/>
      <c r="J12" s="51"/>
      <c r="K12" s="51"/>
      <c r="L12" s="51"/>
      <c r="M12" s="79"/>
      <c r="N12" s="67" t="s">
        <v>14</v>
      </c>
      <c r="O12" s="52" t="s">
        <v>59</v>
      </c>
      <c r="P12" s="49"/>
      <c r="Q12" s="53">
        <v>1.5</v>
      </c>
      <c r="R12" s="89">
        <f t="shared" si="0"/>
        <v>1.1300000000000001</v>
      </c>
    </row>
    <row r="13" spans="1:19" ht="30" customHeight="1" x14ac:dyDescent="0.15">
      <c r="A13" s="98"/>
      <c r="B13" s="66"/>
      <c r="C13" s="42"/>
      <c r="D13" s="43"/>
      <c r="E13" s="44"/>
      <c r="F13" s="45"/>
      <c r="G13" s="70"/>
      <c r="H13" s="74"/>
      <c r="I13" s="43"/>
      <c r="J13" s="45"/>
      <c r="K13" s="45"/>
      <c r="L13" s="45"/>
      <c r="M13" s="78"/>
      <c r="N13" s="66"/>
      <c r="O13" s="46"/>
      <c r="P13" s="43"/>
      <c r="Q13" s="47"/>
      <c r="R13" s="88"/>
    </row>
    <row r="14" spans="1:19" ht="30" customHeight="1" x14ac:dyDescent="0.15">
      <c r="A14" s="98"/>
      <c r="B14" s="67" t="s">
        <v>132</v>
      </c>
      <c r="C14" s="48" t="s">
        <v>21</v>
      </c>
      <c r="D14" s="49"/>
      <c r="E14" s="50">
        <v>30</v>
      </c>
      <c r="F14" s="51" t="s">
        <v>19</v>
      </c>
      <c r="G14" s="71"/>
      <c r="H14" s="75" t="s">
        <v>21</v>
      </c>
      <c r="I14" s="49"/>
      <c r="J14" s="51">
        <f>ROUNDUP(E14*0.75,2)</f>
        <v>22.5</v>
      </c>
      <c r="K14" s="51" t="s">
        <v>19</v>
      </c>
      <c r="L14" s="51"/>
      <c r="M14" s="79" t="e">
        <f>ROUND(#REF!+(#REF!*6/100),2)</f>
        <v>#REF!</v>
      </c>
      <c r="N14" s="67" t="s">
        <v>133</v>
      </c>
      <c r="O14" s="52" t="s">
        <v>23</v>
      </c>
      <c r="P14" s="49"/>
      <c r="Q14" s="53">
        <v>1</v>
      </c>
      <c r="R14" s="89">
        <f>ROUNDUP(Q14*0.75,2)</f>
        <v>0.75</v>
      </c>
    </row>
    <row r="15" spans="1:19" ht="30" customHeight="1" x14ac:dyDescent="0.15">
      <c r="A15" s="98"/>
      <c r="B15" s="67"/>
      <c r="C15" s="48" t="s">
        <v>101</v>
      </c>
      <c r="D15" s="49"/>
      <c r="E15" s="50">
        <v>10</v>
      </c>
      <c r="F15" s="51" t="s">
        <v>19</v>
      </c>
      <c r="G15" s="71"/>
      <c r="H15" s="75" t="s">
        <v>101</v>
      </c>
      <c r="I15" s="49"/>
      <c r="J15" s="51">
        <f>ROUNDUP(E15*0.75,2)</f>
        <v>7.5</v>
      </c>
      <c r="K15" s="51" t="s">
        <v>19</v>
      </c>
      <c r="L15" s="51"/>
      <c r="M15" s="79" t="e">
        <f>ROUND(#REF!+(#REF!*2/100),2)</f>
        <v>#REF!</v>
      </c>
      <c r="N15" s="67" t="s">
        <v>134</v>
      </c>
      <c r="O15" s="52" t="s">
        <v>24</v>
      </c>
      <c r="P15" s="49" t="s">
        <v>25</v>
      </c>
      <c r="Q15" s="53">
        <v>0.5</v>
      </c>
      <c r="R15" s="89">
        <f>ROUNDUP(Q15*0.75,2)</f>
        <v>0.38</v>
      </c>
    </row>
    <row r="16" spans="1:19" ht="30" customHeight="1" x14ac:dyDescent="0.15">
      <c r="A16" s="98"/>
      <c r="B16" s="67"/>
      <c r="C16" s="48" t="s">
        <v>20</v>
      </c>
      <c r="D16" s="49"/>
      <c r="E16" s="50">
        <v>5</v>
      </c>
      <c r="F16" s="51" t="s">
        <v>19</v>
      </c>
      <c r="G16" s="71"/>
      <c r="H16" s="75" t="s">
        <v>20</v>
      </c>
      <c r="I16" s="49"/>
      <c r="J16" s="51">
        <f>ROUNDUP(E16*0.75,2)</f>
        <v>3.75</v>
      </c>
      <c r="K16" s="51" t="s">
        <v>19</v>
      </c>
      <c r="L16" s="51"/>
      <c r="M16" s="79" t="e">
        <f>ROUND(#REF!+(#REF!*10/100),2)</f>
        <v>#REF!</v>
      </c>
      <c r="N16" s="67" t="s">
        <v>14</v>
      </c>
      <c r="O16" s="52" t="s">
        <v>52</v>
      </c>
      <c r="P16" s="49"/>
      <c r="Q16" s="53">
        <v>2</v>
      </c>
      <c r="R16" s="89">
        <f>ROUNDUP(Q16*0.75,2)</f>
        <v>1.5</v>
      </c>
    </row>
    <row r="17" spans="1:18" ht="30" customHeight="1" x14ac:dyDescent="0.15">
      <c r="A17" s="98"/>
      <c r="B17" s="67"/>
      <c r="C17" s="48"/>
      <c r="D17" s="49"/>
      <c r="E17" s="50"/>
      <c r="F17" s="51"/>
      <c r="G17" s="71"/>
      <c r="H17" s="75"/>
      <c r="I17" s="49"/>
      <c r="J17" s="51"/>
      <c r="K17" s="51"/>
      <c r="L17" s="51"/>
      <c r="M17" s="79"/>
      <c r="N17" s="67"/>
      <c r="O17" s="52" t="s">
        <v>36</v>
      </c>
      <c r="P17" s="49"/>
      <c r="Q17" s="53">
        <v>2</v>
      </c>
      <c r="R17" s="89">
        <f>ROUNDUP(Q17*0.75,2)</f>
        <v>1.5</v>
      </c>
    </row>
    <row r="18" spans="1:18" ht="30" customHeight="1" x14ac:dyDescent="0.15">
      <c r="A18" s="98"/>
      <c r="B18" s="66"/>
      <c r="C18" s="42"/>
      <c r="D18" s="43"/>
      <c r="E18" s="44"/>
      <c r="F18" s="45"/>
      <c r="G18" s="70"/>
      <c r="H18" s="74"/>
      <c r="I18" s="43"/>
      <c r="J18" s="45"/>
      <c r="K18" s="45"/>
      <c r="L18" s="45"/>
      <c r="M18" s="78"/>
      <c r="N18" s="66"/>
      <c r="O18" s="46"/>
      <c r="P18" s="43"/>
      <c r="Q18" s="47"/>
      <c r="R18" s="88"/>
    </row>
    <row r="19" spans="1:18" ht="30" customHeight="1" x14ac:dyDescent="0.15">
      <c r="A19" s="98"/>
      <c r="B19" s="67" t="s">
        <v>38</v>
      </c>
      <c r="C19" s="48" t="s">
        <v>135</v>
      </c>
      <c r="D19" s="49" t="s">
        <v>25</v>
      </c>
      <c r="E19" s="54">
        <v>0.1</v>
      </c>
      <c r="F19" s="51" t="s">
        <v>31</v>
      </c>
      <c r="G19" s="71" t="s">
        <v>136</v>
      </c>
      <c r="H19" s="75" t="s">
        <v>135</v>
      </c>
      <c r="I19" s="49" t="s">
        <v>25</v>
      </c>
      <c r="J19" s="51">
        <f>ROUNDUP(E19*0.75,2)</f>
        <v>0.08</v>
      </c>
      <c r="K19" s="51" t="s">
        <v>31</v>
      </c>
      <c r="L19" s="51" t="s">
        <v>136</v>
      </c>
      <c r="M19" s="79" t="e">
        <f>#REF!</f>
        <v>#REF!</v>
      </c>
      <c r="N19" s="67" t="s">
        <v>14</v>
      </c>
      <c r="O19" s="52" t="s">
        <v>22</v>
      </c>
      <c r="P19" s="49"/>
      <c r="Q19" s="53">
        <v>100</v>
      </c>
      <c r="R19" s="89">
        <f>ROUNDUP(Q19*0.75,2)</f>
        <v>75</v>
      </c>
    </row>
    <row r="20" spans="1:18" ht="30" customHeight="1" x14ac:dyDescent="0.15">
      <c r="A20" s="98"/>
      <c r="B20" s="67"/>
      <c r="C20" s="48" t="s">
        <v>137</v>
      </c>
      <c r="D20" s="49"/>
      <c r="E20" s="50">
        <v>3</v>
      </c>
      <c r="F20" s="51" t="s">
        <v>19</v>
      </c>
      <c r="G20" s="71"/>
      <c r="H20" s="75" t="s">
        <v>137</v>
      </c>
      <c r="I20" s="49"/>
      <c r="J20" s="51">
        <f>ROUNDUP(E20*0.75,2)</f>
        <v>2.25</v>
      </c>
      <c r="K20" s="51" t="s">
        <v>19</v>
      </c>
      <c r="L20" s="51"/>
      <c r="M20" s="79" t="e">
        <f>ROUND(#REF!+(#REF!*40/100),2)</f>
        <v>#REF!</v>
      </c>
      <c r="N20" s="67"/>
      <c r="O20" s="52" t="s">
        <v>40</v>
      </c>
      <c r="P20" s="49"/>
      <c r="Q20" s="53">
        <v>3</v>
      </c>
      <c r="R20" s="89">
        <f>ROUNDUP(Q20*0.75,2)</f>
        <v>2.25</v>
      </c>
    </row>
    <row r="21" spans="1:18" ht="30" customHeight="1" thickBot="1" x14ac:dyDescent="0.2">
      <c r="A21" s="99"/>
      <c r="B21" s="68"/>
      <c r="C21" s="57"/>
      <c r="D21" s="58"/>
      <c r="E21" s="59"/>
      <c r="F21" s="60"/>
      <c r="G21" s="72"/>
      <c r="H21" s="76"/>
      <c r="I21" s="58"/>
      <c r="J21" s="60"/>
      <c r="K21" s="60"/>
      <c r="L21" s="60"/>
      <c r="M21" s="80"/>
      <c r="N21" s="68"/>
      <c r="O21" s="61"/>
      <c r="P21" s="58"/>
      <c r="Q21" s="62"/>
      <c r="R21" s="90"/>
    </row>
  </sheetData>
  <mergeCells count="4">
    <mergeCell ref="H1:N1"/>
    <mergeCell ref="A2:R2"/>
    <mergeCell ref="A3:F3"/>
    <mergeCell ref="A5:A21"/>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93"/>
      <c r="I1" s="93"/>
      <c r="J1" s="94"/>
      <c r="K1" s="94"/>
      <c r="L1" s="94"/>
      <c r="M1" s="94"/>
      <c r="N1" s="94"/>
      <c r="O1" s="2"/>
      <c r="P1" s="2"/>
      <c r="Q1" s="4"/>
      <c r="R1" s="4"/>
      <c r="S1" s="3"/>
    </row>
    <row r="2" spans="1:19" ht="36.75" customHeight="1" x14ac:dyDescent="0.15">
      <c r="A2" s="93" t="s">
        <v>0</v>
      </c>
      <c r="B2" s="93"/>
      <c r="C2" s="94"/>
      <c r="D2" s="94"/>
      <c r="E2" s="94"/>
      <c r="F2" s="94"/>
      <c r="G2" s="94"/>
      <c r="H2" s="94"/>
      <c r="I2" s="94"/>
      <c r="J2" s="94"/>
      <c r="K2" s="94"/>
      <c r="L2" s="94"/>
      <c r="M2" s="94"/>
      <c r="N2" s="94"/>
      <c r="O2" s="94"/>
      <c r="P2" s="94"/>
      <c r="Q2" s="94"/>
      <c r="R2" s="94"/>
      <c r="S2" s="3"/>
    </row>
    <row r="3" spans="1:19" ht="27.75" customHeight="1" thickBot="1" x14ac:dyDescent="0.3">
      <c r="A3" s="95" t="s">
        <v>141</v>
      </c>
      <c r="B3" s="96"/>
      <c r="C3" s="96"/>
      <c r="D3" s="96"/>
      <c r="E3" s="96"/>
      <c r="F3" s="96"/>
      <c r="G3" s="2"/>
      <c r="H3" s="2"/>
      <c r="I3" s="12"/>
      <c r="J3" s="2"/>
      <c r="K3" s="7"/>
      <c r="L3" s="7"/>
      <c r="M3" s="10"/>
      <c r="N3" s="2"/>
      <c r="O3" s="13"/>
      <c r="P3" s="12"/>
      <c r="Q3" s="14"/>
      <c r="R3" s="14"/>
      <c r="S3" s="11"/>
    </row>
    <row r="4" spans="1:19"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19" ht="23.1" customHeight="1" x14ac:dyDescent="0.15">
      <c r="A5" s="97" t="s">
        <v>45</v>
      </c>
      <c r="B5" s="65" t="s">
        <v>13</v>
      </c>
      <c r="C5" s="36"/>
      <c r="D5" s="37"/>
      <c r="E5" s="38"/>
      <c r="F5" s="39"/>
      <c r="G5" s="69"/>
      <c r="H5" s="73"/>
      <c r="I5" s="37"/>
      <c r="J5" s="39"/>
      <c r="K5" s="39"/>
      <c r="L5" s="39"/>
      <c r="M5" s="77"/>
      <c r="N5" s="65"/>
      <c r="O5" s="40" t="s">
        <v>13</v>
      </c>
      <c r="P5" s="37"/>
      <c r="Q5" s="41">
        <v>110</v>
      </c>
      <c r="R5" s="87">
        <f>ROUNDUP(Q5*0.75,2)</f>
        <v>82.5</v>
      </c>
    </row>
    <row r="6" spans="1:19" ht="23.1" customHeight="1" x14ac:dyDescent="0.15">
      <c r="A6" s="98"/>
      <c r="B6" s="66"/>
      <c r="C6" s="42"/>
      <c r="D6" s="43"/>
      <c r="E6" s="44"/>
      <c r="F6" s="45"/>
      <c r="G6" s="70"/>
      <c r="H6" s="74"/>
      <c r="I6" s="43"/>
      <c r="J6" s="45"/>
      <c r="K6" s="45"/>
      <c r="L6" s="45"/>
      <c r="M6" s="78"/>
      <c r="N6" s="66"/>
      <c r="O6" s="46"/>
      <c r="P6" s="43"/>
      <c r="Q6" s="47"/>
      <c r="R6" s="88"/>
    </row>
    <row r="7" spans="1:19" ht="23.1" customHeight="1" x14ac:dyDescent="0.15">
      <c r="A7" s="98"/>
      <c r="B7" s="67" t="s">
        <v>142</v>
      </c>
      <c r="C7" s="48" t="s">
        <v>145</v>
      </c>
      <c r="D7" s="49"/>
      <c r="E7" s="50">
        <v>1</v>
      </c>
      <c r="F7" s="51" t="s">
        <v>17</v>
      </c>
      <c r="G7" s="71" t="s">
        <v>146</v>
      </c>
      <c r="H7" s="75" t="s">
        <v>145</v>
      </c>
      <c r="I7" s="49"/>
      <c r="J7" s="51">
        <f>ROUNDUP(E7*0.75,2)</f>
        <v>0.75</v>
      </c>
      <c r="K7" s="51" t="s">
        <v>17</v>
      </c>
      <c r="L7" s="51" t="s">
        <v>146</v>
      </c>
      <c r="M7" s="79" t="e">
        <f>#REF!</f>
        <v>#REF!</v>
      </c>
      <c r="N7" s="67" t="s">
        <v>143</v>
      </c>
      <c r="O7" s="52" t="s">
        <v>51</v>
      </c>
      <c r="P7" s="49"/>
      <c r="Q7" s="53">
        <v>0.1</v>
      </c>
      <c r="R7" s="89">
        <f t="shared" ref="R7:R17" si="0">ROUNDUP(Q7*0.75,2)</f>
        <v>0.08</v>
      </c>
    </row>
    <row r="8" spans="1:19" ht="23.1" customHeight="1" x14ac:dyDescent="0.15">
      <c r="A8" s="98"/>
      <c r="B8" s="67"/>
      <c r="C8" s="48" t="s">
        <v>18</v>
      </c>
      <c r="D8" s="49"/>
      <c r="E8" s="50">
        <v>0.5</v>
      </c>
      <c r="F8" s="51" t="s">
        <v>19</v>
      </c>
      <c r="G8" s="71"/>
      <c r="H8" s="75" t="s">
        <v>18</v>
      </c>
      <c r="I8" s="49"/>
      <c r="J8" s="51">
        <f>ROUNDUP(E8*0.75,2)</f>
        <v>0.38</v>
      </c>
      <c r="K8" s="51" t="s">
        <v>19</v>
      </c>
      <c r="L8" s="51"/>
      <c r="M8" s="79" t="e">
        <f>ROUND(#REF!+(#REF!*20/100),2)</f>
        <v>#REF!</v>
      </c>
      <c r="N8" s="67" t="s">
        <v>144</v>
      </c>
      <c r="O8" s="52" t="s">
        <v>72</v>
      </c>
      <c r="P8" s="49"/>
      <c r="Q8" s="53">
        <v>0.01</v>
      </c>
      <c r="R8" s="89">
        <f t="shared" si="0"/>
        <v>0.01</v>
      </c>
    </row>
    <row r="9" spans="1:19" ht="23.1" customHeight="1" x14ac:dyDescent="0.15">
      <c r="A9" s="98"/>
      <c r="B9" s="67"/>
      <c r="C9" s="48" t="s">
        <v>147</v>
      </c>
      <c r="D9" s="49"/>
      <c r="E9" s="50">
        <v>20</v>
      </c>
      <c r="F9" s="51" t="s">
        <v>19</v>
      </c>
      <c r="G9" s="71"/>
      <c r="H9" s="75" t="s">
        <v>147</v>
      </c>
      <c r="I9" s="49"/>
      <c r="J9" s="51">
        <f>ROUNDUP(E9*0.75,2)</f>
        <v>15</v>
      </c>
      <c r="K9" s="51" t="s">
        <v>19</v>
      </c>
      <c r="L9" s="51"/>
      <c r="M9" s="79" t="e">
        <f>ROUND(#REF!+(#REF!*15/100),2)</f>
        <v>#REF!</v>
      </c>
      <c r="N9" s="67" t="s">
        <v>254</v>
      </c>
      <c r="O9" s="52" t="s">
        <v>85</v>
      </c>
      <c r="P9" s="49"/>
      <c r="Q9" s="53">
        <v>3</v>
      </c>
      <c r="R9" s="89">
        <f t="shared" si="0"/>
        <v>2.25</v>
      </c>
    </row>
    <row r="10" spans="1:19" ht="23.1" customHeight="1" x14ac:dyDescent="0.15">
      <c r="A10" s="98"/>
      <c r="B10" s="67"/>
      <c r="C10" s="48" t="s">
        <v>20</v>
      </c>
      <c r="D10" s="49"/>
      <c r="E10" s="50">
        <v>5</v>
      </c>
      <c r="F10" s="51" t="s">
        <v>19</v>
      </c>
      <c r="G10" s="71"/>
      <c r="H10" s="75" t="s">
        <v>20</v>
      </c>
      <c r="I10" s="49"/>
      <c r="J10" s="51">
        <f>ROUNDUP(E10*0.75,2)</f>
        <v>3.75</v>
      </c>
      <c r="K10" s="51" t="s">
        <v>19</v>
      </c>
      <c r="L10" s="51"/>
      <c r="M10" s="79" t="e">
        <f>ROUND(#REF!+(#REF!*10/100),2)</f>
        <v>#REF!</v>
      </c>
      <c r="N10" s="67" t="s">
        <v>255</v>
      </c>
      <c r="O10" s="52" t="s">
        <v>36</v>
      </c>
      <c r="P10" s="49"/>
      <c r="Q10" s="53">
        <v>2</v>
      </c>
      <c r="R10" s="89">
        <f t="shared" si="0"/>
        <v>1.5</v>
      </c>
    </row>
    <row r="11" spans="1:19" ht="23.1" customHeight="1" x14ac:dyDescent="0.15">
      <c r="A11" s="98"/>
      <c r="B11" s="67"/>
      <c r="C11" s="48"/>
      <c r="D11" s="49"/>
      <c r="E11" s="50"/>
      <c r="F11" s="51"/>
      <c r="G11" s="71"/>
      <c r="H11" s="75"/>
      <c r="I11" s="49"/>
      <c r="J11" s="51"/>
      <c r="K11" s="51"/>
      <c r="L11" s="51"/>
      <c r="M11" s="79"/>
      <c r="N11" s="67" t="s">
        <v>14</v>
      </c>
      <c r="O11" s="52" t="s">
        <v>60</v>
      </c>
      <c r="P11" s="49"/>
      <c r="Q11" s="53">
        <v>5</v>
      </c>
      <c r="R11" s="89">
        <f t="shared" si="0"/>
        <v>3.75</v>
      </c>
    </row>
    <row r="12" spans="1:19" ht="23.1" customHeight="1" x14ac:dyDescent="0.15">
      <c r="A12" s="98"/>
      <c r="B12" s="67"/>
      <c r="C12" s="48"/>
      <c r="D12" s="49"/>
      <c r="E12" s="50"/>
      <c r="F12" s="51"/>
      <c r="G12" s="71"/>
      <c r="H12" s="75"/>
      <c r="I12" s="49"/>
      <c r="J12" s="51"/>
      <c r="K12" s="51"/>
      <c r="L12" s="51"/>
      <c r="M12" s="79"/>
      <c r="N12" s="67"/>
      <c r="O12" s="52" t="s">
        <v>23</v>
      </c>
      <c r="P12" s="49"/>
      <c r="Q12" s="53">
        <v>1</v>
      </c>
      <c r="R12" s="89">
        <f t="shared" si="0"/>
        <v>0.75</v>
      </c>
    </row>
    <row r="13" spans="1:19" ht="23.1" customHeight="1" x14ac:dyDescent="0.15">
      <c r="A13" s="98"/>
      <c r="B13" s="67"/>
      <c r="C13" s="48"/>
      <c r="D13" s="49"/>
      <c r="E13" s="50"/>
      <c r="F13" s="51"/>
      <c r="G13" s="71"/>
      <c r="H13" s="75"/>
      <c r="I13" s="49"/>
      <c r="J13" s="51"/>
      <c r="K13" s="51"/>
      <c r="L13" s="51"/>
      <c r="M13" s="79"/>
      <c r="N13" s="67"/>
      <c r="O13" s="52" t="s">
        <v>24</v>
      </c>
      <c r="P13" s="49" t="s">
        <v>25</v>
      </c>
      <c r="Q13" s="53">
        <v>1</v>
      </c>
      <c r="R13" s="89">
        <f t="shared" si="0"/>
        <v>0.75</v>
      </c>
    </row>
    <row r="14" spans="1:19" ht="23.1" customHeight="1" x14ac:dyDescent="0.15">
      <c r="A14" s="98"/>
      <c r="B14" s="67"/>
      <c r="C14" s="48"/>
      <c r="D14" s="49"/>
      <c r="E14" s="50"/>
      <c r="F14" s="51"/>
      <c r="G14" s="71"/>
      <c r="H14" s="75"/>
      <c r="I14" s="49"/>
      <c r="J14" s="51"/>
      <c r="K14" s="51"/>
      <c r="L14" s="51"/>
      <c r="M14" s="79"/>
      <c r="N14" s="67"/>
      <c r="O14" s="52" t="s">
        <v>26</v>
      </c>
      <c r="P14" s="49"/>
      <c r="Q14" s="53">
        <v>1</v>
      </c>
      <c r="R14" s="89">
        <f t="shared" si="0"/>
        <v>0.75</v>
      </c>
    </row>
    <row r="15" spans="1:19" ht="23.1" customHeight="1" x14ac:dyDescent="0.15">
      <c r="A15" s="98"/>
      <c r="B15" s="67"/>
      <c r="C15" s="48"/>
      <c r="D15" s="49"/>
      <c r="E15" s="50"/>
      <c r="F15" s="51"/>
      <c r="G15" s="71"/>
      <c r="H15" s="75"/>
      <c r="I15" s="49"/>
      <c r="J15" s="51"/>
      <c r="K15" s="51"/>
      <c r="L15" s="51"/>
      <c r="M15" s="79"/>
      <c r="N15" s="67"/>
      <c r="O15" s="52" t="s">
        <v>51</v>
      </c>
      <c r="P15" s="49"/>
      <c r="Q15" s="53">
        <v>0.1</v>
      </c>
      <c r="R15" s="89">
        <f t="shared" si="0"/>
        <v>0.08</v>
      </c>
    </row>
    <row r="16" spans="1:19" ht="23.1" customHeight="1" x14ac:dyDescent="0.15">
      <c r="A16" s="98"/>
      <c r="B16" s="67"/>
      <c r="C16" s="48"/>
      <c r="D16" s="49"/>
      <c r="E16" s="50"/>
      <c r="F16" s="51"/>
      <c r="G16" s="71"/>
      <c r="H16" s="75"/>
      <c r="I16" s="49"/>
      <c r="J16" s="51"/>
      <c r="K16" s="51"/>
      <c r="L16" s="51"/>
      <c r="M16" s="79"/>
      <c r="N16" s="67"/>
      <c r="O16" s="52" t="s">
        <v>72</v>
      </c>
      <c r="P16" s="49"/>
      <c r="Q16" s="53">
        <v>0.01</v>
      </c>
      <c r="R16" s="89">
        <f t="shared" si="0"/>
        <v>0.01</v>
      </c>
    </row>
    <row r="17" spans="1:18" ht="23.1" customHeight="1" x14ac:dyDescent="0.15">
      <c r="A17" s="98"/>
      <c r="B17" s="67"/>
      <c r="C17" s="48"/>
      <c r="D17" s="49"/>
      <c r="E17" s="50"/>
      <c r="F17" s="51"/>
      <c r="G17" s="71"/>
      <c r="H17" s="75"/>
      <c r="I17" s="49"/>
      <c r="J17" s="51"/>
      <c r="K17" s="51"/>
      <c r="L17" s="51"/>
      <c r="M17" s="79"/>
      <c r="N17" s="67"/>
      <c r="O17" s="52" t="s">
        <v>36</v>
      </c>
      <c r="P17" s="49"/>
      <c r="Q17" s="53">
        <v>1</v>
      </c>
      <c r="R17" s="89">
        <f t="shared" si="0"/>
        <v>0.75</v>
      </c>
    </row>
    <row r="18" spans="1:18" ht="23.1" customHeight="1" x14ac:dyDescent="0.15">
      <c r="A18" s="98"/>
      <c r="B18" s="66"/>
      <c r="C18" s="42"/>
      <c r="D18" s="43"/>
      <c r="E18" s="44"/>
      <c r="F18" s="45"/>
      <c r="G18" s="70"/>
      <c r="H18" s="74"/>
      <c r="I18" s="43"/>
      <c r="J18" s="45"/>
      <c r="K18" s="45"/>
      <c r="L18" s="45"/>
      <c r="M18" s="78"/>
      <c r="N18" s="66"/>
      <c r="O18" s="46"/>
      <c r="P18" s="43"/>
      <c r="Q18" s="47"/>
      <c r="R18" s="88"/>
    </row>
    <row r="19" spans="1:18" ht="23.1" customHeight="1" x14ac:dyDescent="0.15">
      <c r="A19" s="98"/>
      <c r="B19" s="67" t="s">
        <v>148</v>
      </c>
      <c r="C19" s="48" t="s">
        <v>151</v>
      </c>
      <c r="D19" s="49"/>
      <c r="E19" s="50">
        <v>20</v>
      </c>
      <c r="F19" s="51" t="s">
        <v>19</v>
      </c>
      <c r="G19" s="71" t="s">
        <v>56</v>
      </c>
      <c r="H19" s="75" t="s">
        <v>151</v>
      </c>
      <c r="I19" s="49"/>
      <c r="J19" s="51">
        <f>ROUNDUP(E19*0.75,2)</f>
        <v>15</v>
      </c>
      <c r="K19" s="51" t="s">
        <v>19</v>
      </c>
      <c r="L19" s="51" t="s">
        <v>56</v>
      </c>
      <c r="M19" s="79" t="e">
        <f>#REF!</f>
        <v>#REF!</v>
      </c>
      <c r="N19" s="67" t="s">
        <v>149</v>
      </c>
      <c r="O19" s="52" t="s">
        <v>23</v>
      </c>
      <c r="P19" s="49"/>
      <c r="Q19" s="53">
        <v>0.3</v>
      </c>
      <c r="R19" s="89">
        <f>ROUNDUP(Q19*0.75,2)</f>
        <v>0.23</v>
      </c>
    </row>
    <row r="20" spans="1:18" ht="23.1" customHeight="1" x14ac:dyDescent="0.15">
      <c r="A20" s="98"/>
      <c r="B20" s="67"/>
      <c r="C20" s="48" t="s">
        <v>78</v>
      </c>
      <c r="D20" s="49"/>
      <c r="E20" s="50">
        <v>10</v>
      </c>
      <c r="F20" s="51" t="s">
        <v>19</v>
      </c>
      <c r="G20" s="71" t="s">
        <v>79</v>
      </c>
      <c r="H20" s="75" t="s">
        <v>78</v>
      </c>
      <c r="I20" s="49"/>
      <c r="J20" s="51">
        <f>ROUNDUP(E20*0.75,2)</f>
        <v>7.5</v>
      </c>
      <c r="K20" s="51" t="s">
        <v>19</v>
      </c>
      <c r="L20" s="51" t="s">
        <v>79</v>
      </c>
      <c r="M20" s="79" t="e">
        <f>#REF!</f>
        <v>#REF!</v>
      </c>
      <c r="N20" s="67" t="s">
        <v>150</v>
      </c>
      <c r="O20" s="52" t="s">
        <v>51</v>
      </c>
      <c r="P20" s="49"/>
      <c r="Q20" s="53">
        <v>0.1</v>
      </c>
      <c r="R20" s="89">
        <f>ROUNDUP(Q20*0.75,2)</f>
        <v>0.08</v>
      </c>
    </row>
    <row r="21" spans="1:18" ht="23.1" customHeight="1" x14ac:dyDescent="0.15">
      <c r="A21" s="98"/>
      <c r="B21" s="67"/>
      <c r="C21" s="48" t="s">
        <v>76</v>
      </c>
      <c r="D21" s="49"/>
      <c r="E21" s="50">
        <v>10</v>
      </c>
      <c r="F21" s="51" t="s">
        <v>19</v>
      </c>
      <c r="G21" s="71"/>
      <c r="H21" s="75" t="s">
        <v>76</v>
      </c>
      <c r="I21" s="49"/>
      <c r="J21" s="51">
        <f>ROUNDUP(E21*0.75,2)</f>
        <v>7.5</v>
      </c>
      <c r="K21" s="51" t="s">
        <v>19</v>
      </c>
      <c r="L21" s="51"/>
      <c r="M21" s="79" t="e">
        <f>ROUND(#REF!+(#REF!*15/100),2)</f>
        <v>#REF!</v>
      </c>
      <c r="N21" s="67" t="s">
        <v>27</v>
      </c>
      <c r="O21" s="52" t="s">
        <v>116</v>
      </c>
      <c r="P21" s="49" t="s">
        <v>117</v>
      </c>
      <c r="Q21" s="53">
        <v>4</v>
      </c>
      <c r="R21" s="89">
        <f>ROUNDUP(Q21*0.75,2)</f>
        <v>3</v>
      </c>
    </row>
    <row r="22" spans="1:18" ht="23.1" customHeight="1" x14ac:dyDescent="0.15">
      <c r="A22" s="98"/>
      <c r="B22" s="67"/>
      <c r="C22" s="48" t="s">
        <v>152</v>
      </c>
      <c r="D22" s="49"/>
      <c r="E22" s="50">
        <v>5</v>
      </c>
      <c r="F22" s="51" t="s">
        <v>19</v>
      </c>
      <c r="G22" s="71"/>
      <c r="H22" s="75" t="s">
        <v>152</v>
      </c>
      <c r="I22" s="49"/>
      <c r="J22" s="51">
        <f>ROUNDUP(E22*0.75,2)</f>
        <v>3.75</v>
      </c>
      <c r="K22" s="51" t="s">
        <v>19</v>
      </c>
      <c r="L22" s="51"/>
      <c r="M22" s="79" t="e">
        <f>ROUND(#REF!+(#REF!*10/100),2)</f>
        <v>#REF!</v>
      </c>
      <c r="N22" s="67" t="s">
        <v>14</v>
      </c>
      <c r="O22" s="52"/>
      <c r="P22" s="49"/>
      <c r="Q22" s="53"/>
      <c r="R22" s="89"/>
    </row>
    <row r="23" spans="1:18" ht="23.1" customHeight="1" x14ac:dyDescent="0.15">
      <c r="A23" s="98"/>
      <c r="B23" s="66"/>
      <c r="C23" s="42"/>
      <c r="D23" s="43"/>
      <c r="E23" s="44"/>
      <c r="F23" s="45"/>
      <c r="G23" s="70"/>
      <c r="H23" s="74"/>
      <c r="I23" s="43"/>
      <c r="J23" s="45"/>
      <c r="K23" s="45"/>
      <c r="L23" s="45"/>
      <c r="M23" s="78"/>
      <c r="N23" s="66"/>
      <c r="O23" s="46"/>
      <c r="P23" s="43"/>
      <c r="Q23" s="47"/>
      <c r="R23" s="88"/>
    </row>
    <row r="24" spans="1:18" ht="23.1" customHeight="1" x14ac:dyDescent="0.15">
      <c r="A24" s="98"/>
      <c r="B24" s="67" t="s">
        <v>87</v>
      </c>
      <c r="C24" s="48" t="s">
        <v>153</v>
      </c>
      <c r="D24" s="49"/>
      <c r="E24" s="50">
        <v>20</v>
      </c>
      <c r="F24" s="51" t="s">
        <v>19</v>
      </c>
      <c r="G24" s="71"/>
      <c r="H24" s="75" t="s">
        <v>153</v>
      </c>
      <c r="I24" s="49"/>
      <c r="J24" s="51">
        <f>ROUNDUP(E24*0.75,2)</f>
        <v>15</v>
      </c>
      <c r="K24" s="51" t="s">
        <v>19</v>
      </c>
      <c r="L24" s="51"/>
      <c r="M24" s="79" t="e">
        <f>ROUND(#REF!+(#REF!*3/100),2)</f>
        <v>#REF!</v>
      </c>
      <c r="N24" s="67" t="s">
        <v>14</v>
      </c>
      <c r="O24" s="52" t="s">
        <v>22</v>
      </c>
      <c r="P24" s="49"/>
      <c r="Q24" s="53">
        <v>100</v>
      </c>
      <c r="R24" s="89">
        <f>ROUNDUP(Q24*0.75,2)</f>
        <v>75</v>
      </c>
    </row>
    <row r="25" spans="1:18" ht="23.1" customHeight="1" x14ac:dyDescent="0.15">
      <c r="A25" s="98"/>
      <c r="B25" s="67"/>
      <c r="C25" s="48" t="s">
        <v>73</v>
      </c>
      <c r="D25" s="49"/>
      <c r="E25" s="50">
        <v>2</v>
      </c>
      <c r="F25" s="51" t="s">
        <v>19</v>
      </c>
      <c r="G25" s="71"/>
      <c r="H25" s="75" t="s">
        <v>73</v>
      </c>
      <c r="I25" s="49"/>
      <c r="J25" s="51">
        <f>ROUNDUP(E25*0.75,2)</f>
        <v>1.5</v>
      </c>
      <c r="K25" s="51" t="s">
        <v>19</v>
      </c>
      <c r="L25" s="51"/>
      <c r="M25" s="79" t="e">
        <f>ROUND(#REF!+(#REF!*10/100),2)</f>
        <v>#REF!</v>
      </c>
      <c r="N25" s="67"/>
      <c r="O25" s="52" t="s">
        <v>51</v>
      </c>
      <c r="P25" s="49"/>
      <c r="Q25" s="53">
        <v>0.1</v>
      </c>
      <c r="R25" s="89">
        <f>ROUNDUP(Q25*0.75,2)</f>
        <v>0.08</v>
      </c>
    </row>
    <row r="26" spans="1:18" ht="23.1" customHeight="1" x14ac:dyDescent="0.15">
      <c r="A26" s="98"/>
      <c r="B26" s="67"/>
      <c r="C26" s="48"/>
      <c r="D26" s="49"/>
      <c r="E26" s="50"/>
      <c r="F26" s="51"/>
      <c r="G26" s="71"/>
      <c r="H26" s="75"/>
      <c r="I26" s="49"/>
      <c r="J26" s="51"/>
      <c r="K26" s="51"/>
      <c r="L26" s="51"/>
      <c r="M26" s="79"/>
      <c r="N26" s="67"/>
      <c r="O26" s="52" t="s">
        <v>24</v>
      </c>
      <c r="P26" s="49" t="s">
        <v>25</v>
      </c>
      <c r="Q26" s="53">
        <v>0.5</v>
      </c>
      <c r="R26" s="89">
        <f>ROUNDUP(Q26*0.75,2)</f>
        <v>0.38</v>
      </c>
    </row>
    <row r="27" spans="1:18" ht="23.1" customHeight="1" x14ac:dyDescent="0.15">
      <c r="A27" s="98"/>
      <c r="B27" s="66"/>
      <c r="C27" s="42"/>
      <c r="D27" s="43"/>
      <c r="E27" s="44"/>
      <c r="F27" s="45"/>
      <c r="G27" s="70"/>
      <c r="H27" s="74"/>
      <c r="I27" s="43"/>
      <c r="J27" s="45"/>
      <c r="K27" s="45"/>
      <c r="L27" s="45"/>
      <c r="M27" s="78"/>
      <c r="N27" s="66"/>
      <c r="O27" s="46"/>
      <c r="P27" s="43"/>
      <c r="Q27" s="47"/>
      <c r="R27" s="88"/>
    </row>
    <row r="28" spans="1:18" ht="23.1" customHeight="1" x14ac:dyDescent="0.15">
      <c r="A28" s="98"/>
      <c r="B28" s="67" t="s">
        <v>154</v>
      </c>
      <c r="C28" s="48" t="s">
        <v>155</v>
      </c>
      <c r="D28" s="49"/>
      <c r="E28" s="63">
        <v>0.25</v>
      </c>
      <c r="F28" s="51" t="s">
        <v>97</v>
      </c>
      <c r="G28" s="71"/>
      <c r="H28" s="75" t="s">
        <v>155</v>
      </c>
      <c r="I28" s="49"/>
      <c r="J28" s="51">
        <f>ROUNDUP(E28*0.75,2)</f>
        <v>0.19</v>
      </c>
      <c r="K28" s="51" t="s">
        <v>97</v>
      </c>
      <c r="L28" s="51"/>
      <c r="M28" s="79" t="e">
        <f>#REF!</f>
        <v>#REF!</v>
      </c>
      <c r="N28" s="67" t="s">
        <v>42</v>
      </c>
      <c r="O28" s="52"/>
      <c r="P28" s="49"/>
      <c r="Q28" s="53"/>
      <c r="R28" s="89"/>
    </row>
    <row r="29" spans="1:18" ht="23.1" customHeight="1" thickBot="1" x14ac:dyDescent="0.2">
      <c r="A29" s="99"/>
      <c r="B29" s="68"/>
      <c r="C29" s="57"/>
      <c r="D29" s="58"/>
      <c r="E29" s="59"/>
      <c r="F29" s="60"/>
      <c r="G29" s="72"/>
      <c r="H29" s="76"/>
      <c r="I29" s="58"/>
      <c r="J29" s="60"/>
      <c r="K29" s="60"/>
      <c r="L29" s="60"/>
      <c r="M29" s="80"/>
      <c r="N29" s="68"/>
      <c r="O29" s="61"/>
      <c r="P29" s="58"/>
      <c r="Q29" s="62"/>
      <c r="R29" s="90"/>
    </row>
  </sheetData>
  <mergeCells count="4">
    <mergeCell ref="H1:N1"/>
    <mergeCell ref="A2:R2"/>
    <mergeCell ref="A3:F3"/>
    <mergeCell ref="A5:A29"/>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93"/>
      <c r="I1" s="93"/>
      <c r="J1" s="94"/>
      <c r="K1" s="94"/>
      <c r="L1" s="94"/>
      <c r="M1" s="94"/>
      <c r="N1" s="94"/>
      <c r="O1" s="2"/>
      <c r="P1" s="2"/>
      <c r="Q1" s="4"/>
      <c r="R1" s="4"/>
      <c r="S1" s="3"/>
    </row>
    <row r="2" spans="1:19" ht="36.75" customHeight="1" x14ac:dyDescent="0.15">
      <c r="A2" s="93" t="s">
        <v>0</v>
      </c>
      <c r="B2" s="93"/>
      <c r="C2" s="94"/>
      <c r="D2" s="94"/>
      <c r="E2" s="94"/>
      <c r="F2" s="94"/>
      <c r="G2" s="94"/>
      <c r="H2" s="94"/>
      <c r="I2" s="94"/>
      <c r="J2" s="94"/>
      <c r="K2" s="94"/>
      <c r="L2" s="94"/>
      <c r="M2" s="94"/>
      <c r="N2" s="94"/>
      <c r="O2" s="94"/>
      <c r="P2" s="94"/>
      <c r="Q2" s="94"/>
      <c r="R2" s="94"/>
      <c r="S2" s="3"/>
    </row>
    <row r="3" spans="1:19" ht="27.75" customHeight="1" thickBot="1" x14ac:dyDescent="0.3">
      <c r="A3" s="95" t="s">
        <v>157</v>
      </c>
      <c r="B3" s="96"/>
      <c r="C3" s="96"/>
      <c r="D3" s="96"/>
      <c r="E3" s="96"/>
      <c r="F3" s="96"/>
      <c r="G3" s="2"/>
      <c r="H3" s="2"/>
      <c r="I3" s="12"/>
      <c r="J3" s="2"/>
      <c r="K3" s="7"/>
      <c r="L3" s="7"/>
      <c r="M3" s="10"/>
      <c r="N3" s="2"/>
      <c r="O3" s="13"/>
      <c r="P3" s="12"/>
      <c r="Q3" s="14"/>
      <c r="R3" s="14"/>
      <c r="S3" s="11"/>
    </row>
    <row r="4" spans="1:19"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19" ht="24.95" customHeight="1" x14ac:dyDescent="0.15">
      <c r="A5" s="97" t="s">
        <v>45</v>
      </c>
      <c r="B5" s="65" t="s">
        <v>158</v>
      </c>
      <c r="C5" s="36" t="s">
        <v>163</v>
      </c>
      <c r="D5" s="37" t="s">
        <v>25</v>
      </c>
      <c r="E5" s="38">
        <v>40</v>
      </c>
      <c r="F5" s="39" t="s">
        <v>19</v>
      </c>
      <c r="G5" s="69"/>
      <c r="H5" s="73" t="s">
        <v>163</v>
      </c>
      <c r="I5" s="37" t="s">
        <v>25</v>
      </c>
      <c r="J5" s="39">
        <f>ROUNDUP(E5*0.75,2)</f>
        <v>30</v>
      </c>
      <c r="K5" s="39" t="s">
        <v>19</v>
      </c>
      <c r="L5" s="39"/>
      <c r="M5" s="77" t="e">
        <f>#REF!</f>
        <v>#REF!</v>
      </c>
      <c r="N5" s="65" t="s">
        <v>159</v>
      </c>
      <c r="O5" s="40" t="s">
        <v>57</v>
      </c>
      <c r="P5" s="37" t="s">
        <v>47</v>
      </c>
      <c r="Q5" s="41">
        <v>0.5</v>
      </c>
      <c r="R5" s="87">
        <f t="shared" ref="R5:R12" si="0">ROUNDUP(Q5*0.75,2)</f>
        <v>0.38</v>
      </c>
    </row>
    <row r="6" spans="1:19" ht="24.95" customHeight="1" x14ac:dyDescent="0.15">
      <c r="A6" s="98"/>
      <c r="B6" s="67"/>
      <c r="C6" s="48" t="s">
        <v>129</v>
      </c>
      <c r="D6" s="49"/>
      <c r="E6" s="50">
        <v>40</v>
      </c>
      <c r="F6" s="51" t="s">
        <v>19</v>
      </c>
      <c r="G6" s="71" t="s">
        <v>56</v>
      </c>
      <c r="H6" s="75" t="s">
        <v>129</v>
      </c>
      <c r="I6" s="49"/>
      <c r="J6" s="51">
        <f>ROUNDUP(E6*0.75,2)</f>
        <v>30</v>
      </c>
      <c r="K6" s="51" t="s">
        <v>19</v>
      </c>
      <c r="L6" s="51" t="s">
        <v>56</v>
      </c>
      <c r="M6" s="79" t="e">
        <f>#REF!</f>
        <v>#REF!</v>
      </c>
      <c r="N6" s="67" t="s">
        <v>160</v>
      </c>
      <c r="O6" s="52" t="s">
        <v>36</v>
      </c>
      <c r="P6" s="49"/>
      <c r="Q6" s="53">
        <v>2</v>
      </c>
      <c r="R6" s="89">
        <f t="shared" si="0"/>
        <v>1.5</v>
      </c>
    </row>
    <row r="7" spans="1:19" ht="24.95" customHeight="1" x14ac:dyDescent="0.15">
      <c r="A7" s="98"/>
      <c r="B7" s="67"/>
      <c r="C7" s="48" t="s">
        <v>68</v>
      </c>
      <c r="D7" s="49"/>
      <c r="E7" s="50">
        <v>30</v>
      </c>
      <c r="F7" s="51" t="s">
        <v>19</v>
      </c>
      <c r="G7" s="71"/>
      <c r="H7" s="75" t="s">
        <v>68</v>
      </c>
      <c r="I7" s="49"/>
      <c r="J7" s="51">
        <f>ROUNDUP(E7*0.75,2)</f>
        <v>22.5</v>
      </c>
      <c r="K7" s="51" t="s">
        <v>19</v>
      </c>
      <c r="L7" s="51"/>
      <c r="M7" s="79" t="e">
        <f>ROUND(#REF!+(#REF!*6/100),2)</f>
        <v>#REF!</v>
      </c>
      <c r="N7" s="67" t="s">
        <v>161</v>
      </c>
      <c r="O7" s="52" t="s">
        <v>113</v>
      </c>
      <c r="P7" s="49" t="s">
        <v>25</v>
      </c>
      <c r="Q7" s="53">
        <v>2</v>
      </c>
      <c r="R7" s="89">
        <f t="shared" si="0"/>
        <v>1.5</v>
      </c>
    </row>
    <row r="8" spans="1:19" ht="24.95" customHeight="1" x14ac:dyDescent="0.15">
      <c r="A8" s="98"/>
      <c r="B8" s="67"/>
      <c r="C8" s="48" t="s">
        <v>20</v>
      </c>
      <c r="D8" s="49"/>
      <c r="E8" s="50">
        <v>10</v>
      </c>
      <c r="F8" s="51" t="s">
        <v>19</v>
      </c>
      <c r="G8" s="71"/>
      <c r="H8" s="75" t="s">
        <v>20</v>
      </c>
      <c r="I8" s="49"/>
      <c r="J8" s="51">
        <f>ROUNDUP(E8*0.75,2)</f>
        <v>7.5</v>
      </c>
      <c r="K8" s="51" t="s">
        <v>19</v>
      </c>
      <c r="L8" s="51"/>
      <c r="M8" s="79" t="e">
        <f>ROUND(#REF!+(#REF!*10/100),2)</f>
        <v>#REF!</v>
      </c>
      <c r="N8" s="85" t="s">
        <v>263</v>
      </c>
      <c r="O8" s="52" t="s">
        <v>60</v>
      </c>
      <c r="P8" s="49"/>
      <c r="Q8" s="53">
        <v>30</v>
      </c>
      <c r="R8" s="89">
        <f t="shared" si="0"/>
        <v>22.5</v>
      </c>
    </row>
    <row r="9" spans="1:19" ht="24.95" customHeight="1" x14ac:dyDescent="0.15">
      <c r="A9" s="98"/>
      <c r="B9" s="67"/>
      <c r="C9" s="48" t="s">
        <v>61</v>
      </c>
      <c r="D9" s="49"/>
      <c r="E9" s="50">
        <v>0.5</v>
      </c>
      <c r="F9" s="51" t="s">
        <v>19</v>
      </c>
      <c r="G9" s="71"/>
      <c r="H9" s="75" t="s">
        <v>61</v>
      </c>
      <c r="I9" s="49"/>
      <c r="J9" s="51">
        <f>ROUNDUP(E9*0.75,2)</f>
        <v>0.38</v>
      </c>
      <c r="K9" s="51" t="s">
        <v>19</v>
      </c>
      <c r="L9" s="51"/>
      <c r="M9" s="79" t="e">
        <f>ROUND(#REF!+(#REF!*10/100),2)</f>
        <v>#REF!</v>
      </c>
      <c r="N9" s="67" t="s">
        <v>162</v>
      </c>
      <c r="O9" s="52" t="s">
        <v>37</v>
      </c>
      <c r="P9" s="49"/>
      <c r="Q9" s="53">
        <v>1</v>
      </c>
      <c r="R9" s="89">
        <f t="shared" si="0"/>
        <v>0.75</v>
      </c>
    </row>
    <row r="10" spans="1:19" ht="24.95" customHeight="1" x14ac:dyDescent="0.15">
      <c r="A10" s="98"/>
      <c r="B10" s="67"/>
      <c r="C10" s="48"/>
      <c r="D10" s="49"/>
      <c r="E10" s="50"/>
      <c r="F10" s="51"/>
      <c r="G10" s="71"/>
      <c r="H10" s="75"/>
      <c r="I10" s="49"/>
      <c r="J10" s="51"/>
      <c r="K10" s="51"/>
      <c r="L10" s="51"/>
      <c r="M10" s="79"/>
      <c r="N10" s="67" t="s">
        <v>28</v>
      </c>
      <c r="O10" s="52" t="s">
        <v>58</v>
      </c>
      <c r="P10" s="49"/>
      <c r="Q10" s="53">
        <v>15</v>
      </c>
      <c r="R10" s="89">
        <f t="shared" si="0"/>
        <v>11.25</v>
      </c>
    </row>
    <row r="11" spans="1:19" ht="24.95" customHeight="1" x14ac:dyDescent="0.15">
      <c r="A11" s="98"/>
      <c r="B11" s="67"/>
      <c r="C11" s="48"/>
      <c r="D11" s="49"/>
      <c r="E11" s="50"/>
      <c r="F11" s="51"/>
      <c r="G11" s="71"/>
      <c r="H11" s="75"/>
      <c r="I11" s="49"/>
      <c r="J11" s="51"/>
      <c r="K11" s="51"/>
      <c r="L11" s="51"/>
      <c r="M11" s="79"/>
      <c r="N11" s="67"/>
      <c r="O11" s="52" t="s">
        <v>59</v>
      </c>
      <c r="P11" s="49"/>
      <c r="Q11" s="53">
        <v>2</v>
      </c>
      <c r="R11" s="89">
        <f t="shared" si="0"/>
        <v>1.5</v>
      </c>
    </row>
    <row r="12" spans="1:19" ht="24.95" customHeight="1" x14ac:dyDescent="0.15">
      <c r="A12" s="98"/>
      <c r="B12" s="67"/>
      <c r="C12" s="48"/>
      <c r="D12" s="49"/>
      <c r="E12" s="50"/>
      <c r="F12" s="51"/>
      <c r="G12" s="71"/>
      <c r="H12" s="75"/>
      <c r="I12" s="49"/>
      <c r="J12" s="51"/>
      <c r="K12" s="51"/>
      <c r="L12" s="51"/>
      <c r="M12" s="79"/>
      <c r="N12" s="67"/>
      <c r="O12" s="52" t="s">
        <v>23</v>
      </c>
      <c r="P12" s="49"/>
      <c r="Q12" s="53">
        <v>0.5</v>
      </c>
      <c r="R12" s="89">
        <f t="shared" si="0"/>
        <v>0.38</v>
      </c>
    </row>
    <row r="13" spans="1:19" ht="24.95" customHeight="1" x14ac:dyDescent="0.15">
      <c r="A13" s="98"/>
      <c r="B13" s="66"/>
      <c r="C13" s="42"/>
      <c r="D13" s="43"/>
      <c r="E13" s="44"/>
      <c r="F13" s="45"/>
      <c r="G13" s="70"/>
      <c r="H13" s="74"/>
      <c r="I13" s="43"/>
      <c r="J13" s="45"/>
      <c r="K13" s="45"/>
      <c r="L13" s="45"/>
      <c r="M13" s="78"/>
      <c r="N13" s="66"/>
      <c r="O13" s="46"/>
      <c r="P13" s="43"/>
      <c r="Q13" s="47"/>
      <c r="R13" s="88"/>
    </row>
    <row r="14" spans="1:19" ht="24.95" customHeight="1" x14ac:dyDescent="0.15">
      <c r="A14" s="98"/>
      <c r="B14" s="67" t="s">
        <v>164</v>
      </c>
      <c r="C14" s="48" t="s">
        <v>88</v>
      </c>
      <c r="D14" s="49"/>
      <c r="E14" s="82">
        <v>0.16666666666666666</v>
      </c>
      <c r="F14" s="51" t="s">
        <v>89</v>
      </c>
      <c r="G14" s="71" t="s">
        <v>30</v>
      </c>
      <c r="H14" s="75" t="s">
        <v>88</v>
      </c>
      <c r="I14" s="49"/>
      <c r="J14" s="51">
        <f>ROUNDUP(E14*0.75,2)</f>
        <v>0.13</v>
      </c>
      <c r="K14" s="51" t="s">
        <v>89</v>
      </c>
      <c r="L14" s="51" t="s">
        <v>30</v>
      </c>
      <c r="M14" s="79" t="e">
        <f>#REF!</f>
        <v>#REF!</v>
      </c>
      <c r="N14" s="67" t="s">
        <v>165</v>
      </c>
      <c r="O14" s="52" t="s">
        <v>23</v>
      </c>
      <c r="P14" s="49"/>
      <c r="Q14" s="53">
        <v>1</v>
      </c>
      <c r="R14" s="89">
        <f>ROUNDUP(Q14*0.75,2)</f>
        <v>0.75</v>
      </c>
    </row>
    <row r="15" spans="1:19" ht="24.95" customHeight="1" x14ac:dyDescent="0.15">
      <c r="A15" s="98"/>
      <c r="B15" s="67"/>
      <c r="C15" s="48" t="s">
        <v>65</v>
      </c>
      <c r="D15" s="49"/>
      <c r="E15" s="50">
        <v>10</v>
      </c>
      <c r="F15" s="51" t="s">
        <v>19</v>
      </c>
      <c r="G15" s="71"/>
      <c r="H15" s="75" t="s">
        <v>65</v>
      </c>
      <c r="I15" s="49"/>
      <c r="J15" s="51">
        <f>ROUNDUP(E15*0.75,2)</f>
        <v>7.5</v>
      </c>
      <c r="K15" s="51" t="s">
        <v>19</v>
      </c>
      <c r="L15" s="51"/>
      <c r="M15" s="79" t="e">
        <f>ROUND(#REF!+(#REF!*15/100),2)</f>
        <v>#REF!</v>
      </c>
      <c r="N15" s="67" t="s">
        <v>166</v>
      </c>
      <c r="O15" s="52" t="s">
        <v>51</v>
      </c>
      <c r="P15" s="49"/>
      <c r="Q15" s="53">
        <v>0.1</v>
      </c>
      <c r="R15" s="89">
        <f>ROUNDUP(Q15*0.75,2)</f>
        <v>0.08</v>
      </c>
    </row>
    <row r="16" spans="1:19" ht="24.95" customHeight="1" x14ac:dyDescent="0.15">
      <c r="A16" s="98"/>
      <c r="B16" s="67"/>
      <c r="C16" s="48" t="s">
        <v>111</v>
      </c>
      <c r="D16" s="49"/>
      <c r="E16" s="50">
        <v>0.5</v>
      </c>
      <c r="F16" s="51" t="s">
        <v>19</v>
      </c>
      <c r="G16" s="71" t="s">
        <v>49</v>
      </c>
      <c r="H16" s="75" t="s">
        <v>111</v>
      </c>
      <c r="I16" s="49"/>
      <c r="J16" s="51">
        <f>ROUNDUP(E16*0.75,2)</f>
        <v>0.38</v>
      </c>
      <c r="K16" s="51" t="s">
        <v>19</v>
      </c>
      <c r="L16" s="51" t="s">
        <v>49</v>
      </c>
      <c r="M16" s="79" t="e">
        <f>#REF!</f>
        <v>#REF!</v>
      </c>
      <c r="N16" s="67" t="s">
        <v>167</v>
      </c>
      <c r="O16" s="52" t="s">
        <v>52</v>
      </c>
      <c r="P16" s="49"/>
      <c r="Q16" s="53">
        <v>2</v>
      </c>
      <c r="R16" s="89">
        <f>ROUNDUP(Q16*0.75,2)</f>
        <v>1.5</v>
      </c>
    </row>
    <row r="17" spans="1:18" ht="24.95" customHeight="1" x14ac:dyDescent="0.15">
      <c r="A17" s="98"/>
      <c r="B17" s="67"/>
      <c r="C17" s="48" t="s">
        <v>74</v>
      </c>
      <c r="D17" s="49"/>
      <c r="E17" s="50">
        <v>10</v>
      </c>
      <c r="F17" s="51" t="s">
        <v>19</v>
      </c>
      <c r="G17" s="71" t="s">
        <v>75</v>
      </c>
      <c r="H17" s="75" t="s">
        <v>74</v>
      </c>
      <c r="I17" s="49"/>
      <c r="J17" s="51">
        <f>ROUNDUP(E17*0.75,2)</f>
        <v>7.5</v>
      </c>
      <c r="K17" s="51" t="s">
        <v>19</v>
      </c>
      <c r="L17" s="51" t="s">
        <v>75</v>
      </c>
      <c r="M17" s="79" t="e">
        <f>#REF!</f>
        <v>#REF!</v>
      </c>
      <c r="N17" s="67" t="s">
        <v>14</v>
      </c>
      <c r="O17" s="52" t="s">
        <v>36</v>
      </c>
      <c r="P17" s="49"/>
      <c r="Q17" s="53">
        <v>2</v>
      </c>
      <c r="R17" s="89">
        <f>ROUNDUP(Q17*0.75,2)</f>
        <v>1.5</v>
      </c>
    </row>
    <row r="18" spans="1:18" ht="24.95" customHeight="1" x14ac:dyDescent="0.15">
      <c r="A18" s="98"/>
      <c r="B18" s="66"/>
      <c r="C18" s="42"/>
      <c r="D18" s="43"/>
      <c r="E18" s="44"/>
      <c r="F18" s="45"/>
      <c r="G18" s="70"/>
      <c r="H18" s="74"/>
      <c r="I18" s="43"/>
      <c r="J18" s="45"/>
      <c r="K18" s="45"/>
      <c r="L18" s="45"/>
      <c r="M18" s="78"/>
      <c r="N18" s="66"/>
      <c r="O18" s="46"/>
      <c r="P18" s="43"/>
      <c r="Q18" s="47"/>
      <c r="R18" s="88"/>
    </row>
    <row r="19" spans="1:18" ht="24.95" customHeight="1" x14ac:dyDescent="0.15">
      <c r="A19" s="98"/>
      <c r="B19" s="67" t="s">
        <v>168</v>
      </c>
      <c r="C19" s="48" t="s">
        <v>66</v>
      </c>
      <c r="D19" s="49" t="s">
        <v>67</v>
      </c>
      <c r="E19" s="63">
        <v>0.25</v>
      </c>
      <c r="F19" s="51" t="s">
        <v>44</v>
      </c>
      <c r="G19" s="71"/>
      <c r="H19" s="75" t="s">
        <v>66</v>
      </c>
      <c r="I19" s="49" t="s">
        <v>67</v>
      </c>
      <c r="J19" s="51">
        <f>ROUNDUP(E19*0.75,2)</f>
        <v>0.19</v>
      </c>
      <c r="K19" s="51" t="s">
        <v>44</v>
      </c>
      <c r="L19" s="51"/>
      <c r="M19" s="79" t="e">
        <f>#REF!</f>
        <v>#REF!</v>
      </c>
      <c r="N19" s="67" t="s">
        <v>14</v>
      </c>
      <c r="O19" s="52" t="s">
        <v>60</v>
      </c>
      <c r="P19" s="49"/>
      <c r="Q19" s="53">
        <v>100</v>
      </c>
      <c r="R19" s="89">
        <f>ROUNDUP(Q19*0.75,2)</f>
        <v>75</v>
      </c>
    </row>
    <row r="20" spans="1:18" ht="24.95" customHeight="1" x14ac:dyDescent="0.15">
      <c r="A20" s="98"/>
      <c r="B20" s="67"/>
      <c r="C20" s="48" t="s">
        <v>169</v>
      </c>
      <c r="D20" s="49"/>
      <c r="E20" s="50">
        <v>5</v>
      </c>
      <c r="F20" s="51" t="s">
        <v>19</v>
      </c>
      <c r="G20" s="71"/>
      <c r="H20" s="75" t="s">
        <v>169</v>
      </c>
      <c r="I20" s="49"/>
      <c r="J20" s="51">
        <f>ROUNDUP(E20*0.75,2)</f>
        <v>3.75</v>
      </c>
      <c r="K20" s="51" t="s">
        <v>19</v>
      </c>
      <c r="L20" s="51"/>
      <c r="M20" s="79" t="e">
        <f>ROUND(#REF!+(#REF!*15/100),2)</f>
        <v>#REF!</v>
      </c>
      <c r="N20" s="67"/>
      <c r="O20" s="52" t="s">
        <v>81</v>
      </c>
      <c r="P20" s="49" t="s">
        <v>82</v>
      </c>
      <c r="Q20" s="53">
        <v>0.5</v>
      </c>
      <c r="R20" s="89">
        <f>ROUNDUP(Q20*0.75,2)</f>
        <v>0.38</v>
      </c>
    </row>
    <row r="21" spans="1:18" ht="24.95" customHeight="1" x14ac:dyDescent="0.15">
      <c r="A21" s="98"/>
      <c r="B21" s="67"/>
      <c r="C21" s="48"/>
      <c r="D21" s="49"/>
      <c r="E21" s="50"/>
      <c r="F21" s="51"/>
      <c r="G21" s="71"/>
      <c r="H21" s="75"/>
      <c r="I21" s="49"/>
      <c r="J21" s="51"/>
      <c r="K21" s="51"/>
      <c r="L21" s="51"/>
      <c r="M21" s="79"/>
      <c r="N21" s="67"/>
      <c r="O21" s="52" t="s">
        <v>51</v>
      </c>
      <c r="P21" s="49"/>
      <c r="Q21" s="53">
        <v>0.1</v>
      </c>
      <c r="R21" s="89">
        <f>ROUNDUP(Q21*0.75,2)</f>
        <v>0.08</v>
      </c>
    </row>
    <row r="22" spans="1:18" ht="24.95" customHeight="1" thickBot="1" x14ac:dyDescent="0.2">
      <c r="A22" s="99"/>
      <c r="B22" s="68"/>
      <c r="C22" s="57"/>
      <c r="D22" s="58"/>
      <c r="E22" s="59"/>
      <c r="F22" s="60"/>
      <c r="G22" s="72"/>
      <c r="H22" s="76"/>
      <c r="I22" s="58"/>
      <c r="J22" s="60"/>
      <c r="K22" s="60"/>
      <c r="L22" s="60"/>
      <c r="M22" s="80"/>
      <c r="N22" s="68"/>
      <c r="O22" s="61"/>
      <c r="P22" s="58"/>
      <c r="Q22" s="62"/>
      <c r="R22" s="90"/>
    </row>
  </sheetData>
  <mergeCells count="4">
    <mergeCell ref="H1:N1"/>
    <mergeCell ref="A2:R2"/>
    <mergeCell ref="A3:F3"/>
    <mergeCell ref="A5:A22"/>
  </mergeCells>
  <phoneticPr fontId="16"/>
  <printOptions horizontalCentered="1" verticalCentered="1"/>
  <pageMargins left="0.39370078740157483" right="0.39370078740157483" top="0.39370078740157483" bottom="0.39370078740157483" header="0.39370078740157483" footer="0.39370078740157483"/>
  <pageSetup paperSize="12"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93"/>
      <c r="I1" s="93"/>
      <c r="J1" s="94"/>
      <c r="K1" s="94"/>
      <c r="L1" s="94"/>
      <c r="M1" s="94"/>
      <c r="N1" s="94"/>
      <c r="O1" s="2"/>
      <c r="P1" s="2"/>
      <c r="Q1" s="4"/>
      <c r="R1" s="4"/>
      <c r="S1" s="3"/>
    </row>
    <row r="2" spans="1:19" ht="36.75" customHeight="1" x14ac:dyDescent="0.15">
      <c r="A2" s="93" t="s">
        <v>0</v>
      </c>
      <c r="B2" s="93"/>
      <c r="C2" s="94"/>
      <c r="D2" s="94"/>
      <c r="E2" s="94"/>
      <c r="F2" s="94"/>
      <c r="G2" s="94"/>
      <c r="H2" s="94"/>
      <c r="I2" s="94"/>
      <c r="J2" s="94"/>
      <c r="K2" s="94"/>
      <c r="L2" s="94"/>
      <c r="M2" s="94"/>
      <c r="N2" s="94"/>
      <c r="O2" s="94"/>
      <c r="P2" s="94"/>
      <c r="Q2" s="94"/>
      <c r="R2" s="94"/>
      <c r="S2" s="3"/>
    </row>
    <row r="3" spans="1:19" ht="27.75" customHeight="1" thickBot="1" x14ac:dyDescent="0.3">
      <c r="A3" s="95" t="s">
        <v>172</v>
      </c>
      <c r="B3" s="96"/>
      <c r="C3" s="96"/>
      <c r="D3" s="96"/>
      <c r="E3" s="96"/>
      <c r="F3" s="96"/>
      <c r="G3" s="2"/>
      <c r="H3" s="2"/>
      <c r="I3" s="12"/>
      <c r="J3" s="2"/>
      <c r="K3" s="7"/>
      <c r="L3" s="7"/>
      <c r="M3" s="10"/>
      <c r="N3" s="2"/>
      <c r="O3" s="13"/>
      <c r="P3" s="12"/>
      <c r="Q3" s="14"/>
      <c r="R3" s="14"/>
      <c r="S3" s="11"/>
    </row>
    <row r="4" spans="1:19"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19" ht="24.95" customHeight="1" x14ac:dyDescent="0.15">
      <c r="A5" s="97" t="s">
        <v>45</v>
      </c>
      <c r="B5" s="65" t="s">
        <v>13</v>
      </c>
      <c r="C5" s="36"/>
      <c r="D5" s="37"/>
      <c r="E5" s="38"/>
      <c r="F5" s="39"/>
      <c r="G5" s="69"/>
      <c r="H5" s="73"/>
      <c r="I5" s="37"/>
      <c r="J5" s="39"/>
      <c r="K5" s="39"/>
      <c r="L5" s="39"/>
      <c r="M5" s="77"/>
      <c r="N5" s="65"/>
      <c r="O5" s="40" t="s">
        <v>13</v>
      </c>
      <c r="P5" s="37"/>
      <c r="Q5" s="41">
        <v>110</v>
      </c>
      <c r="R5" s="87">
        <f>ROUNDUP(Q5*0.75,2)</f>
        <v>82.5</v>
      </c>
    </row>
    <row r="6" spans="1:19" ht="24.95" customHeight="1" x14ac:dyDescent="0.15">
      <c r="A6" s="98"/>
      <c r="B6" s="66"/>
      <c r="C6" s="42"/>
      <c r="D6" s="43"/>
      <c r="E6" s="44"/>
      <c r="F6" s="45"/>
      <c r="G6" s="70"/>
      <c r="H6" s="74"/>
      <c r="I6" s="43"/>
      <c r="J6" s="45"/>
      <c r="K6" s="45"/>
      <c r="L6" s="45"/>
      <c r="M6" s="78"/>
      <c r="N6" s="66"/>
      <c r="O6" s="46"/>
      <c r="P6" s="43"/>
      <c r="Q6" s="47"/>
      <c r="R6" s="88"/>
    </row>
    <row r="7" spans="1:19" ht="24.95" customHeight="1" x14ac:dyDescent="0.15">
      <c r="A7" s="98"/>
      <c r="B7" s="67" t="s">
        <v>173</v>
      </c>
      <c r="C7" s="48" t="s">
        <v>15</v>
      </c>
      <c r="D7" s="49"/>
      <c r="E7" s="50">
        <v>1</v>
      </c>
      <c r="F7" s="51" t="s">
        <v>17</v>
      </c>
      <c r="G7" s="71" t="s">
        <v>16</v>
      </c>
      <c r="H7" s="75" t="s">
        <v>15</v>
      </c>
      <c r="I7" s="49"/>
      <c r="J7" s="51">
        <f>ROUNDUP(E7*0.75,2)</f>
        <v>0.75</v>
      </c>
      <c r="K7" s="51" t="s">
        <v>17</v>
      </c>
      <c r="L7" s="51" t="s">
        <v>16</v>
      </c>
      <c r="M7" s="79" t="e">
        <f>#REF!</f>
        <v>#REF!</v>
      </c>
      <c r="N7" s="67" t="s">
        <v>174</v>
      </c>
      <c r="O7" s="52" t="s">
        <v>85</v>
      </c>
      <c r="P7" s="49"/>
      <c r="Q7" s="53">
        <v>3</v>
      </c>
      <c r="R7" s="89">
        <f t="shared" ref="R7:R12" si="0">ROUNDUP(Q7*0.75,2)</f>
        <v>2.25</v>
      </c>
    </row>
    <row r="8" spans="1:19" ht="24.95" customHeight="1" x14ac:dyDescent="0.15">
      <c r="A8" s="98"/>
      <c r="B8" s="67"/>
      <c r="C8" s="48" t="s">
        <v>112</v>
      </c>
      <c r="D8" s="49"/>
      <c r="E8" s="50">
        <v>2</v>
      </c>
      <c r="F8" s="51" t="s">
        <v>19</v>
      </c>
      <c r="G8" s="71"/>
      <c r="H8" s="75" t="s">
        <v>112</v>
      </c>
      <c r="I8" s="49"/>
      <c r="J8" s="51">
        <f>ROUNDUP(E8*0.75,2)</f>
        <v>1.5</v>
      </c>
      <c r="K8" s="51" t="s">
        <v>19</v>
      </c>
      <c r="L8" s="51"/>
      <c r="M8" s="79" t="e">
        <f>#REF!</f>
        <v>#REF!</v>
      </c>
      <c r="N8" s="67" t="s">
        <v>175</v>
      </c>
      <c r="O8" s="52" t="s">
        <v>36</v>
      </c>
      <c r="P8" s="49"/>
      <c r="Q8" s="53">
        <v>5</v>
      </c>
      <c r="R8" s="89">
        <f t="shared" si="0"/>
        <v>3.75</v>
      </c>
    </row>
    <row r="9" spans="1:19" ht="24.95" customHeight="1" x14ac:dyDescent="0.15">
      <c r="A9" s="98"/>
      <c r="B9" s="67"/>
      <c r="C9" s="48" t="s">
        <v>39</v>
      </c>
      <c r="D9" s="49"/>
      <c r="E9" s="50">
        <v>20</v>
      </c>
      <c r="F9" s="51" t="s">
        <v>19</v>
      </c>
      <c r="G9" s="71"/>
      <c r="H9" s="75" t="s">
        <v>39</v>
      </c>
      <c r="I9" s="49"/>
      <c r="J9" s="51">
        <f>ROUNDUP(E9*0.75,2)</f>
        <v>15</v>
      </c>
      <c r="K9" s="51" t="s">
        <v>19</v>
      </c>
      <c r="L9" s="51"/>
      <c r="M9" s="79" t="e">
        <f>ROUND(#REF!+(#REF!*10/100),2)</f>
        <v>#REF!</v>
      </c>
      <c r="N9" s="85" t="s">
        <v>269</v>
      </c>
      <c r="O9" s="52" t="s">
        <v>60</v>
      </c>
      <c r="P9" s="49"/>
      <c r="Q9" s="53">
        <v>3</v>
      </c>
      <c r="R9" s="89">
        <f t="shared" si="0"/>
        <v>2.25</v>
      </c>
    </row>
    <row r="10" spans="1:19" ht="24.95" customHeight="1" x14ac:dyDescent="0.15">
      <c r="A10" s="98"/>
      <c r="B10" s="67"/>
      <c r="C10" s="48"/>
      <c r="D10" s="49"/>
      <c r="E10" s="50"/>
      <c r="F10" s="51"/>
      <c r="G10" s="71"/>
      <c r="H10" s="75"/>
      <c r="I10" s="49"/>
      <c r="J10" s="51"/>
      <c r="K10" s="51"/>
      <c r="L10" s="51"/>
      <c r="M10" s="79"/>
      <c r="N10" s="67" t="s">
        <v>176</v>
      </c>
      <c r="O10" s="52" t="s">
        <v>24</v>
      </c>
      <c r="P10" s="49" t="s">
        <v>25</v>
      </c>
      <c r="Q10" s="53">
        <v>2</v>
      </c>
      <c r="R10" s="89">
        <f t="shared" si="0"/>
        <v>1.5</v>
      </c>
    </row>
    <row r="11" spans="1:19" ht="24.95" customHeight="1" x14ac:dyDescent="0.15">
      <c r="A11" s="98"/>
      <c r="B11" s="67"/>
      <c r="C11" s="48"/>
      <c r="D11" s="49"/>
      <c r="E11" s="50"/>
      <c r="F11" s="51"/>
      <c r="G11" s="71"/>
      <c r="H11" s="75"/>
      <c r="I11" s="49"/>
      <c r="J11" s="51"/>
      <c r="K11" s="51"/>
      <c r="L11" s="51"/>
      <c r="M11" s="79"/>
      <c r="N11" s="67" t="s">
        <v>14</v>
      </c>
      <c r="O11" s="52" t="s">
        <v>23</v>
      </c>
      <c r="P11" s="49"/>
      <c r="Q11" s="53">
        <v>2</v>
      </c>
      <c r="R11" s="89">
        <f t="shared" si="0"/>
        <v>1.5</v>
      </c>
    </row>
    <row r="12" spans="1:19" ht="24.95" customHeight="1" x14ac:dyDescent="0.15">
      <c r="A12" s="98"/>
      <c r="B12" s="67"/>
      <c r="C12" s="48"/>
      <c r="D12" s="49"/>
      <c r="E12" s="50"/>
      <c r="F12" s="51"/>
      <c r="G12" s="71"/>
      <c r="H12" s="75"/>
      <c r="I12" s="49"/>
      <c r="J12" s="51"/>
      <c r="K12" s="51"/>
      <c r="L12" s="51"/>
      <c r="M12" s="79"/>
      <c r="N12" s="67"/>
      <c r="O12" s="52" t="s">
        <v>26</v>
      </c>
      <c r="P12" s="49"/>
      <c r="Q12" s="53">
        <v>1</v>
      </c>
      <c r="R12" s="89">
        <f t="shared" si="0"/>
        <v>0.75</v>
      </c>
    </row>
    <row r="13" spans="1:19" ht="24.95" customHeight="1" x14ac:dyDescent="0.15">
      <c r="A13" s="98"/>
      <c r="B13" s="66"/>
      <c r="C13" s="42"/>
      <c r="D13" s="43"/>
      <c r="E13" s="44"/>
      <c r="F13" s="45"/>
      <c r="G13" s="70"/>
      <c r="H13" s="74"/>
      <c r="I13" s="43"/>
      <c r="J13" s="45"/>
      <c r="K13" s="45"/>
      <c r="L13" s="45"/>
      <c r="M13" s="78"/>
      <c r="N13" s="66"/>
      <c r="O13" s="46"/>
      <c r="P13" s="43"/>
      <c r="Q13" s="47"/>
      <c r="R13" s="88"/>
    </row>
    <row r="14" spans="1:19" ht="24.95" customHeight="1" x14ac:dyDescent="0.15">
      <c r="A14" s="98"/>
      <c r="B14" s="67" t="s">
        <v>177</v>
      </c>
      <c r="C14" s="48" t="s">
        <v>69</v>
      </c>
      <c r="D14" s="49" t="s">
        <v>25</v>
      </c>
      <c r="E14" s="83">
        <v>0.2</v>
      </c>
      <c r="F14" s="51" t="s">
        <v>31</v>
      </c>
      <c r="G14" s="71" t="s">
        <v>70</v>
      </c>
      <c r="H14" s="75" t="s">
        <v>69</v>
      </c>
      <c r="I14" s="49" t="s">
        <v>25</v>
      </c>
      <c r="J14" s="51">
        <f>ROUNDUP(E14*0.75,2)</f>
        <v>0.15</v>
      </c>
      <c r="K14" s="51" t="s">
        <v>31</v>
      </c>
      <c r="L14" s="51" t="s">
        <v>70</v>
      </c>
      <c r="M14" s="79" t="e">
        <f>#REF!</f>
        <v>#REF!</v>
      </c>
      <c r="N14" s="67" t="s">
        <v>178</v>
      </c>
      <c r="O14" s="52" t="s">
        <v>22</v>
      </c>
      <c r="P14" s="49"/>
      <c r="Q14" s="53">
        <v>40</v>
      </c>
      <c r="R14" s="89">
        <f>ROUNDUP(Q14*0.75,2)</f>
        <v>30</v>
      </c>
    </row>
    <row r="15" spans="1:19" ht="24.95" customHeight="1" x14ac:dyDescent="0.15">
      <c r="A15" s="98"/>
      <c r="B15" s="67"/>
      <c r="C15" s="48" t="s">
        <v>68</v>
      </c>
      <c r="D15" s="49"/>
      <c r="E15" s="50">
        <v>20</v>
      </c>
      <c r="F15" s="51" t="s">
        <v>19</v>
      </c>
      <c r="G15" s="71"/>
      <c r="H15" s="75" t="s">
        <v>68</v>
      </c>
      <c r="I15" s="49"/>
      <c r="J15" s="51">
        <f>ROUNDUP(E15*0.75,2)</f>
        <v>15</v>
      </c>
      <c r="K15" s="51" t="s">
        <v>19</v>
      </c>
      <c r="L15" s="51"/>
      <c r="M15" s="79" t="e">
        <f>ROUND(#REF!+(#REF!*6/100),2)</f>
        <v>#REF!</v>
      </c>
      <c r="N15" s="67" t="s">
        <v>179</v>
      </c>
      <c r="O15" s="52" t="s">
        <v>37</v>
      </c>
      <c r="P15" s="49"/>
      <c r="Q15" s="53">
        <v>1</v>
      </c>
      <c r="R15" s="89">
        <f>ROUNDUP(Q15*0.75,2)</f>
        <v>0.75</v>
      </c>
    </row>
    <row r="16" spans="1:19" ht="24.95" customHeight="1" x14ac:dyDescent="0.15">
      <c r="A16" s="98"/>
      <c r="B16" s="67"/>
      <c r="C16" s="48" t="s">
        <v>20</v>
      </c>
      <c r="D16" s="49"/>
      <c r="E16" s="50">
        <v>10</v>
      </c>
      <c r="F16" s="51" t="s">
        <v>19</v>
      </c>
      <c r="G16" s="71"/>
      <c r="H16" s="75" t="s">
        <v>20</v>
      </c>
      <c r="I16" s="49"/>
      <c r="J16" s="51">
        <f>ROUNDUP(E16*0.75,2)</f>
        <v>7.5</v>
      </c>
      <c r="K16" s="51" t="s">
        <v>19</v>
      </c>
      <c r="L16" s="51"/>
      <c r="M16" s="79" t="e">
        <f>ROUND(#REF!+(#REF!*10/100),2)</f>
        <v>#REF!</v>
      </c>
      <c r="N16" s="67" t="s">
        <v>180</v>
      </c>
      <c r="O16" s="52" t="s">
        <v>23</v>
      </c>
      <c r="P16" s="49"/>
      <c r="Q16" s="53">
        <v>1</v>
      </c>
      <c r="R16" s="89">
        <f>ROUNDUP(Q16*0.75,2)</f>
        <v>0.75</v>
      </c>
    </row>
    <row r="17" spans="1:18" ht="24.95" customHeight="1" x14ac:dyDescent="0.15">
      <c r="A17" s="98"/>
      <c r="B17" s="67"/>
      <c r="C17" s="48" t="s">
        <v>156</v>
      </c>
      <c r="D17" s="49"/>
      <c r="E17" s="50">
        <v>3</v>
      </c>
      <c r="F17" s="51" t="s">
        <v>19</v>
      </c>
      <c r="G17" s="71" t="s">
        <v>33</v>
      </c>
      <c r="H17" s="75" t="s">
        <v>156</v>
      </c>
      <c r="I17" s="49"/>
      <c r="J17" s="51">
        <f>ROUNDUP(E17*0.75,2)</f>
        <v>2.25</v>
      </c>
      <c r="K17" s="51" t="s">
        <v>19</v>
      </c>
      <c r="L17" s="51" t="s">
        <v>33</v>
      </c>
      <c r="M17" s="79" t="e">
        <f>#REF!</f>
        <v>#REF!</v>
      </c>
      <c r="N17" s="67" t="s">
        <v>14</v>
      </c>
      <c r="O17" s="52" t="s">
        <v>24</v>
      </c>
      <c r="P17" s="49" t="s">
        <v>25</v>
      </c>
      <c r="Q17" s="53">
        <v>1.5</v>
      </c>
      <c r="R17" s="89">
        <f>ROUNDUP(Q17*0.75,2)</f>
        <v>1.1300000000000001</v>
      </c>
    </row>
    <row r="18" spans="1:18" ht="24.95" customHeight="1" x14ac:dyDescent="0.15">
      <c r="A18" s="98"/>
      <c r="B18" s="67"/>
      <c r="C18" s="48" t="s">
        <v>66</v>
      </c>
      <c r="D18" s="49" t="s">
        <v>67</v>
      </c>
      <c r="E18" s="64">
        <v>0.5</v>
      </c>
      <c r="F18" s="51" t="s">
        <v>44</v>
      </c>
      <c r="G18" s="71"/>
      <c r="H18" s="75" t="s">
        <v>66</v>
      </c>
      <c r="I18" s="49" t="s">
        <v>67</v>
      </c>
      <c r="J18" s="51">
        <f>ROUNDUP(E18*0.75,2)</f>
        <v>0.38</v>
      </c>
      <c r="K18" s="51" t="s">
        <v>44</v>
      </c>
      <c r="L18" s="51"/>
      <c r="M18" s="79" t="e">
        <f>#REF!</f>
        <v>#REF!</v>
      </c>
      <c r="N18" s="67"/>
      <c r="O18" s="52"/>
      <c r="P18" s="49"/>
      <c r="Q18" s="53"/>
      <c r="R18" s="89"/>
    </row>
    <row r="19" spans="1:18" ht="24.95" customHeight="1" x14ac:dyDescent="0.15">
      <c r="A19" s="98"/>
      <c r="B19" s="66"/>
      <c r="C19" s="42"/>
      <c r="D19" s="43"/>
      <c r="E19" s="44"/>
      <c r="F19" s="45"/>
      <c r="G19" s="70"/>
      <c r="H19" s="74"/>
      <c r="I19" s="43"/>
      <c r="J19" s="45"/>
      <c r="K19" s="45"/>
      <c r="L19" s="45"/>
      <c r="M19" s="78"/>
      <c r="N19" s="66"/>
      <c r="O19" s="46"/>
      <c r="P19" s="43"/>
      <c r="Q19" s="47"/>
      <c r="R19" s="88"/>
    </row>
    <row r="20" spans="1:18" ht="24.95" customHeight="1" x14ac:dyDescent="0.15">
      <c r="A20" s="98"/>
      <c r="B20" s="67" t="s">
        <v>38</v>
      </c>
      <c r="C20" s="48" t="s">
        <v>21</v>
      </c>
      <c r="D20" s="49"/>
      <c r="E20" s="50">
        <v>20</v>
      </c>
      <c r="F20" s="51" t="s">
        <v>19</v>
      </c>
      <c r="G20" s="71"/>
      <c r="H20" s="75" t="s">
        <v>21</v>
      </c>
      <c r="I20" s="49"/>
      <c r="J20" s="51">
        <f>ROUNDUP(E20*0.75,2)</f>
        <v>15</v>
      </c>
      <c r="K20" s="51" t="s">
        <v>19</v>
      </c>
      <c r="L20" s="51"/>
      <c r="M20" s="79" t="e">
        <f>ROUND(#REF!+(#REF!*6/100),2)</f>
        <v>#REF!</v>
      </c>
      <c r="N20" s="67" t="s">
        <v>14</v>
      </c>
      <c r="O20" s="52" t="s">
        <v>22</v>
      </c>
      <c r="P20" s="49"/>
      <c r="Q20" s="53">
        <v>100</v>
      </c>
      <c r="R20" s="89">
        <f>ROUNDUP(Q20*0.75,2)</f>
        <v>75</v>
      </c>
    </row>
    <row r="21" spans="1:18" ht="24.95" customHeight="1" x14ac:dyDescent="0.15">
      <c r="A21" s="98"/>
      <c r="B21" s="67"/>
      <c r="C21" s="48" t="s">
        <v>29</v>
      </c>
      <c r="D21" s="49"/>
      <c r="E21" s="50">
        <v>3</v>
      </c>
      <c r="F21" s="51" t="s">
        <v>19</v>
      </c>
      <c r="G21" s="71" t="s">
        <v>30</v>
      </c>
      <c r="H21" s="75" t="s">
        <v>29</v>
      </c>
      <c r="I21" s="49"/>
      <c r="J21" s="51">
        <f>ROUNDUP(E21*0.75,2)</f>
        <v>2.25</v>
      </c>
      <c r="K21" s="51" t="s">
        <v>19</v>
      </c>
      <c r="L21" s="51" t="s">
        <v>30</v>
      </c>
      <c r="M21" s="79" t="e">
        <f>#REF!</f>
        <v>#REF!</v>
      </c>
      <c r="N21" s="67"/>
      <c r="O21" s="52" t="s">
        <v>40</v>
      </c>
      <c r="P21" s="49"/>
      <c r="Q21" s="53">
        <v>3</v>
      </c>
      <c r="R21" s="89">
        <f>ROUNDUP(Q21*0.75,2)</f>
        <v>2.25</v>
      </c>
    </row>
    <row r="22" spans="1:18" ht="24.95" customHeight="1" x14ac:dyDescent="0.15">
      <c r="A22" s="98"/>
      <c r="B22" s="66"/>
      <c r="C22" s="42"/>
      <c r="D22" s="43"/>
      <c r="E22" s="44"/>
      <c r="F22" s="45"/>
      <c r="G22" s="70"/>
      <c r="H22" s="74"/>
      <c r="I22" s="43"/>
      <c r="J22" s="45"/>
      <c r="K22" s="45"/>
      <c r="L22" s="45"/>
      <c r="M22" s="78"/>
      <c r="N22" s="66"/>
      <c r="O22" s="46"/>
      <c r="P22" s="43"/>
      <c r="Q22" s="47"/>
      <c r="R22" s="88"/>
    </row>
    <row r="23" spans="1:18" ht="24.95" customHeight="1" x14ac:dyDescent="0.15">
      <c r="A23" s="98"/>
      <c r="B23" s="67" t="s">
        <v>119</v>
      </c>
      <c r="C23" s="48" t="s">
        <v>120</v>
      </c>
      <c r="D23" s="49"/>
      <c r="E23" s="82">
        <v>0.16666666666666666</v>
      </c>
      <c r="F23" s="51" t="s">
        <v>44</v>
      </c>
      <c r="G23" s="71"/>
      <c r="H23" s="75" t="s">
        <v>120</v>
      </c>
      <c r="I23" s="49"/>
      <c r="J23" s="51">
        <f>ROUNDUP(E23*0.75,2)</f>
        <v>0.13</v>
      </c>
      <c r="K23" s="51" t="s">
        <v>44</v>
      </c>
      <c r="L23" s="51"/>
      <c r="M23" s="79" t="e">
        <f>#REF!</f>
        <v>#REF!</v>
      </c>
      <c r="N23" s="67" t="s">
        <v>42</v>
      </c>
      <c r="O23" s="52"/>
      <c r="P23" s="49"/>
      <c r="Q23" s="53"/>
      <c r="R23" s="89"/>
    </row>
    <row r="24" spans="1:18" ht="24.95" customHeight="1" thickBot="1" x14ac:dyDescent="0.2">
      <c r="A24" s="99"/>
      <c r="B24" s="68"/>
      <c r="C24" s="57"/>
      <c r="D24" s="58"/>
      <c r="E24" s="59"/>
      <c r="F24" s="60"/>
      <c r="G24" s="72"/>
      <c r="H24" s="76"/>
      <c r="I24" s="58"/>
      <c r="J24" s="60"/>
      <c r="K24" s="60"/>
      <c r="L24" s="60"/>
      <c r="M24" s="80"/>
      <c r="N24" s="68"/>
      <c r="O24" s="61"/>
      <c r="P24" s="58"/>
      <c r="Q24" s="62"/>
      <c r="R24" s="90"/>
    </row>
  </sheetData>
  <mergeCells count="4">
    <mergeCell ref="H1:N1"/>
    <mergeCell ref="A2:R2"/>
    <mergeCell ref="A3:F3"/>
    <mergeCell ref="A5:A24"/>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93"/>
      <c r="I1" s="93"/>
      <c r="J1" s="94"/>
      <c r="K1" s="94"/>
      <c r="L1" s="94"/>
      <c r="M1" s="94"/>
      <c r="N1" s="94"/>
      <c r="O1" s="2"/>
      <c r="P1" s="2"/>
      <c r="Q1" s="4"/>
      <c r="R1" s="4"/>
      <c r="S1" s="3"/>
    </row>
    <row r="2" spans="1:19" ht="36.75" customHeight="1" x14ac:dyDescent="0.15">
      <c r="A2" s="93" t="s">
        <v>0</v>
      </c>
      <c r="B2" s="93"/>
      <c r="C2" s="94"/>
      <c r="D2" s="94"/>
      <c r="E2" s="94"/>
      <c r="F2" s="94"/>
      <c r="G2" s="94"/>
      <c r="H2" s="94"/>
      <c r="I2" s="94"/>
      <c r="J2" s="94"/>
      <c r="K2" s="94"/>
      <c r="L2" s="94"/>
      <c r="M2" s="94"/>
      <c r="N2" s="94"/>
      <c r="O2" s="94"/>
      <c r="P2" s="94"/>
      <c r="Q2" s="94"/>
      <c r="R2" s="94"/>
      <c r="S2" s="3"/>
    </row>
    <row r="3" spans="1:19" ht="27.75" customHeight="1" thickBot="1" x14ac:dyDescent="0.3">
      <c r="A3" s="95" t="s">
        <v>183</v>
      </c>
      <c r="B3" s="96"/>
      <c r="C3" s="96"/>
      <c r="D3" s="96"/>
      <c r="E3" s="96"/>
      <c r="F3" s="96"/>
      <c r="G3" s="2"/>
      <c r="H3" s="2"/>
      <c r="I3" s="12"/>
      <c r="J3" s="2"/>
      <c r="K3" s="7"/>
      <c r="L3" s="7"/>
      <c r="M3" s="10"/>
      <c r="N3" s="2"/>
      <c r="O3" s="13"/>
      <c r="P3" s="12"/>
      <c r="Q3" s="14"/>
      <c r="R3" s="14"/>
      <c r="S3" s="11"/>
    </row>
    <row r="4" spans="1:19"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19" ht="30" customHeight="1" x14ac:dyDescent="0.15">
      <c r="A5" s="97" t="s">
        <v>45</v>
      </c>
      <c r="B5" s="65" t="s">
        <v>184</v>
      </c>
      <c r="C5" s="36" t="s">
        <v>55</v>
      </c>
      <c r="D5" s="37"/>
      <c r="E5" s="38">
        <v>30</v>
      </c>
      <c r="F5" s="39" t="s">
        <v>19</v>
      </c>
      <c r="G5" s="69" t="s">
        <v>56</v>
      </c>
      <c r="H5" s="73" t="s">
        <v>55</v>
      </c>
      <c r="I5" s="37"/>
      <c r="J5" s="39">
        <f t="shared" ref="J5:J11" si="0">ROUNDUP(E5*0.75,2)</f>
        <v>22.5</v>
      </c>
      <c r="K5" s="39" t="s">
        <v>19</v>
      </c>
      <c r="L5" s="39" t="s">
        <v>56</v>
      </c>
      <c r="M5" s="77" t="e">
        <f>#REF!</f>
        <v>#REF!</v>
      </c>
      <c r="N5" s="65" t="s">
        <v>185</v>
      </c>
      <c r="O5" s="40" t="s">
        <v>13</v>
      </c>
      <c r="P5" s="37"/>
      <c r="Q5" s="41">
        <v>110</v>
      </c>
      <c r="R5" s="87">
        <f t="shared" ref="R5:R10" si="1">ROUNDUP(Q5*0.75,2)</f>
        <v>82.5</v>
      </c>
    </row>
    <row r="6" spans="1:19" ht="30" customHeight="1" x14ac:dyDescent="0.15">
      <c r="A6" s="98"/>
      <c r="B6" s="67"/>
      <c r="C6" s="48" t="s">
        <v>68</v>
      </c>
      <c r="D6" s="49"/>
      <c r="E6" s="50">
        <v>30</v>
      </c>
      <c r="F6" s="51" t="s">
        <v>19</v>
      </c>
      <c r="G6" s="71"/>
      <c r="H6" s="75" t="s">
        <v>68</v>
      </c>
      <c r="I6" s="49"/>
      <c r="J6" s="51">
        <f t="shared" si="0"/>
        <v>22.5</v>
      </c>
      <c r="K6" s="51" t="s">
        <v>19</v>
      </c>
      <c r="L6" s="51"/>
      <c r="M6" s="79" t="e">
        <f>ROUND(#REF!+(#REF!*6/100),2)</f>
        <v>#REF!</v>
      </c>
      <c r="N6" s="67" t="s">
        <v>186</v>
      </c>
      <c r="O6" s="52" t="s">
        <v>37</v>
      </c>
      <c r="P6" s="49"/>
      <c r="Q6" s="53">
        <v>0.5</v>
      </c>
      <c r="R6" s="89">
        <f t="shared" si="1"/>
        <v>0.38</v>
      </c>
    </row>
    <row r="7" spans="1:19" ht="30" customHeight="1" x14ac:dyDescent="0.15">
      <c r="A7" s="98"/>
      <c r="B7" s="67"/>
      <c r="C7" s="48" t="s">
        <v>118</v>
      </c>
      <c r="D7" s="49"/>
      <c r="E7" s="50">
        <v>40</v>
      </c>
      <c r="F7" s="51" t="s">
        <v>19</v>
      </c>
      <c r="G7" s="71"/>
      <c r="H7" s="75" t="s">
        <v>118</v>
      </c>
      <c r="I7" s="49"/>
      <c r="J7" s="51">
        <f t="shared" si="0"/>
        <v>30</v>
      </c>
      <c r="K7" s="51" t="s">
        <v>19</v>
      </c>
      <c r="L7" s="51"/>
      <c r="M7" s="79" t="e">
        <f>ROUND(#REF!+(#REF!*10/100),2)</f>
        <v>#REF!</v>
      </c>
      <c r="N7" s="67" t="s">
        <v>187</v>
      </c>
      <c r="O7" s="52" t="s">
        <v>36</v>
      </c>
      <c r="P7" s="49"/>
      <c r="Q7" s="53">
        <v>1</v>
      </c>
      <c r="R7" s="89">
        <f t="shared" si="1"/>
        <v>0.75</v>
      </c>
    </row>
    <row r="8" spans="1:19" ht="30" customHeight="1" x14ac:dyDescent="0.15">
      <c r="A8" s="98"/>
      <c r="B8" s="67"/>
      <c r="C8" s="48" t="s">
        <v>20</v>
      </c>
      <c r="D8" s="49"/>
      <c r="E8" s="50">
        <v>10</v>
      </c>
      <c r="F8" s="51" t="s">
        <v>19</v>
      </c>
      <c r="G8" s="71"/>
      <c r="H8" s="75" t="s">
        <v>20</v>
      </c>
      <c r="I8" s="49"/>
      <c r="J8" s="51">
        <f t="shared" si="0"/>
        <v>7.5</v>
      </c>
      <c r="K8" s="51" t="s">
        <v>19</v>
      </c>
      <c r="L8" s="51"/>
      <c r="M8" s="79" t="e">
        <f>ROUND(#REF!+(#REF!*10/100),2)</f>
        <v>#REF!</v>
      </c>
      <c r="N8" s="67" t="s">
        <v>188</v>
      </c>
      <c r="O8" s="52" t="s">
        <v>60</v>
      </c>
      <c r="P8" s="49"/>
      <c r="Q8" s="53">
        <v>40</v>
      </c>
      <c r="R8" s="89">
        <f t="shared" si="1"/>
        <v>30</v>
      </c>
    </row>
    <row r="9" spans="1:19" ht="30" customHeight="1" x14ac:dyDescent="0.15">
      <c r="A9" s="98"/>
      <c r="B9" s="67"/>
      <c r="C9" s="48" t="s">
        <v>151</v>
      </c>
      <c r="D9" s="49"/>
      <c r="E9" s="50">
        <v>10</v>
      </c>
      <c r="F9" s="51" t="s">
        <v>19</v>
      </c>
      <c r="G9" s="71" t="s">
        <v>56</v>
      </c>
      <c r="H9" s="75" t="s">
        <v>151</v>
      </c>
      <c r="I9" s="49"/>
      <c r="J9" s="51">
        <f t="shared" si="0"/>
        <v>7.5</v>
      </c>
      <c r="K9" s="51" t="s">
        <v>19</v>
      </c>
      <c r="L9" s="51" t="s">
        <v>56</v>
      </c>
      <c r="M9" s="79" t="e">
        <f>#REF!</f>
        <v>#REF!</v>
      </c>
      <c r="N9" s="67" t="s">
        <v>249</v>
      </c>
      <c r="O9" s="52" t="s">
        <v>23</v>
      </c>
      <c r="P9" s="49"/>
      <c r="Q9" s="53">
        <v>0.5</v>
      </c>
      <c r="R9" s="89">
        <f t="shared" si="1"/>
        <v>0.38</v>
      </c>
    </row>
    <row r="10" spans="1:19" ht="30" customHeight="1" x14ac:dyDescent="0.15">
      <c r="A10" s="98"/>
      <c r="B10" s="67"/>
      <c r="C10" s="48" t="s">
        <v>189</v>
      </c>
      <c r="D10" s="49" t="s">
        <v>25</v>
      </c>
      <c r="E10" s="50">
        <v>9</v>
      </c>
      <c r="F10" s="51" t="s">
        <v>19</v>
      </c>
      <c r="G10" s="71"/>
      <c r="H10" s="75" t="s">
        <v>189</v>
      </c>
      <c r="I10" s="49" t="s">
        <v>25</v>
      </c>
      <c r="J10" s="51">
        <f t="shared" si="0"/>
        <v>6.75</v>
      </c>
      <c r="K10" s="51" t="s">
        <v>19</v>
      </c>
      <c r="L10" s="51"/>
      <c r="M10" s="79" t="e">
        <f>#REF!</f>
        <v>#REF!</v>
      </c>
      <c r="N10" s="67" t="s">
        <v>250</v>
      </c>
      <c r="O10" s="52" t="s">
        <v>58</v>
      </c>
      <c r="P10" s="49"/>
      <c r="Q10" s="53">
        <v>2</v>
      </c>
      <c r="R10" s="89">
        <f t="shared" si="1"/>
        <v>1.5</v>
      </c>
    </row>
    <row r="11" spans="1:19" ht="30" customHeight="1" x14ac:dyDescent="0.15">
      <c r="A11" s="98"/>
      <c r="B11" s="67"/>
      <c r="C11" s="48" t="s">
        <v>46</v>
      </c>
      <c r="D11" s="49" t="s">
        <v>47</v>
      </c>
      <c r="E11" s="50">
        <v>30</v>
      </c>
      <c r="F11" s="51" t="s">
        <v>48</v>
      </c>
      <c r="G11" s="71" t="s">
        <v>30</v>
      </c>
      <c r="H11" s="75" t="s">
        <v>46</v>
      </c>
      <c r="I11" s="49" t="s">
        <v>47</v>
      </c>
      <c r="J11" s="51">
        <f t="shared" si="0"/>
        <v>22.5</v>
      </c>
      <c r="K11" s="51" t="s">
        <v>48</v>
      </c>
      <c r="L11" s="51" t="s">
        <v>30</v>
      </c>
      <c r="M11" s="79" t="e">
        <f>#REF!</f>
        <v>#REF!</v>
      </c>
      <c r="N11" s="67" t="s">
        <v>14</v>
      </c>
      <c r="O11" s="52"/>
      <c r="P11" s="49"/>
      <c r="Q11" s="53"/>
      <c r="R11" s="89"/>
    </row>
    <row r="12" spans="1:19" ht="30" customHeight="1" x14ac:dyDescent="0.15">
      <c r="A12" s="98"/>
      <c r="B12" s="66"/>
      <c r="C12" s="42"/>
      <c r="D12" s="43"/>
      <c r="E12" s="44"/>
      <c r="F12" s="45"/>
      <c r="G12" s="70"/>
      <c r="H12" s="74"/>
      <c r="I12" s="43"/>
      <c r="J12" s="45"/>
      <c r="K12" s="45"/>
      <c r="L12" s="45"/>
      <c r="M12" s="78"/>
      <c r="N12" s="66" t="s">
        <v>270</v>
      </c>
      <c r="O12" s="46"/>
      <c r="P12" s="43"/>
      <c r="Q12" s="47"/>
      <c r="R12" s="88"/>
    </row>
    <row r="13" spans="1:19" ht="30" customHeight="1" x14ac:dyDescent="0.15">
      <c r="A13" s="98"/>
      <c r="B13" s="67" t="s">
        <v>190</v>
      </c>
      <c r="C13" s="48" t="s">
        <v>76</v>
      </c>
      <c r="D13" s="49"/>
      <c r="E13" s="50">
        <v>30</v>
      </c>
      <c r="F13" s="51" t="s">
        <v>19</v>
      </c>
      <c r="G13" s="71"/>
      <c r="H13" s="75" t="s">
        <v>76</v>
      </c>
      <c r="I13" s="49"/>
      <c r="J13" s="51">
        <f>ROUNDUP(E13*0.75,2)</f>
        <v>22.5</v>
      </c>
      <c r="K13" s="51" t="s">
        <v>19</v>
      </c>
      <c r="L13" s="51"/>
      <c r="M13" s="79" t="e">
        <f>ROUND(#REF!+(#REF!*15/100),2)</f>
        <v>#REF!</v>
      </c>
      <c r="N13" s="67" t="s">
        <v>191</v>
      </c>
      <c r="O13" s="52" t="s">
        <v>51</v>
      </c>
      <c r="P13" s="49"/>
      <c r="Q13" s="53">
        <v>0.1</v>
      </c>
      <c r="R13" s="89">
        <f>ROUNDUP(Q13*0.75,2)</f>
        <v>0.08</v>
      </c>
    </row>
    <row r="14" spans="1:19" ht="30" customHeight="1" x14ac:dyDescent="0.15">
      <c r="A14" s="98"/>
      <c r="B14" s="67"/>
      <c r="C14" s="48" t="s">
        <v>101</v>
      </c>
      <c r="D14" s="49"/>
      <c r="E14" s="50">
        <v>10</v>
      </c>
      <c r="F14" s="51" t="s">
        <v>19</v>
      </c>
      <c r="G14" s="71"/>
      <c r="H14" s="75" t="s">
        <v>101</v>
      </c>
      <c r="I14" s="49"/>
      <c r="J14" s="51">
        <f>ROUNDUP(E14*0.75,2)</f>
        <v>7.5</v>
      </c>
      <c r="K14" s="51" t="s">
        <v>19</v>
      </c>
      <c r="L14" s="51"/>
      <c r="M14" s="79" t="e">
        <f>ROUND(#REF!+(#REF!*2/100),2)</f>
        <v>#REF!</v>
      </c>
      <c r="N14" s="67" t="s">
        <v>192</v>
      </c>
      <c r="O14" s="52" t="s">
        <v>23</v>
      </c>
      <c r="P14" s="49"/>
      <c r="Q14" s="53">
        <v>0.3</v>
      </c>
      <c r="R14" s="89">
        <f>ROUNDUP(Q14*0.75,2)</f>
        <v>0.23</v>
      </c>
    </row>
    <row r="15" spans="1:19" ht="30" customHeight="1" x14ac:dyDescent="0.15">
      <c r="A15" s="98"/>
      <c r="B15" s="67"/>
      <c r="C15" s="48" t="s">
        <v>66</v>
      </c>
      <c r="D15" s="49" t="s">
        <v>67</v>
      </c>
      <c r="E15" s="64">
        <v>0.5</v>
      </c>
      <c r="F15" s="51" t="s">
        <v>44</v>
      </c>
      <c r="G15" s="71"/>
      <c r="H15" s="75" t="s">
        <v>66</v>
      </c>
      <c r="I15" s="49" t="s">
        <v>67</v>
      </c>
      <c r="J15" s="51">
        <f>ROUNDUP(E15*0.75,2)</f>
        <v>0.38</v>
      </c>
      <c r="K15" s="51" t="s">
        <v>44</v>
      </c>
      <c r="L15" s="51"/>
      <c r="M15" s="79" t="e">
        <f>#REF!</f>
        <v>#REF!</v>
      </c>
      <c r="N15" s="67" t="s">
        <v>14</v>
      </c>
      <c r="O15" s="52" t="s">
        <v>116</v>
      </c>
      <c r="P15" s="49" t="s">
        <v>117</v>
      </c>
      <c r="Q15" s="53">
        <v>4</v>
      </c>
      <c r="R15" s="89">
        <f>ROUNDUP(Q15*0.75,2)</f>
        <v>3</v>
      </c>
    </row>
    <row r="16" spans="1:19" ht="30" customHeight="1" x14ac:dyDescent="0.15">
      <c r="A16" s="98"/>
      <c r="B16" s="66"/>
      <c r="C16" s="42"/>
      <c r="D16" s="43"/>
      <c r="E16" s="44"/>
      <c r="F16" s="45"/>
      <c r="G16" s="70"/>
      <c r="H16" s="74"/>
      <c r="I16" s="43"/>
      <c r="J16" s="45"/>
      <c r="K16" s="45"/>
      <c r="L16" s="45"/>
      <c r="M16" s="78"/>
      <c r="N16" s="66"/>
      <c r="O16" s="46"/>
      <c r="P16" s="43"/>
      <c r="Q16" s="47"/>
      <c r="R16" s="88"/>
    </row>
    <row r="17" spans="1:18" ht="30" customHeight="1" x14ac:dyDescent="0.15">
      <c r="A17" s="98"/>
      <c r="B17" s="67" t="s">
        <v>41</v>
      </c>
      <c r="C17" s="48" t="s">
        <v>43</v>
      </c>
      <c r="D17" s="49"/>
      <c r="E17" s="56">
        <v>0.125</v>
      </c>
      <c r="F17" s="51" t="s">
        <v>44</v>
      </c>
      <c r="G17" s="71"/>
      <c r="H17" s="75" t="s">
        <v>43</v>
      </c>
      <c r="I17" s="49"/>
      <c r="J17" s="51">
        <f>ROUNDUP(E17*0.75,2)</f>
        <v>9.9999999999999992E-2</v>
      </c>
      <c r="K17" s="51" t="s">
        <v>44</v>
      </c>
      <c r="L17" s="51"/>
      <c r="M17" s="79" t="e">
        <f>#REF!</f>
        <v>#REF!</v>
      </c>
      <c r="N17" s="67" t="s">
        <v>42</v>
      </c>
      <c r="O17" s="52"/>
      <c r="P17" s="49"/>
      <c r="Q17" s="53"/>
      <c r="R17" s="89"/>
    </row>
    <row r="18" spans="1:18" ht="30" customHeight="1" thickBot="1" x14ac:dyDescent="0.2">
      <c r="A18" s="99"/>
      <c r="B18" s="68"/>
      <c r="C18" s="57"/>
      <c r="D18" s="58"/>
      <c r="E18" s="59"/>
      <c r="F18" s="60"/>
      <c r="G18" s="72"/>
      <c r="H18" s="76"/>
      <c r="I18" s="58"/>
      <c r="J18" s="60"/>
      <c r="K18" s="60"/>
      <c r="L18" s="60"/>
      <c r="M18" s="80"/>
      <c r="N18" s="68"/>
      <c r="O18" s="61"/>
      <c r="P18" s="58"/>
      <c r="Q18" s="62"/>
      <c r="R18" s="90"/>
    </row>
  </sheetData>
  <mergeCells count="4">
    <mergeCell ref="H1:N1"/>
    <mergeCell ref="A2:R2"/>
    <mergeCell ref="A3:F3"/>
    <mergeCell ref="A5:A18"/>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28" customWidth="1"/>
    <col min="2" max="2" width="22.5" style="27" customWidth="1"/>
    <col min="3" max="3" width="26.625" style="27" customWidth="1"/>
    <col min="4" max="4" width="17.125" style="26" customWidth="1"/>
    <col min="5" max="5" width="8.125" style="29" customWidth="1"/>
    <col min="6" max="6" width="4" style="30" customWidth="1"/>
    <col min="7" max="7" width="10.25" style="30" hidden="1" customWidth="1"/>
    <col min="8" max="8" width="23.25" style="31" customWidth="1"/>
    <col min="9" max="9" width="17.125" style="26" customWidth="1"/>
    <col min="10" max="10" width="8.125" style="30" customWidth="1"/>
    <col min="11" max="11" width="4" style="30" customWidth="1"/>
    <col min="12" max="12" width="10.25" style="30" hidden="1" customWidth="1"/>
    <col min="13" max="13" width="8.625" style="32" hidden="1" customWidth="1"/>
    <col min="14" max="14" width="97.75" style="27" customWidth="1"/>
    <col min="15" max="15" width="14.125" style="31" customWidth="1"/>
    <col min="16" max="16" width="16" style="26" customWidth="1"/>
    <col min="17" max="17" width="10.125" style="33" customWidth="1"/>
    <col min="18" max="18" width="10.125" style="29" customWidth="1"/>
    <col min="19" max="19" width="5.125" style="26" customWidth="1"/>
    <col min="27" max="16384" width="9" style="3"/>
  </cols>
  <sheetData>
    <row r="1" spans="1:19" ht="36.75" customHeight="1" x14ac:dyDescent="0.15">
      <c r="A1" s="1" t="s">
        <v>12</v>
      </c>
      <c r="B1" s="1"/>
      <c r="C1" s="2"/>
      <c r="D1" s="3"/>
      <c r="E1" s="2"/>
      <c r="F1" s="2"/>
      <c r="G1" s="2"/>
      <c r="H1" s="93"/>
      <c r="I1" s="93"/>
      <c r="J1" s="94"/>
      <c r="K1" s="94"/>
      <c r="L1" s="94"/>
      <c r="M1" s="94"/>
      <c r="N1" s="94"/>
      <c r="O1" s="2"/>
      <c r="P1" s="2"/>
      <c r="Q1" s="4"/>
      <c r="R1" s="4"/>
      <c r="S1" s="3"/>
    </row>
    <row r="2" spans="1:19" ht="36.75" customHeight="1" x14ac:dyDescent="0.15">
      <c r="A2" s="93" t="s">
        <v>0</v>
      </c>
      <c r="B2" s="93"/>
      <c r="C2" s="94"/>
      <c r="D2" s="94"/>
      <c r="E2" s="94"/>
      <c r="F2" s="94"/>
      <c r="G2" s="94"/>
      <c r="H2" s="94"/>
      <c r="I2" s="94"/>
      <c r="J2" s="94"/>
      <c r="K2" s="94"/>
      <c r="L2" s="94"/>
      <c r="M2" s="94"/>
      <c r="N2" s="94"/>
      <c r="O2" s="94"/>
      <c r="P2" s="94"/>
      <c r="Q2" s="94"/>
      <c r="R2" s="94"/>
      <c r="S2" s="3"/>
    </row>
    <row r="3" spans="1:19" ht="27.75" customHeight="1" thickBot="1" x14ac:dyDescent="0.3">
      <c r="A3" s="95" t="s">
        <v>201</v>
      </c>
      <c r="B3" s="96"/>
      <c r="C3" s="96"/>
      <c r="D3" s="96"/>
      <c r="E3" s="96"/>
      <c r="F3" s="96"/>
      <c r="G3" s="2"/>
      <c r="H3" s="2"/>
      <c r="I3" s="12"/>
      <c r="J3" s="2"/>
      <c r="K3" s="7"/>
      <c r="L3" s="7"/>
      <c r="M3" s="10"/>
      <c r="N3" s="2"/>
      <c r="O3" s="13"/>
      <c r="P3" s="12"/>
      <c r="Q3" s="14"/>
      <c r="R3" s="14"/>
      <c r="S3" s="11"/>
    </row>
    <row r="4" spans="1:19" customFormat="1" ht="42" customHeight="1" thickBot="1" x14ac:dyDescent="0.2">
      <c r="A4" s="15"/>
      <c r="B4" s="16" t="s">
        <v>1</v>
      </c>
      <c r="C4" s="17" t="s">
        <v>2</v>
      </c>
      <c r="D4" s="18" t="s">
        <v>275</v>
      </c>
      <c r="E4" s="34" t="s">
        <v>6</v>
      </c>
      <c r="F4" s="19" t="s">
        <v>4</v>
      </c>
      <c r="G4" s="17" t="s">
        <v>5</v>
      </c>
      <c r="H4" s="16" t="s">
        <v>2</v>
      </c>
      <c r="I4" s="18" t="s">
        <v>275</v>
      </c>
      <c r="J4" s="35" t="s">
        <v>3</v>
      </c>
      <c r="K4" s="19" t="s">
        <v>4</v>
      </c>
      <c r="L4" s="19" t="s">
        <v>5</v>
      </c>
      <c r="M4" s="21" t="s">
        <v>7</v>
      </c>
      <c r="N4" s="22" t="s">
        <v>8</v>
      </c>
      <c r="O4" s="19" t="s">
        <v>9</v>
      </c>
      <c r="P4" s="23" t="s">
        <v>275</v>
      </c>
      <c r="Q4" s="20" t="s">
        <v>11</v>
      </c>
      <c r="R4" s="24" t="s">
        <v>10</v>
      </c>
      <c r="S4" s="25"/>
    </row>
    <row r="5" spans="1:19" ht="30" customHeight="1" x14ac:dyDescent="0.15">
      <c r="A5" s="97" t="s">
        <v>45</v>
      </c>
      <c r="B5" s="65" t="s">
        <v>13</v>
      </c>
      <c r="C5" s="36"/>
      <c r="D5" s="37"/>
      <c r="E5" s="38"/>
      <c r="F5" s="39"/>
      <c r="G5" s="69"/>
      <c r="H5" s="73"/>
      <c r="I5" s="37"/>
      <c r="J5" s="39"/>
      <c r="K5" s="39"/>
      <c r="L5" s="39"/>
      <c r="M5" s="77"/>
      <c r="N5" s="65"/>
      <c r="O5" s="40" t="s">
        <v>13</v>
      </c>
      <c r="P5" s="37"/>
      <c r="Q5" s="41">
        <v>110</v>
      </c>
      <c r="R5" s="87">
        <f>ROUNDUP(Q5*0.75,2)</f>
        <v>82.5</v>
      </c>
    </row>
    <row r="6" spans="1:19" ht="30" customHeight="1" x14ac:dyDescent="0.15">
      <c r="A6" s="98"/>
      <c r="B6" s="66"/>
      <c r="C6" s="42"/>
      <c r="D6" s="43"/>
      <c r="E6" s="44"/>
      <c r="F6" s="45"/>
      <c r="G6" s="70"/>
      <c r="H6" s="74"/>
      <c r="I6" s="43"/>
      <c r="J6" s="45"/>
      <c r="K6" s="45"/>
      <c r="L6" s="45"/>
      <c r="M6" s="78"/>
      <c r="N6" s="66"/>
      <c r="O6" s="46"/>
      <c r="P6" s="43"/>
      <c r="Q6" s="47"/>
      <c r="R6" s="88"/>
    </row>
    <row r="7" spans="1:19" ht="30" customHeight="1" x14ac:dyDescent="0.15">
      <c r="A7" s="98"/>
      <c r="B7" s="67" t="s">
        <v>202</v>
      </c>
      <c r="C7" s="48" t="s">
        <v>129</v>
      </c>
      <c r="D7" s="49"/>
      <c r="E7" s="50">
        <v>20</v>
      </c>
      <c r="F7" s="51" t="s">
        <v>19</v>
      </c>
      <c r="G7" s="71" t="s">
        <v>56</v>
      </c>
      <c r="H7" s="75" t="s">
        <v>129</v>
      </c>
      <c r="I7" s="49"/>
      <c r="J7" s="51">
        <f>ROUNDUP(E7*0.75,2)</f>
        <v>15</v>
      </c>
      <c r="K7" s="51" t="s">
        <v>19</v>
      </c>
      <c r="L7" s="51" t="s">
        <v>56</v>
      </c>
      <c r="M7" s="79" t="e">
        <f>#REF!</f>
        <v>#REF!</v>
      </c>
      <c r="N7" s="67" t="s">
        <v>203</v>
      </c>
      <c r="O7" s="52" t="s">
        <v>71</v>
      </c>
      <c r="P7" s="49"/>
      <c r="Q7" s="53">
        <v>2</v>
      </c>
      <c r="R7" s="89">
        <f t="shared" ref="R7:R12" si="0">ROUNDUP(Q7*0.75,2)</f>
        <v>1.5</v>
      </c>
    </row>
    <row r="8" spans="1:19" ht="30" customHeight="1" x14ac:dyDescent="0.15">
      <c r="A8" s="98"/>
      <c r="B8" s="67"/>
      <c r="C8" s="48" t="s">
        <v>18</v>
      </c>
      <c r="D8" s="49"/>
      <c r="E8" s="50">
        <v>0.5</v>
      </c>
      <c r="F8" s="51" t="s">
        <v>19</v>
      </c>
      <c r="G8" s="71"/>
      <c r="H8" s="75" t="s">
        <v>18</v>
      </c>
      <c r="I8" s="49"/>
      <c r="J8" s="51">
        <f>ROUNDUP(E8*0.75,2)</f>
        <v>0.38</v>
      </c>
      <c r="K8" s="51" t="s">
        <v>19</v>
      </c>
      <c r="L8" s="51"/>
      <c r="M8" s="79" t="e">
        <f>ROUND(#REF!+(#REF!*20/100),2)</f>
        <v>#REF!</v>
      </c>
      <c r="N8" s="67" t="s">
        <v>204</v>
      </c>
      <c r="O8" s="52" t="s">
        <v>60</v>
      </c>
      <c r="P8" s="49"/>
      <c r="Q8" s="53">
        <v>15</v>
      </c>
      <c r="R8" s="89">
        <f t="shared" si="0"/>
        <v>11.25</v>
      </c>
    </row>
    <row r="9" spans="1:19" ht="30" customHeight="1" x14ac:dyDescent="0.15">
      <c r="A9" s="98"/>
      <c r="B9" s="67"/>
      <c r="C9" s="48" t="s">
        <v>137</v>
      </c>
      <c r="D9" s="49"/>
      <c r="E9" s="50">
        <v>10</v>
      </c>
      <c r="F9" s="51" t="s">
        <v>19</v>
      </c>
      <c r="G9" s="71"/>
      <c r="H9" s="75" t="s">
        <v>137</v>
      </c>
      <c r="I9" s="49"/>
      <c r="J9" s="51">
        <f>ROUNDUP(E9*0.75,2)</f>
        <v>7.5</v>
      </c>
      <c r="K9" s="51" t="s">
        <v>19</v>
      </c>
      <c r="L9" s="51"/>
      <c r="M9" s="79" t="e">
        <f>ROUND(#REF!+(#REF!*40/100),2)</f>
        <v>#REF!</v>
      </c>
      <c r="N9" s="67" t="s">
        <v>205</v>
      </c>
      <c r="O9" s="52" t="s">
        <v>23</v>
      </c>
      <c r="P9" s="49"/>
      <c r="Q9" s="53">
        <v>1</v>
      </c>
      <c r="R9" s="89">
        <f t="shared" si="0"/>
        <v>0.75</v>
      </c>
    </row>
    <row r="10" spans="1:19" ht="30" customHeight="1" x14ac:dyDescent="0.15">
      <c r="A10" s="98"/>
      <c r="B10" s="67"/>
      <c r="C10" s="48" t="s">
        <v>88</v>
      </c>
      <c r="D10" s="49"/>
      <c r="E10" s="84">
        <v>0.33333333333333331</v>
      </c>
      <c r="F10" s="51" t="s">
        <v>89</v>
      </c>
      <c r="G10" s="71" t="s">
        <v>30</v>
      </c>
      <c r="H10" s="75" t="s">
        <v>88</v>
      </c>
      <c r="I10" s="49"/>
      <c r="J10" s="51">
        <f>ROUNDUP(E10*0.75,2)</f>
        <v>0.25</v>
      </c>
      <c r="K10" s="51" t="s">
        <v>89</v>
      </c>
      <c r="L10" s="51" t="s">
        <v>30</v>
      </c>
      <c r="M10" s="79" t="e">
        <f>#REF!</f>
        <v>#REF!</v>
      </c>
      <c r="N10" s="67" t="s">
        <v>206</v>
      </c>
      <c r="O10" s="52" t="s">
        <v>24</v>
      </c>
      <c r="P10" s="49" t="s">
        <v>25</v>
      </c>
      <c r="Q10" s="53">
        <v>1</v>
      </c>
      <c r="R10" s="89">
        <f t="shared" si="0"/>
        <v>0.75</v>
      </c>
    </row>
    <row r="11" spans="1:19" ht="30" customHeight="1" x14ac:dyDescent="0.15">
      <c r="A11" s="98"/>
      <c r="B11" s="67"/>
      <c r="C11" s="48"/>
      <c r="D11" s="49"/>
      <c r="E11" s="50"/>
      <c r="F11" s="51"/>
      <c r="G11" s="71"/>
      <c r="H11" s="75"/>
      <c r="I11" s="49"/>
      <c r="J11" s="51"/>
      <c r="K11" s="51"/>
      <c r="L11" s="51"/>
      <c r="M11" s="79"/>
      <c r="N11" s="67" t="s">
        <v>14</v>
      </c>
      <c r="O11" s="52" t="s">
        <v>40</v>
      </c>
      <c r="P11" s="49"/>
      <c r="Q11" s="53">
        <v>3</v>
      </c>
      <c r="R11" s="89">
        <f t="shared" si="0"/>
        <v>2.25</v>
      </c>
    </row>
    <row r="12" spans="1:19" ht="30" customHeight="1" x14ac:dyDescent="0.15">
      <c r="A12" s="98"/>
      <c r="B12" s="67"/>
      <c r="C12" s="48"/>
      <c r="D12" s="49"/>
      <c r="E12" s="50"/>
      <c r="F12" s="51"/>
      <c r="G12" s="71"/>
      <c r="H12" s="75"/>
      <c r="I12" s="49"/>
      <c r="J12" s="51"/>
      <c r="K12" s="51"/>
      <c r="L12" s="51"/>
      <c r="M12" s="79"/>
      <c r="N12" s="67"/>
      <c r="O12" s="52" t="s">
        <v>85</v>
      </c>
      <c r="P12" s="49"/>
      <c r="Q12" s="53">
        <v>1</v>
      </c>
      <c r="R12" s="89">
        <f t="shared" si="0"/>
        <v>0.75</v>
      </c>
    </row>
    <row r="13" spans="1:19" ht="30" customHeight="1" x14ac:dyDescent="0.15">
      <c r="A13" s="98"/>
      <c r="B13" s="66"/>
      <c r="C13" s="42"/>
      <c r="D13" s="43"/>
      <c r="E13" s="44"/>
      <c r="F13" s="45"/>
      <c r="G13" s="70"/>
      <c r="H13" s="74"/>
      <c r="I13" s="43"/>
      <c r="J13" s="45"/>
      <c r="K13" s="45"/>
      <c r="L13" s="45"/>
      <c r="M13" s="78"/>
      <c r="N13" s="66"/>
      <c r="O13" s="46"/>
      <c r="P13" s="43"/>
      <c r="Q13" s="47"/>
      <c r="R13" s="88"/>
    </row>
    <row r="14" spans="1:19" ht="30" customHeight="1" x14ac:dyDescent="0.15">
      <c r="A14" s="98"/>
      <c r="B14" s="67" t="s">
        <v>207</v>
      </c>
      <c r="C14" s="48" t="s">
        <v>147</v>
      </c>
      <c r="D14" s="49"/>
      <c r="E14" s="50">
        <v>30</v>
      </c>
      <c r="F14" s="51" t="s">
        <v>19</v>
      </c>
      <c r="G14" s="71"/>
      <c r="H14" s="75" t="s">
        <v>147</v>
      </c>
      <c r="I14" s="49"/>
      <c r="J14" s="51">
        <f>ROUNDUP(E14*0.75,2)</f>
        <v>22.5</v>
      </c>
      <c r="K14" s="51" t="s">
        <v>19</v>
      </c>
      <c r="L14" s="51"/>
      <c r="M14" s="79" t="e">
        <f>ROUND(#REF!+(#REF!*15/100),2)</f>
        <v>#REF!</v>
      </c>
      <c r="N14" s="67" t="s">
        <v>62</v>
      </c>
      <c r="O14" s="52" t="s">
        <v>36</v>
      </c>
      <c r="P14" s="49"/>
      <c r="Q14" s="53">
        <v>0.5</v>
      </c>
      <c r="R14" s="89">
        <f>ROUNDUP(Q14*0.75,2)</f>
        <v>0.38</v>
      </c>
    </row>
    <row r="15" spans="1:19" ht="30" customHeight="1" x14ac:dyDescent="0.15">
      <c r="A15" s="98"/>
      <c r="B15" s="67"/>
      <c r="C15" s="48" t="s">
        <v>20</v>
      </c>
      <c r="D15" s="49"/>
      <c r="E15" s="50">
        <v>10</v>
      </c>
      <c r="F15" s="51" t="s">
        <v>19</v>
      </c>
      <c r="G15" s="71"/>
      <c r="H15" s="75" t="s">
        <v>20</v>
      </c>
      <c r="I15" s="49"/>
      <c r="J15" s="51">
        <f>ROUNDUP(E15*0.75,2)</f>
        <v>7.5</v>
      </c>
      <c r="K15" s="51" t="s">
        <v>19</v>
      </c>
      <c r="L15" s="51"/>
      <c r="M15" s="79" t="e">
        <f>ROUND(#REF!+(#REF!*10/100),2)</f>
        <v>#REF!</v>
      </c>
      <c r="N15" s="67" t="s">
        <v>63</v>
      </c>
      <c r="O15" s="52" t="s">
        <v>24</v>
      </c>
      <c r="P15" s="49" t="s">
        <v>25</v>
      </c>
      <c r="Q15" s="53">
        <v>1</v>
      </c>
      <c r="R15" s="89">
        <f>ROUNDUP(Q15*0.75,2)</f>
        <v>0.75</v>
      </c>
    </row>
    <row r="16" spans="1:19" ht="30" customHeight="1" x14ac:dyDescent="0.15">
      <c r="A16" s="98"/>
      <c r="B16" s="67"/>
      <c r="C16" s="48" t="s">
        <v>66</v>
      </c>
      <c r="D16" s="49" t="s">
        <v>67</v>
      </c>
      <c r="E16" s="64">
        <v>0.5</v>
      </c>
      <c r="F16" s="51" t="s">
        <v>44</v>
      </c>
      <c r="G16" s="71"/>
      <c r="H16" s="75" t="s">
        <v>66</v>
      </c>
      <c r="I16" s="49" t="s">
        <v>67</v>
      </c>
      <c r="J16" s="51">
        <f>ROUNDUP(E16*0.75,2)</f>
        <v>0.38</v>
      </c>
      <c r="K16" s="51" t="s">
        <v>44</v>
      </c>
      <c r="L16" s="51"/>
      <c r="M16" s="79" t="e">
        <f>#REF!</f>
        <v>#REF!</v>
      </c>
      <c r="N16" s="67" t="s">
        <v>64</v>
      </c>
      <c r="O16" s="52" t="s">
        <v>22</v>
      </c>
      <c r="P16" s="49"/>
      <c r="Q16" s="53">
        <v>2</v>
      </c>
      <c r="R16" s="89">
        <f>ROUNDUP(Q16*0.75,2)</f>
        <v>1.5</v>
      </c>
    </row>
    <row r="17" spans="1:18" ht="30" customHeight="1" x14ac:dyDescent="0.15">
      <c r="A17" s="98"/>
      <c r="B17" s="67"/>
      <c r="C17" s="48"/>
      <c r="D17" s="49"/>
      <c r="E17" s="50"/>
      <c r="F17" s="51"/>
      <c r="G17" s="71"/>
      <c r="H17" s="75"/>
      <c r="I17" s="49"/>
      <c r="J17" s="51"/>
      <c r="K17" s="51"/>
      <c r="L17" s="51"/>
      <c r="M17" s="79"/>
      <c r="N17" s="67" t="s">
        <v>14</v>
      </c>
      <c r="O17" s="52" t="s">
        <v>23</v>
      </c>
      <c r="P17" s="49"/>
      <c r="Q17" s="53">
        <v>1</v>
      </c>
      <c r="R17" s="89">
        <f>ROUNDUP(Q17*0.75,2)</f>
        <v>0.75</v>
      </c>
    </row>
    <row r="18" spans="1:18" ht="30" customHeight="1" x14ac:dyDescent="0.15">
      <c r="A18" s="98"/>
      <c r="B18" s="66"/>
      <c r="C18" s="42"/>
      <c r="D18" s="43"/>
      <c r="E18" s="44"/>
      <c r="F18" s="45"/>
      <c r="G18" s="70"/>
      <c r="H18" s="74"/>
      <c r="I18" s="43"/>
      <c r="J18" s="45"/>
      <c r="K18" s="45"/>
      <c r="L18" s="45"/>
      <c r="M18" s="78"/>
      <c r="N18" s="66"/>
      <c r="O18" s="46"/>
      <c r="P18" s="43"/>
      <c r="Q18" s="47"/>
      <c r="R18" s="88"/>
    </row>
    <row r="19" spans="1:18" ht="30" customHeight="1" x14ac:dyDescent="0.15">
      <c r="A19" s="98"/>
      <c r="B19" s="67" t="s">
        <v>208</v>
      </c>
      <c r="C19" s="48" t="s">
        <v>209</v>
      </c>
      <c r="D19" s="49"/>
      <c r="E19" s="50">
        <v>5</v>
      </c>
      <c r="F19" s="51" t="s">
        <v>19</v>
      </c>
      <c r="G19" s="71" t="s">
        <v>56</v>
      </c>
      <c r="H19" s="75" t="s">
        <v>209</v>
      </c>
      <c r="I19" s="49"/>
      <c r="J19" s="51">
        <f>ROUNDUP(E19*0.75,2)</f>
        <v>3.75</v>
      </c>
      <c r="K19" s="51" t="s">
        <v>19</v>
      </c>
      <c r="L19" s="51" t="s">
        <v>56</v>
      </c>
      <c r="M19" s="79" t="e">
        <f>#REF!</f>
        <v>#REF!</v>
      </c>
      <c r="N19" s="67" t="s">
        <v>14</v>
      </c>
      <c r="O19" s="52" t="s">
        <v>60</v>
      </c>
      <c r="P19" s="49"/>
      <c r="Q19" s="53">
        <v>100</v>
      </c>
      <c r="R19" s="89">
        <f>ROUNDUP(Q19*0.75,2)</f>
        <v>75</v>
      </c>
    </row>
    <row r="20" spans="1:18" ht="30" customHeight="1" x14ac:dyDescent="0.15">
      <c r="A20" s="98"/>
      <c r="B20" s="67"/>
      <c r="C20" s="48" t="s">
        <v>138</v>
      </c>
      <c r="D20" s="49"/>
      <c r="E20" s="50">
        <v>5</v>
      </c>
      <c r="F20" s="51" t="s">
        <v>19</v>
      </c>
      <c r="G20" s="71"/>
      <c r="H20" s="75" t="s">
        <v>138</v>
      </c>
      <c r="I20" s="49"/>
      <c r="J20" s="51">
        <f>ROUNDUP(E20*0.75,2)</f>
        <v>3.75</v>
      </c>
      <c r="K20" s="51" t="s">
        <v>19</v>
      </c>
      <c r="L20" s="51"/>
      <c r="M20" s="79" t="e">
        <f>ROUND(#REF!+(#REF!*10/100),2)</f>
        <v>#REF!</v>
      </c>
      <c r="N20" s="67"/>
      <c r="O20" s="52" t="s">
        <v>182</v>
      </c>
      <c r="P20" s="49"/>
      <c r="Q20" s="53">
        <v>0.5</v>
      </c>
      <c r="R20" s="89">
        <f>ROUNDUP(Q20*0.75,2)</f>
        <v>0.38</v>
      </c>
    </row>
    <row r="21" spans="1:18" ht="30" customHeight="1" x14ac:dyDescent="0.15">
      <c r="A21" s="98"/>
      <c r="B21" s="67"/>
      <c r="C21" s="48"/>
      <c r="D21" s="49"/>
      <c r="E21" s="50"/>
      <c r="F21" s="51"/>
      <c r="G21" s="71"/>
      <c r="H21" s="75"/>
      <c r="I21" s="49"/>
      <c r="J21" s="51"/>
      <c r="K21" s="51"/>
      <c r="L21" s="51"/>
      <c r="M21" s="79"/>
      <c r="N21" s="67"/>
      <c r="O21" s="52" t="s">
        <v>51</v>
      </c>
      <c r="P21" s="49"/>
      <c r="Q21" s="53">
        <v>0.1</v>
      </c>
      <c r="R21" s="89">
        <f>ROUNDUP(Q21*0.75,2)</f>
        <v>0.08</v>
      </c>
    </row>
    <row r="22" spans="1:18" ht="30" customHeight="1" thickBot="1" x14ac:dyDescent="0.2">
      <c r="A22" s="99"/>
      <c r="B22" s="68"/>
      <c r="C22" s="57"/>
      <c r="D22" s="58"/>
      <c r="E22" s="59"/>
      <c r="F22" s="60"/>
      <c r="G22" s="72"/>
      <c r="H22" s="76"/>
      <c r="I22" s="58"/>
      <c r="J22" s="60"/>
      <c r="K22" s="60"/>
      <c r="L22" s="60"/>
      <c r="M22" s="80"/>
      <c r="N22" s="68"/>
      <c r="O22" s="61"/>
      <c r="P22" s="58"/>
      <c r="Q22" s="62"/>
      <c r="R22" s="90"/>
    </row>
  </sheetData>
  <mergeCells count="4">
    <mergeCell ref="H1:N1"/>
    <mergeCell ref="A2:R2"/>
    <mergeCell ref="A3:F3"/>
    <mergeCell ref="A5:A22"/>
  </mergeCells>
  <phoneticPr fontId="16"/>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vt:i4>
      </vt:variant>
    </vt:vector>
  </HeadingPairs>
  <TitlesOfParts>
    <vt:vector size="22" baseType="lpstr">
      <vt:lpstr>キッズ月間(昼)</vt:lpstr>
      <vt:lpstr>キッズ(離乳)月間</vt:lpstr>
      <vt:lpstr>2月3日（月）</vt:lpstr>
      <vt:lpstr>2月4日（火）</vt:lpstr>
      <vt:lpstr>2月5日（水）</vt:lpstr>
      <vt:lpstr>2月6日（木）</vt:lpstr>
      <vt:lpstr>2月7日（金）</vt:lpstr>
      <vt:lpstr>2月10日（月）</vt:lpstr>
      <vt:lpstr>2月12日（水）</vt:lpstr>
      <vt:lpstr>2月13日（木）</vt:lpstr>
      <vt:lpstr>2月14日（金）</vt:lpstr>
      <vt:lpstr>2月17日（月）</vt:lpstr>
      <vt:lpstr>2月18日（火）</vt:lpstr>
      <vt:lpstr>2月19日（水）</vt:lpstr>
      <vt:lpstr>2月20日（木）</vt:lpstr>
      <vt:lpstr>2月21日（金）</vt:lpstr>
      <vt:lpstr>2月25日（火）</vt:lpstr>
      <vt:lpstr>2月26日（水）</vt:lpstr>
      <vt:lpstr>2月27日（木）</vt:lpstr>
      <vt:lpstr>2月28日（金）</vt:lpstr>
      <vt:lpstr>'キッズ(離乳)月間'!Print_Area</vt:lpstr>
      <vt:lpstr>'キッズ月間(昼)'!Print_Area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2020-01-10T03:01:58Z</cp:lastPrinted>
  <dcterms:created xsi:type="dcterms:W3CDTF">2019-03-20T06:11:51Z</dcterms:created>
  <dcterms:modified xsi:type="dcterms:W3CDTF">2020-01-10T04:59:47Z</dcterms:modified>
</cp:coreProperties>
</file>