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0830" windowHeight="5895" tabRatio="896"/>
  </bookViews>
  <sheets>
    <sheet name="キッズ月間(昼・おやつ)" sheetId="59" r:id="rId1"/>
    <sheet name="離乳食月間" sheetId="60" r:id="rId2"/>
    <sheet name="7月1日 キッズ" sheetId="2" r:id="rId3"/>
    <sheet name="7月1日離乳食" sheetId="37" r:id="rId4"/>
    <sheet name="7月2日キッズ" sheetId="3" r:id="rId5"/>
    <sheet name="7月2日離乳食" sheetId="38" r:id="rId6"/>
    <sheet name="7月3日キッズ" sheetId="4" r:id="rId7"/>
    <sheet name="7月3日離乳食" sheetId="39" r:id="rId8"/>
    <sheet name="7月4日キッズ" sheetId="34" r:id="rId9"/>
    <sheet name="7月4日離乳食" sheetId="40" r:id="rId10"/>
    <sheet name="7月5日キッズ" sheetId="6" r:id="rId11"/>
    <sheet name="7月5日離乳食" sheetId="41" r:id="rId12"/>
    <sheet name="7月8日キッズ" sheetId="9" r:id="rId13"/>
    <sheet name="7月8日離乳食" sheetId="42" r:id="rId14"/>
    <sheet name="7月9日キッズ" sheetId="10" r:id="rId15"/>
    <sheet name="7月9日離乳食" sheetId="43" r:id="rId16"/>
    <sheet name="7月10日キッズ" sheetId="11" r:id="rId17"/>
    <sheet name="7月10日離乳食" sheetId="44" r:id="rId18"/>
    <sheet name="7月11日キッズ" sheetId="12" r:id="rId19"/>
    <sheet name="7月11日離乳食" sheetId="45" r:id="rId20"/>
    <sheet name="7月12日キッズ" sheetId="13" r:id="rId21"/>
    <sheet name="7月12日離乳食" sheetId="46" r:id="rId22"/>
    <sheet name="7月16日キッズ" sheetId="17" r:id="rId23"/>
    <sheet name="7月16日離乳食" sheetId="47" r:id="rId24"/>
    <sheet name="7月17日キッズ" sheetId="18" r:id="rId25"/>
    <sheet name="7月17日離乳食" sheetId="48" r:id="rId26"/>
    <sheet name="7月18日キッズ" sheetId="33" r:id="rId27"/>
    <sheet name="7月18日離乳食" sheetId="49" r:id="rId28"/>
    <sheet name="7月19日キッズ" sheetId="20" r:id="rId29"/>
    <sheet name="7月19日離乳食" sheetId="50" r:id="rId30"/>
    <sheet name="7月22日キッズ" sheetId="23" r:id="rId31"/>
    <sheet name="7月22日離乳食" sheetId="51" r:id="rId32"/>
    <sheet name="7月23日キッズ" sheetId="24" r:id="rId33"/>
    <sheet name="7月23日離乳食" sheetId="52" r:id="rId34"/>
    <sheet name="7月24日キッズ" sheetId="25" r:id="rId35"/>
    <sheet name="7月24日離乳食" sheetId="53" r:id="rId36"/>
    <sheet name="7月25日キッズ" sheetId="26" r:id="rId37"/>
    <sheet name="7月25日離乳食" sheetId="54" r:id="rId38"/>
    <sheet name="7月26日キッズ" sheetId="27" r:id="rId39"/>
    <sheet name="7月26日離乳食" sheetId="55" r:id="rId40"/>
    <sheet name="7月29日キッズ" sheetId="30" r:id="rId41"/>
    <sheet name="7月29日離乳食" sheetId="56" r:id="rId42"/>
    <sheet name="7月30日キッズ" sheetId="31" r:id="rId43"/>
    <sheet name="7月30日離乳食" sheetId="57" r:id="rId44"/>
    <sheet name="7月31日キッズ" sheetId="32" r:id="rId45"/>
    <sheet name="7月31日離乳食" sheetId="58" r:id="rId46"/>
  </sheets>
  <definedNames>
    <definedName name="_xlnm.Print_Area" localSheetId="0">'キッズ月間(昼・おやつ)'!$A$1:$Z$97</definedName>
    <definedName name="_xlnm.Print_Area" localSheetId="1">離乳食月間!$A$1:$P$69</definedName>
    <definedName name="_xlnm.Print_Area">#REF!</definedName>
  </definedNames>
  <calcPr calcId="152511"/>
</workbook>
</file>

<file path=xl/calcChain.xml><?xml version="1.0" encoding="utf-8"?>
<calcChain xmlns="http://schemas.openxmlformats.org/spreadsheetml/2006/main">
  <c r="X65" i="59" l="1"/>
  <c r="X64" i="59"/>
  <c r="I70" i="59"/>
  <c r="G70" i="59"/>
  <c r="F70" i="59"/>
  <c r="E70" i="59"/>
  <c r="D70" i="59"/>
  <c r="X63" i="59"/>
  <c r="I69" i="59"/>
  <c r="G69" i="59"/>
  <c r="F69" i="59"/>
  <c r="E69" i="59"/>
  <c r="D69" i="59"/>
  <c r="X62" i="59"/>
  <c r="X61" i="59"/>
  <c r="X60" i="59"/>
  <c r="X59" i="59"/>
  <c r="X58" i="59"/>
  <c r="X57" i="59"/>
  <c r="X56" i="59"/>
  <c r="X55" i="59"/>
  <c r="X54" i="59"/>
  <c r="X53" i="59"/>
  <c r="X52" i="59"/>
  <c r="X51" i="59"/>
  <c r="J58" i="59"/>
  <c r="J57" i="59"/>
  <c r="J56" i="59"/>
  <c r="J55" i="59"/>
  <c r="J54" i="59"/>
  <c r="X48" i="59"/>
  <c r="J53" i="59"/>
  <c r="X47" i="59"/>
  <c r="J52" i="59"/>
  <c r="X46" i="59"/>
  <c r="J51" i="59"/>
  <c r="X45" i="59"/>
  <c r="J50" i="59"/>
  <c r="X44" i="59"/>
  <c r="J49" i="59"/>
  <c r="X43" i="59"/>
  <c r="J48" i="59"/>
  <c r="X42" i="59"/>
  <c r="J47" i="59"/>
  <c r="X41" i="59"/>
  <c r="J46" i="59"/>
  <c r="X40" i="59"/>
  <c r="J45" i="59"/>
  <c r="X39" i="59"/>
  <c r="J44" i="59"/>
  <c r="X38" i="59"/>
  <c r="J43" i="59"/>
  <c r="X37" i="59"/>
  <c r="J42" i="59"/>
  <c r="X36" i="59"/>
  <c r="J41" i="59"/>
  <c r="X35" i="59"/>
  <c r="J40" i="59"/>
  <c r="X34" i="59"/>
  <c r="J39" i="59"/>
  <c r="X33" i="59"/>
  <c r="J38" i="59"/>
  <c r="X32" i="59"/>
  <c r="J37" i="59"/>
  <c r="X31" i="59"/>
  <c r="J36" i="59"/>
  <c r="X30" i="59"/>
  <c r="J35" i="59"/>
  <c r="X29" i="59"/>
  <c r="J34" i="59"/>
  <c r="X28" i="59"/>
  <c r="X27" i="59"/>
  <c r="X26" i="59"/>
  <c r="X25" i="59"/>
  <c r="X24" i="59"/>
  <c r="J31" i="59"/>
  <c r="J30" i="59"/>
  <c r="J29" i="59"/>
  <c r="J28" i="59"/>
  <c r="J27" i="59"/>
  <c r="X21" i="59"/>
  <c r="J26" i="59"/>
  <c r="X20" i="59"/>
  <c r="J25" i="59"/>
  <c r="X19" i="59"/>
  <c r="J24" i="59"/>
  <c r="X18" i="59"/>
  <c r="J23" i="59"/>
  <c r="X17" i="59"/>
  <c r="J22" i="59"/>
  <c r="X16" i="59"/>
  <c r="J21" i="59"/>
  <c r="X15" i="59"/>
  <c r="J20" i="59"/>
  <c r="X14" i="59"/>
  <c r="J19" i="59"/>
  <c r="X13" i="59"/>
  <c r="J18" i="59"/>
  <c r="X12" i="59"/>
  <c r="J17" i="59"/>
  <c r="X11" i="59"/>
  <c r="J16" i="59"/>
  <c r="X10" i="59"/>
  <c r="J15" i="59"/>
  <c r="X9" i="59"/>
  <c r="J14" i="59"/>
  <c r="X8" i="59"/>
  <c r="J13" i="59"/>
  <c r="X7" i="59"/>
  <c r="J12" i="59"/>
  <c r="J65" i="59"/>
  <c r="J11" i="59"/>
  <c r="J64" i="59"/>
  <c r="J10" i="59"/>
  <c r="J63" i="59"/>
  <c r="J9" i="59"/>
  <c r="J62" i="59"/>
  <c r="J8" i="59"/>
  <c r="J61" i="59"/>
  <c r="J7" i="59"/>
  <c r="J21" i="34" l="1"/>
  <c r="N21" i="34" s="1"/>
  <c r="J21" i="4"/>
  <c r="N21" i="4" s="1"/>
  <c r="S21" i="4"/>
  <c r="J23" i="4"/>
  <c r="N23" i="4"/>
  <c r="S19" i="34" l="1"/>
  <c r="S18" i="34"/>
  <c r="J18" i="34"/>
  <c r="N18" i="34" s="1"/>
  <c r="S17" i="34"/>
  <c r="J17" i="34"/>
  <c r="N17" i="34" s="1"/>
  <c r="S15" i="34"/>
  <c r="S14" i="34"/>
  <c r="S13" i="34"/>
  <c r="S12" i="34"/>
  <c r="N12" i="34"/>
  <c r="J12" i="34"/>
  <c r="S11" i="34"/>
  <c r="J11" i="34"/>
  <c r="N11" i="34" s="1"/>
  <c r="J9" i="34"/>
  <c r="N9" i="34" s="1"/>
  <c r="J8" i="34"/>
  <c r="N8" i="34" s="1"/>
  <c r="S7" i="34"/>
  <c r="J7" i="34"/>
  <c r="S6" i="34"/>
  <c r="J6" i="34"/>
  <c r="N6" i="34" s="1"/>
  <c r="S5" i="34"/>
  <c r="J5" i="34"/>
  <c r="N5" i="34" s="1"/>
  <c r="J21" i="33"/>
  <c r="N21" i="33"/>
  <c r="S19" i="33"/>
  <c r="S18" i="33"/>
  <c r="J18" i="33"/>
  <c r="N18" i="33" s="1"/>
  <c r="S17" i="33"/>
  <c r="J17" i="33"/>
  <c r="N17" i="33"/>
  <c r="S15" i="33"/>
  <c r="S14" i="33"/>
  <c r="S13" i="33"/>
  <c r="S12" i="33"/>
  <c r="J12" i="33"/>
  <c r="N12" i="33" s="1"/>
  <c r="S11" i="33"/>
  <c r="J11" i="33"/>
  <c r="N11" i="33" s="1"/>
  <c r="J9" i="33"/>
  <c r="N9" i="33" s="1"/>
  <c r="J8" i="33"/>
  <c r="N8" i="33" s="1"/>
  <c r="S7" i="33"/>
  <c r="J7" i="33"/>
  <c r="N7" i="33" s="1"/>
  <c r="S6" i="33"/>
  <c r="J6" i="33"/>
  <c r="N6" i="33"/>
  <c r="S5" i="33"/>
  <c r="J5" i="33"/>
  <c r="N5" i="33" s="1"/>
  <c r="J23" i="32"/>
  <c r="N23" i="32" s="1"/>
  <c r="S21" i="32"/>
  <c r="S20" i="32"/>
  <c r="J21" i="32"/>
  <c r="N21" i="32" s="1"/>
  <c r="J20" i="32"/>
  <c r="N20" i="32"/>
  <c r="S18" i="32"/>
  <c r="S17" i="32"/>
  <c r="S16" i="32"/>
  <c r="S15" i="32"/>
  <c r="S14" i="32"/>
  <c r="J16" i="32"/>
  <c r="N16" i="32" s="1"/>
  <c r="J15" i="32"/>
  <c r="N15" i="32" s="1"/>
  <c r="J14" i="32"/>
  <c r="N14" i="32" s="1"/>
  <c r="S12" i="32"/>
  <c r="S11" i="32"/>
  <c r="N10" i="32"/>
  <c r="J10" i="32"/>
  <c r="J9" i="32"/>
  <c r="N9" i="32" s="1"/>
  <c r="S10" i="32"/>
  <c r="J8" i="32"/>
  <c r="N8" i="32" s="1"/>
  <c r="S9" i="32"/>
  <c r="S8" i="32"/>
  <c r="S7" i="32"/>
  <c r="N7" i="32"/>
  <c r="J7" i="32"/>
  <c r="J5" i="32"/>
  <c r="N5" i="32" s="1"/>
  <c r="S5" i="32"/>
  <c r="N19" i="31"/>
  <c r="J19" i="31"/>
  <c r="S17" i="31"/>
  <c r="S16" i="31"/>
  <c r="S15" i="31"/>
  <c r="S14" i="31"/>
  <c r="J17" i="31"/>
  <c r="N17" i="31" s="1"/>
  <c r="J16" i="31"/>
  <c r="N16" i="31" s="1"/>
  <c r="J15" i="31"/>
  <c r="N15" i="31" s="1"/>
  <c r="J14" i="31"/>
  <c r="N14" i="31" s="1"/>
  <c r="S10" i="31"/>
  <c r="S9" i="31"/>
  <c r="S8" i="31"/>
  <c r="S7" i="31"/>
  <c r="J12" i="31"/>
  <c r="N12" i="31" s="1"/>
  <c r="J11" i="31"/>
  <c r="N11" i="31" s="1"/>
  <c r="N10" i="31"/>
  <c r="J10" i="31"/>
  <c r="J9" i="31"/>
  <c r="N9" i="31" s="1"/>
  <c r="J8" i="31"/>
  <c r="N8" i="31" s="1"/>
  <c r="J7" i="31"/>
  <c r="N7" i="31" s="1"/>
  <c r="J6" i="31"/>
  <c r="N6" i="31" s="1"/>
  <c r="S6" i="31"/>
  <c r="N5" i="31"/>
  <c r="J5" i="31"/>
  <c r="S5" i="31"/>
  <c r="S19" i="30"/>
  <c r="S18" i="30"/>
  <c r="J19" i="30"/>
  <c r="N19" i="30" s="1"/>
  <c r="J18" i="30"/>
  <c r="N18" i="30" s="1"/>
  <c r="S14" i="30"/>
  <c r="S13" i="30"/>
  <c r="J13" i="30"/>
  <c r="N13" i="30" s="1"/>
  <c r="S11" i="30"/>
  <c r="S10" i="30"/>
  <c r="S9" i="30"/>
  <c r="S8" i="30"/>
  <c r="J11" i="30"/>
  <c r="N11" i="30" s="1"/>
  <c r="J10" i="30"/>
  <c r="N10" i="30" s="1"/>
  <c r="N9" i="30"/>
  <c r="J9" i="30"/>
  <c r="J8" i="30"/>
  <c r="N8" i="30" s="1"/>
  <c r="S7" i="30"/>
  <c r="J7" i="30"/>
  <c r="N7" i="30" s="1"/>
  <c r="S5" i="30"/>
  <c r="S23" i="27"/>
  <c r="J23" i="27"/>
  <c r="N23" i="27" s="1"/>
  <c r="S21" i="27"/>
  <c r="S20" i="27"/>
  <c r="S19" i="27"/>
  <c r="J20" i="27"/>
  <c r="N20" i="27" s="1"/>
  <c r="J19" i="27"/>
  <c r="N19" i="27" s="1"/>
  <c r="S16" i="27"/>
  <c r="S15" i="27"/>
  <c r="S14" i="27"/>
  <c r="J17" i="27"/>
  <c r="N17" i="27" s="1"/>
  <c r="J16" i="27"/>
  <c r="N16" i="27" s="1"/>
  <c r="J15" i="27"/>
  <c r="N15" i="27" s="1"/>
  <c r="J14" i="27"/>
  <c r="N14" i="27" s="1"/>
  <c r="J8" i="27"/>
  <c r="N8" i="27" s="1"/>
  <c r="S12" i="27"/>
  <c r="S11" i="27"/>
  <c r="S10" i="27"/>
  <c r="S9" i="27"/>
  <c r="J7" i="27"/>
  <c r="N7" i="27" s="1"/>
  <c r="S8" i="27"/>
  <c r="S7" i="27"/>
  <c r="S6" i="27"/>
  <c r="J6" i="27"/>
  <c r="N6" i="27" s="1"/>
  <c r="J5" i="27"/>
  <c r="N5" i="27" s="1"/>
  <c r="S5" i="27"/>
  <c r="N22" i="26"/>
  <c r="J22" i="26"/>
  <c r="S20" i="26"/>
  <c r="S19" i="26"/>
  <c r="J20" i="26"/>
  <c r="N20" i="26" s="1"/>
  <c r="J19" i="26"/>
  <c r="N19" i="26" s="1"/>
  <c r="J17" i="26"/>
  <c r="N17" i="26" s="1"/>
  <c r="S17" i="26"/>
  <c r="S16" i="26"/>
  <c r="S15" i="26"/>
  <c r="S14" i="26"/>
  <c r="J16" i="26"/>
  <c r="N16" i="26" s="1"/>
  <c r="J15" i="26"/>
  <c r="N15" i="26" s="1"/>
  <c r="J14" i="26"/>
  <c r="N14" i="26" s="1"/>
  <c r="S13" i="26"/>
  <c r="J13" i="26"/>
  <c r="N13" i="26" s="1"/>
  <c r="J9" i="26"/>
  <c r="N9" i="26" s="1"/>
  <c r="S11" i="26"/>
  <c r="S10" i="26"/>
  <c r="S9" i="26"/>
  <c r="S8" i="26"/>
  <c r="J8" i="26"/>
  <c r="N8" i="26" s="1"/>
  <c r="S7" i="26"/>
  <c r="J7" i="26"/>
  <c r="N7" i="26" s="1"/>
  <c r="S5" i="26"/>
  <c r="J23" i="25"/>
  <c r="N23" i="25" s="1"/>
  <c r="S21" i="25"/>
  <c r="S20" i="25"/>
  <c r="S19" i="25"/>
  <c r="J20" i="25"/>
  <c r="N20" i="25" s="1"/>
  <c r="N19" i="25"/>
  <c r="J19" i="25"/>
  <c r="S17" i="25"/>
  <c r="S16" i="25"/>
  <c r="S15" i="25"/>
  <c r="S14" i="25"/>
  <c r="S13" i="25"/>
  <c r="J15" i="25"/>
  <c r="N15" i="25" s="1"/>
  <c r="N14" i="25"/>
  <c r="J14" i="25"/>
  <c r="J13" i="25"/>
  <c r="N13" i="25" s="1"/>
  <c r="S12" i="25"/>
  <c r="J12" i="25"/>
  <c r="N12" i="25" s="1"/>
  <c r="S10" i="25"/>
  <c r="S9" i="25"/>
  <c r="S8" i="25"/>
  <c r="S7" i="25"/>
  <c r="S6" i="25"/>
  <c r="J9" i="25"/>
  <c r="N9" i="25" s="1"/>
  <c r="J8" i="25"/>
  <c r="N8" i="25" s="1"/>
  <c r="J7" i="25"/>
  <c r="N7" i="25" s="1"/>
  <c r="J6" i="25"/>
  <c r="N6" i="25"/>
  <c r="J5" i="25"/>
  <c r="N5" i="25" s="1"/>
  <c r="S5" i="25"/>
  <c r="S24" i="24"/>
  <c r="S23" i="24"/>
  <c r="S22" i="24"/>
  <c r="J23" i="24"/>
  <c r="N23" i="24" s="1"/>
  <c r="J22" i="24"/>
  <c r="N22" i="24" s="1"/>
  <c r="S17" i="24"/>
  <c r="S16" i="24"/>
  <c r="S15" i="24"/>
  <c r="J17" i="24"/>
  <c r="N17" i="24" s="1"/>
  <c r="N16" i="24"/>
  <c r="J16" i="24"/>
  <c r="J15" i="24"/>
  <c r="N15" i="24" s="1"/>
  <c r="J9" i="24"/>
  <c r="N9" i="24" s="1"/>
  <c r="S13" i="24"/>
  <c r="S12" i="24"/>
  <c r="S11" i="24"/>
  <c r="S10" i="24"/>
  <c r="S9" i="24"/>
  <c r="S8" i="24"/>
  <c r="S7" i="24"/>
  <c r="S6" i="24"/>
  <c r="J8" i="24"/>
  <c r="N8" i="24" s="1"/>
  <c r="J7" i="24"/>
  <c r="N7" i="24" s="1"/>
  <c r="S5" i="24"/>
  <c r="J6" i="24"/>
  <c r="N6" i="24" s="1"/>
  <c r="J5" i="24"/>
  <c r="N5" i="24" s="1"/>
  <c r="J25" i="23"/>
  <c r="N25" i="23" s="1"/>
  <c r="S23" i="23"/>
  <c r="S22" i="23"/>
  <c r="J23" i="23"/>
  <c r="N23" i="23" s="1"/>
  <c r="N22" i="23"/>
  <c r="J22" i="23"/>
  <c r="S20" i="23"/>
  <c r="S19" i="23"/>
  <c r="S18" i="23"/>
  <c r="S17" i="23"/>
  <c r="S16" i="23"/>
  <c r="S15" i="23"/>
  <c r="J19" i="23"/>
  <c r="N19" i="23" s="1"/>
  <c r="J18" i="23"/>
  <c r="N18" i="23" s="1"/>
  <c r="J17" i="23"/>
  <c r="N17" i="23" s="1"/>
  <c r="J16" i="23"/>
  <c r="N16" i="23" s="1"/>
  <c r="J15" i="23"/>
  <c r="N15" i="23" s="1"/>
  <c r="J8" i="23"/>
  <c r="N8" i="23" s="1"/>
  <c r="S13" i="23"/>
  <c r="S12" i="23"/>
  <c r="S11" i="23"/>
  <c r="S10" i="23"/>
  <c r="S9" i="23"/>
  <c r="S8" i="23"/>
  <c r="S7" i="23"/>
  <c r="J7" i="23"/>
  <c r="N7" i="23" s="1"/>
  <c r="S5" i="23"/>
  <c r="J27" i="20"/>
  <c r="N27" i="20" s="1"/>
  <c r="S25" i="20"/>
  <c r="S24" i="20"/>
  <c r="S23" i="20"/>
  <c r="J24" i="20"/>
  <c r="N24" i="20" s="1"/>
  <c r="J23" i="20"/>
  <c r="N23" i="20" s="1"/>
  <c r="S20" i="20"/>
  <c r="S19" i="20"/>
  <c r="S18" i="20"/>
  <c r="S17" i="20"/>
  <c r="S16" i="20"/>
  <c r="J19" i="20"/>
  <c r="N19" i="20" s="1"/>
  <c r="J18" i="20"/>
  <c r="N18" i="20" s="1"/>
  <c r="J17" i="20"/>
  <c r="N17" i="20" s="1"/>
  <c r="J16" i="20"/>
  <c r="N16" i="20" s="1"/>
  <c r="J10" i="20"/>
  <c r="N10" i="20" s="1"/>
  <c r="S13" i="20"/>
  <c r="S12" i="20"/>
  <c r="J9" i="20"/>
  <c r="N9" i="20" s="1"/>
  <c r="S11" i="20"/>
  <c r="S10" i="20"/>
  <c r="S9" i="20"/>
  <c r="S8" i="20"/>
  <c r="J8" i="20"/>
  <c r="N8" i="20" s="1"/>
  <c r="J7" i="20"/>
  <c r="N7" i="20" s="1"/>
  <c r="S7" i="20"/>
  <c r="J23" i="18"/>
  <c r="N23" i="18" s="1"/>
  <c r="S21" i="18"/>
  <c r="S20" i="18"/>
  <c r="J21" i="18"/>
  <c r="N21" i="18" s="1"/>
  <c r="J20" i="18"/>
  <c r="N20" i="18" s="1"/>
  <c r="S18" i="18"/>
  <c r="S17" i="18"/>
  <c r="S16" i="18"/>
  <c r="S15" i="18"/>
  <c r="S14" i="18"/>
  <c r="N16" i="18"/>
  <c r="J16" i="18"/>
  <c r="J15" i="18"/>
  <c r="N15" i="18" s="1"/>
  <c r="J14" i="18"/>
  <c r="N14" i="18" s="1"/>
  <c r="S12" i="18"/>
  <c r="S11" i="18"/>
  <c r="J10" i="18"/>
  <c r="N10" i="18" s="1"/>
  <c r="J9" i="18"/>
  <c r="N9" i="18" s="1"/>
  <c r="S10" i="18"/>
  <c r="J8" i="18"/>
  <c r="N8" i="18" s="1"/>
  <c r="S9" i="18"/>
  <c r="S8" i="18"/>
  <c r="S7" i="18"/>
  <c r="J7" i="18"/>
  <c r="N7" i="18" s="1"/>
  <c r="J5" i="18"/>
  <c r="N5" i="18" s="1"/>
  <c r="S5" i="18"/>
  <c r="J19" i="17"/>
  <c r="N19" i="17" s="1"/>
  <c r="S17" i="17"/>
  <c r="S16" i="17"/>
  <c r="S15" i="17"/>
  <c r="S14" i="17"/>
  <c r="J17" i="17"/>
  <c r="N17" i="17" s="1"/>
  <c r="N16" i="17"/>
  <c r="J16" i="17"/>
  <c r="J15" i="17"/>
  <c r="N15" i="17" s="1"/>
  <c r="J14" i="17"/>
  <c r="N14" i="17" s="1"/>
  <c r="S10" i="17"/>
  <c r="S9" i="17"/>
  <c r="S8" i="17"/>
  <c r="S7" i="17"/>
  <c r="J12" i="17"/>
  <c r="N12" i="17" s="1"/>
  <c r="J11" i="17"/>
  <c r="N11" i="17" s="1"/>
  <c r="J10" i="17"/>
  <c r="N10" i="17" s="1"/>
  <c r="J9" i="17"/>
  <c r="N9" i="17" s="1"/>
  <c r="J8" i="17"/>
  <c r="N8" i="17" s="1"/>
  <c r="N7" i="17"/>
  <c r="J7" i="17"/>
  <c r="J6" i="17"/>
  <c r="N6" i="17" s="1"/>
  <c r="S6" i="17"/>
  <c r="N5" i="17"/>
  <c r="J5" i="17"/>
  <c r="S5" i="17"/>
  <c r="S23" i="13"/>
  <c r="J23" i="13"/>
  <c r="N23" i="13" s="1"/>
  <c r="S21" i="13"/>
  <c r="S20" i="13"/>
  <c r="S19" i="13"/>
  <c r="J20" i="13"/>
  <c r="N20" i="13" s="1"/>
  <c r="N19" i="13"/>
  <c r="J19" i="13"/>
  <c r="S16" i="13"/>
  <c r="S15" i="13"/>
  <c r="S14" i="13"/>
  <c r="J17" i="13"/>
  <c r="N17" i="13" s="1"/>
  <c r="J16" i="13"/>
  <c r="N16" i="13" s="1"/>
  <c r="J15" i="13"/>
  <c r="N15" i="13" s="1"/>
  <c r="N14" i="13"/>
  <c r="J14" i="13"/>
  <c r="N8" i="13"/>
  <c r="J8" i="13"/>
  <c r="S12" i="13"/>
  <c r="S11" i="13"/>
  <c r="S10" i="13"/>
  <c r="S9" i="13"/>
  <c r="J7" i="13"/>
  <c r="N7" i="13" s="1"/>
  <c r="S8" i="13"/>
  <c r="S7" i="13"/>
  <c r="S6" i="13"/>
  <c r="J6" i="13"/>
  <c r="N6" i="13" s="1"/>
  <c r="N5" i="13"/>
  <c r="J5" i="13"/>
  <c r="S5" i="13"/>
  <c r="J22" i="12"/>
  <c r="N22" i="12" s="1"/>
  <c r="S20" i="12"/>
  <c r="S19" i="12"/>
  <c r="J20" i="12"/>
  <c r="N20" i="12" s="1"/>
  <c r="J19" i="12"/>
  <c r="N19" i="12" s="1"/>
  <c r="N17" i="12"/>
  <c r="J17" i="12"/>
  <c r="S17" i="12"/>
  <c r="S16" i="12"/>
  <c r="S15" i="12"/>
  <c r="S14" i="12"/>
  <c r="J16" i="12"/>
  <c r="N16" i="12" s="1"/>
  <c r="N15" i="12"/>
  <c r="J15" i="12"/>
  <c r="J14" i="12"/>
  <c r="N14" i="12" s="1"/>
  <c r="S13" i="12"/>
  <c r="J13" i="12"/>
  <c r="N13" i="12" s="1"/>
  <c r="J9" i="12"/>
  <c r="N9" i="12" s="1"/>
  <c r="S11" i="12"/>
  <c r="S10" i="12"/>
  <c r="S9" i="12"/>
  <c r="S8" i="12"/>
  <c r="J8" i="12"/>
  <c r="N8" i="12" s="1"/>
  <c r="S7" i="12"/>
  <c r="J7" i="12"/>
  <c r="N7" i="12" s="1"/>
  <c r="S5" i="12"/>
  <c r="J23" i="11"/>
  <c r="N23" i="11" s="1"/>
  <c r="S21" i="11"/>
  <c r="S20" i="11"/>
  <c r="S19" i="11"/>
  <c r="J20" i="11"/>
  <c r="N20" i="11" s="1"/>
  <c r="J19" i="11"/>
  <c r="N19" i="11" s="1"/>
  <c r="S17" i="11"/>
  <c r="S16" i="11"/>
  <c r="S15" i="11"/>
  <c r="S14" i="11"/>
  <c r="S13" i="11"/>
  <c r="J15" i="11"/>
  <c r="N15" i="11" s="1"/>
  <c r="N14" i="11"/>
  <c r="J14" i="11"/>
  <c r="N13" i="11"/>
  <c r="J13" i="11"/>
  <c r="S12" i="11"/>
  <c r="J12" i="11"/>
  <c r="N12" i="11" s="1"/>
  <c r="S10" i="11"/>
  <c r="S9" i="11"/>
  <c r="S8" i="11"/>
  <c r="S7" i="11"/>
  <c r="S6" i="11"/>
  <c r="J9" i="11"/>
  <c r="N9" i="11" s="1"/>
  <c r="N8" i="11"/>
  <c r="J8" i="11"/>
  <c r="N7" i="11"/>
  <c r="J7" i="11"/>
  <c r="J6" i="11"/>
  <c r="N6" i="11" s="1"/>
  <c r="J5" i="11"/>
  <c r="N5" i="11" s="1"/>
  <c r="S5" i="11"/>
  <c r="S24" i="10"/>
  <c r="S23" i="10"/>
  <c r="S22" i="10"/>
  <c r="J23" i="10"/>
  <c r="N23" i="10" s="1"/>
  <c r="J22" i="10"/>
  <c r="N22" i="10" s="1"/>
  <c r="S17" i="10"/>
  <c r="S16" i="10"/>
  <c r="S15" i="10"/>
  <c r="J17" i="10"/>
  <c r="N17" i="10" s="1"/>
  <c r="J16" i="10"/>
  <c r="N16" i="10" s="1"/>
  <c r="N15" i="10"/>
  <c r="J15" i="10"/>
  <c r="N9" i="10"/>
  <c r="J9" i="10"/>
  <c r="S13" i="10"/>
  <c r="S12" i="10"/>
  <c r="S11" i="10"/>
  <c r="S10" i="10"/>
  <c r="S9" i="10"/>
  <c r="S8" i="10"/>
  <c r="S7" i="10"/>
  <c r="S6" i="10"/>
  <c r="J8" i="10"/>
  <c r="N8" i="10" s="1"/>
  <c r="J7" i="10"/>
  <c r="N7" i="10" s="1"/>
  <c r="S5" i="10"/>
  <c r="J6" i="10"/>
  <c r="N6" i="10" s="1"/>
  <c r="J5" i="10"/>
  <c r="N5" i="10" s="1"/>
  <c r="N25" i="9"/>
  <c r="J25" i="9"/>
  <c r="S23" i="9"/>
  <c r="S22" i="9"/>
  <c r="J23" i="9"/>
  <c r="N23" i="9" s="1"/>
  <c r="J22" i="9"/>
  <c r="N22" i="9" s="1"/>
  <c r="S20" i="9"/>
  <c r="S19" i="9"/>
  <c r="S18" i="9"/>
  <c r="S17" i="9"/>
  <c r="S16" i="9"/>
  <c r="S15" i="9"/>
  <c r="J19" i="9"/>
  <c r="N19" i="9" s="1"/>
  <c r="N18" i="9"/>
  <c r="J18" i="9"/>
  <c r="J17" i="9"/>
  <c r="N17" i="9" s="1"/>
  <c r="J16" i="9"/>
  <c r="N16" i="9" s="1"/>
  <c r="J15" i="9"/>
  <c r="N15" i="9" s="1"/>
  <c r="J8" i="9"/>
  <c r="N8" i="9" s="1"/>
  <c r="S13" i="9"/>
  <c r="S12" i="9"/>
  <c r="S11" i="9"/>
  <c r="S10" i="9"/>
  <c r="S9" i="9"/>
  <c r="S8" i="9"/>
  <c r="S7" i="9"/>
  <c r="J7" i="9"/>
  <c r="N7" i="9" s="1"/>
  <c r="S5" i="9"/>
  <c r="J29" i="6"/>
  <c r="N29" i="6" s="1"/>
  <c r="S27" i="6"/>
  <c r="S26" i="6"/>
  <c r="S25" i="6"/>
  <c r="S24" i="6"/>
  <c r="J25" i="6"/>
  <c r="N25" i="6" s="1"/>
  <c r="J24" i="6"/>
  <c r="N24" i="6" s="1"/>
  <c r="S22" i="6"/>
  <c r="S21" i="6"/>
  <c r="S20" i="6"/>
  <c r="S19" i="6"/>
  <c r="S18" i="6"/>
  <c r="J20" i="6"/>
  <c r="N20" i="6" s="1"/>
  <c r="S17" i="6"/>
  <c r="J19" i="6"/>
  <c r="N19" i="6" s="1"/>
  <c r="N18" i="6"/>
  <c r="J18" i="6"/>
  <c r="S16" i="6"/>
  <c r="J17" i="6"/>
  <c r="N17" i="6" s="1"/>
  <c r="N16" i="6"/>
  <c r="J16" i="6"/>
  <c r="S12" i="6"/>
  <c r="S11" i="6"/>
  <c r="S10" i="6"/>
  <c r="S9" i="6"/>
  <c r="S8" i="6"/>
  <c r="S7" i="6"/>
  <c r="J11" i="6"/>
  <c r="N11" i="6" s="1"/>
  <c r="J10" i="6"/>
  <c r="N10" i="6" s="1"/>
  <c r="J9" i="6"/>
  <c r="N9" i="6" s="1"/>
  <c r="J8" i="6"/>
  <c r="N8" i="6" s="1"/>
  <c r="J7" i="6"/>
  <c r="N7" i="6" s="1"/>
  <c r="S20" i="4"/>
  <c r="J20" i="4"/>
  <c r="N20" i="4" s="1"/>
  <c r="S18" i="4"/>
  <c r="S17" i="4"/>
  <c r="S16" i="4"/>
  <c r="S15" i="4"/>
  <c r="S14" i="4"/>
  <c r="J16" i="4"/>
  <c r="N16" i="4" s="1"/>
  <c r="J15" i="4"/>
  <c r="N15" i="4" s="1"/>
  <c r="J14" i="4"/>
  <c r="N14" i="4" s="1"/>
  <c r="S12" i="4"/>
  <c r="S11" i="4"/>
  <c r="J10" i="4"/>
  <c r="N10" i="4" s="1"/>
  <c r="J9" i="4"/>
  <c r="N9" i="4" s="1"/>
  <c r="S10" i="4"/>
  <c r="J8" i="4"/>
  <c r="N8" i="4" s="1"/>
  <c r="S9" i="4"/>
  <c r="S8" i="4"/>
  <c r="S7" i="4"/>
  <c r="J7" i="4"/>
  <c r="N7" i="4" s="1"/>
  <c r="J5" i="4"/>
  <c r="N5" i="4" s="1"/>
  <c r="S5" i="4"/>
  <c r="J19" i="3"/>
  <c r="N19" i="3" s="1"/>
  <c r="S17" i="3"/>
  <c r="S16" i="3"/>
  <c r="S15" i="3"/>
  <c r="S14" i="3"/>
  <c r="J17" i="3"/>
  <c r="N17" i="3" s="1"/>
  <c r="J16" i="3"/>
  <c r="N16" i="3" s="1"/>
  <c r="J15" i="3"/>
  <c r="N15" i="3" s="1"/>
  <c r="J14" i="3"/>
  <c r="N14" i="3" s="1"/>
  <c r="S10" i="3"/>
  <c r="S9" i="3"/>
  <c r="S8" i="3"/>
  <c r="S7" i="3"/>
  <c r="J12" i="3"/>
  <c r="N12" i="3" s="1"/>
  <c r="J11" i="3"/>
  <c r="N11" i="3" s="1"/>
  <c r="N10" i="3"/>
  <c r="J10" i="3"/>
  <c r="J9" i="3"/>
  <c r="N9" i="3" s="1"/>
  <c r="J8" i="3"/>
  <c r="N8" i="3" s="1"/>
  <c r="J7" i="3"/>
  <c r="J6" i="3"/>
  <c r="N6" i="3" s="1"/>
  <c r="S6" i="3"/>
  <c r="J5" i="3"/>
  <c r="N5" i="3" s="1"/>
  <c r="S5" i="3"/>
  <c r="S19" i="2"/>
  <c r="S18" i="2"/>
  <c r="J19" i="2"/>
  <c r="N19" i="2" s="1"/>
  <c r="J18" i="2"/>
  <c r="N18" i="2" s="1"/>
  <c r="S14" i="2"/>
  <c r="S13" i="2"/>
  <c r="J13" i="2"/>
  <c r="N13" i="2" s="1"/>
  <c r="S11" i="2"/>
  <c r="S10" i="2"/>
  <c r="S9" i="2"/>
  <c r="S8" i="2"/>
  <c r="J11" i="2"/>
  <c r="N11" i="2" s="1"/>
  <c r="J10" i="2"/>
  <c r="N10" i="2" s="1"/>
  <c r="J9" i="2"/>
  <c r="N9" i="2" s="1"/>
  <c r="J8" i="2"/>
  <c r="N8" i="2" s="1"/>
  <c r="S7" i="2"/>
  <c r="J7" i="2"/>
  <c r="S5" i="2"/>
  <c r="N7" i="3" l="1"/>
  <c r="N7" i="34"/>
  <c r="N7" i="2"/>
</calcChain>
</file>

<file path=xl/sharedStrings.xml><?xml version="1.0" encoding="utf-8"?>
<sst xmlns="http://schemas.openxmlformats.org/spreadsheetml/2006/main" count="5114" uniqueCount="565">
  <si>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</si>
  <si>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</si>
  <si>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</si>
  <si>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</si>
  <si>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</si>
  <si>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</si>
  <si>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</si>
  <si>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</si>
  <si>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</si>
  <si>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</si>
  <si>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</si>
  <si>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</si>
  <si>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</si>
  <si>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使用量総量</t>
    <rPh sb="0" eb="3">
      <t>シヨウリョウ</t>
    </rPh>
    <rPh sb="3" eb="5">
      <t>ソウリョウ</t>
    </rPh>
    <phoneticPr fontId="3"/>
  </si>
  <si>
    <t>キッズ</t>
    <phoneticPr fontId="3"/>
  </si>
  <si>
    <t>6月28日(金)配達/7月1日(月)食</t>
    <phoneticPr fontId="3"/>
  </si>
  <si>
    <t>ご飯</t>
  </si>
  <si>
    <t>茹で鶏の中華だれ</t>
  </si>
  <si>
    <t>①肉に酒をもみ込み、茹でてザルにあげて冷まします。_x000D_</t>
  </si>
  <si>
    <t>②ごま・砂糖・正油・酢・ごま油を煮立てて冷まします。_x000D_</t>
  </si>
  <si>
    <t>③ザク切にしたキャベツ、細切りにした人参は茹で冷まします。トマトは茹でて食べやすい大きさに切ります。_x000D_</t>
  </si>
  <si>
    <t>④器に食べやすい大きさに切った①・③を彩りよく盛り付けて、②をかけて下さい。_x000D_</t>
  </si>
  <si>
    <t>※加熱調理する際は中心部75℃で1分以上加熱したことを確認して下さい。</t>
  </si>
  <si>
    <t>国産鶏もも切身４０(加熱用)</t>
  </si>
  <si>
    <t>日本</t>
  </si>
  <si>
    <t>枚</t>
  </si>
  <si>
    <t>酒</t>
  </si>
  <si>
    <t>キャベツ</t>
  </si>
  <si>
    <t>g</t>
  </si>
  <si>
    <t>トマト</t>
  </si>
  <si>
    <t>人参</t>
  </si>
  <si>
    <t>白すりごま</t>
  </si>
  <si>
    <t>パラグアイ、グァテマラ、メキシコ、ボリビア、エチオピア等</t>
  </si>
  <si>
    <t>上白糖</t>
  </si>
  <si>
    <t>醤油</t>
  </si>
  <si>
    <t>小麦</t>
  </si>
  <si>
    <t>酢</t>
  </si>
  <si>
    <t>ごま油</t>
  </si>
  <si>
    <t>さつま芋の甘煮</t>
  </si>
  <si>
    <t>①芋は角切りにし水にさらします。_x000D_</t>
  </si>
  <si>
    <t>②ひたひたの水・砂糖で煮て下さい。_x000D_</t>
  </si>
  <si>
    <t>※加熱調理する際は中心部75℃で1分以上加熱したことを確認して下さい。_x000D_</t>
  </si>
  <si>
    <t>さつま芋</t>
  </si>
  <si>
    <t>水</t>
  </si>
  <si>
    <t>みそ汁</t>
  </si>
  <si>
    <t>カットワカメ（韓国産）</t>
  </si>
  <si>
    <t>韓国</t>
  </si>
  <si>
    <t>長ねぎ</t>
  </si>
  <si>
    <t>出し汁</t>
  </si>
  <si>
    <t>味噌</t>
  </si>
  <si>
    <t>昼</t>
  </si>
  <si>
    <t>牛乳</t>
  </si>
  <si>
    <t>国内加工</t>
  </si>
  <si>
    <t>乳</t>
  </si>
  <si>
    <t>cc</t>
  </si>
  <si>
    <t>Ｐ</t>
  </si>
  <si>
    <t>みかん缶</t>
  </si>
  <si>
    <t>中国</t>
  </si>
  <si>
    <t>_x000D_</t>
  </si>
  <si>
    <t>玉ねぎ</t>
  </si>
  <si>
    <t>冷凍カーネルコーン</t>
  </si>
  <si>
    <t>アメリカ</t>
  </si>
  <si>
    <t>玉子</t>
  </si>
  <si>
    <t>卵</t>
  </si>
  <si>
    <t>ヶ</t>
  </si>
  <si>
    <t>油</t>
  </si>
  <si>
    <t>精製塩</t>
  </si>
  <si>
    <t>冷凍カットほうれん草ＩＱＦ</t>
  </si>
  <si>
    <t>③野菜がやわらかくなったら、水溶き片栗粉でとろみをつけます。_x000D_</t>
  </si>
  <si>
    <t>※誤嚥防止のために豆は軽く潰してもよいでしょう。_x000D_</t>
  </si>
  <si>
    <t>充てん豆腐</t>
  </si>
  <si>
    <t>丁</t>
  </si>
  <si>
    <t>国産豚もも小間</t>
  </si>
  <si>
    <t>冷凍むき枝豆</t>
  </si>
  <si>
    <t>みりん風調味料</t>
  </si>
  <si>
    <t>片栗粉</t>
  </si>
  <si>
    <t>大根</t>
  </si>
  <si>
    <t>花ふ</t>
  </si>
  <si>
    <t>7月1日(月)配達/7月2日(火)食</t>
    <phoneticPr fontId="3"/>
  </si>
  <si>
    <t>夏野菜の豆カレー</t>
  </si>
  <si>
    <t>①材料は食べやすい大きさに切って、肉は酒をふり、なすは水にさらします。_x000D_</t>
  </si>
  <si>
    <t>②材料を炒め合わせ、トマトパック・水・牛乳を加えて野菜がやわらかくなるまで煮ます。_x000D_</t>
  </si>
  <si>
    <t>③ルーを加えてさらに煮込み、砂糖・ケチャップで味を調えて下さい。_x000D_</t>
  </si>
  <si>
    <t>※水の分量は調節して下さい。_x000D_</t>
  </si>
  <si>
    <t>かぼちゃ</t>
  </si>
  <si>
    <t>なす</t>
  </si>
  <si>
    <t>冷凍国産大豆</t>
  </si>
  <si>
    <t>カットトマトパック</t>
  </si>
  <si>
    <t>とろけるカレー　甘口</t>
  </si>
  <si>
    <t>ケチャップ</t>
  </si>
  <si>
    <t>和風ツナサラダ</t>
  </si>
  <si>
    <t>①野菜は食べやすい大きさに切り茹で冷まします。_x000D_</t>
  </si>
  <si>
    <t>②調味料は煮たて冷まし、①・汁気をきったツナを和えて下さい。_x000D_</t>
  </si>
  <si>
    <t>ツナフレーク缶</t>
  </si>
  <si>
    <t>タイ</t>
  </si>
  <si>
    <t>パプリカ赤</t>
  </si>
  <si>
    <t>きゅうり</t>
  </si>
  <si>
    <t>フルーツ（オレンジ）</t>
  </si>
  <si>
    <t>※原料のまま流水できれいに洗って下さい。</t>
  </si>
  <si>
    <t>ネーブル</t>
  </si>
  <si>
    <t>バター</t>
  </si>
  <si>
    <t>骨抜き助宗タラ３０</t>
  </si>
  <si>
    <t>アメリカ・中国</t>
  </si>
  <si>
    <t>切</t>
  </si>
  <si>
    <t>ごぼう</t>
  </si>
  <si>
    <t>①野菜は食べやすい大きさに切ります。_x000D_</t>
  </si>
  <si>
    <t>国産鶏もも小間(加熱用)</t>
  </si>
  <si>
    <t>こしょう</t>
  </si>
  <si>
    <t>じゃが芋</t>
  </si>
  <si>
    <t>7月2日(火)配達/7月3日(水)食</t>
    <phoneticPr fontId="3"/>
  </si>
  <si>
    <t>鉄分強化！ふりかけごはん</t>
  </si>
  <si>
    <t>鉄ふりかけ　大豆</t>
  </si>
  <si>
    <t>小麦※18</t>
    <phoneticPr fontId="17"/>
  </si>
  <si>
    <t>小麦※18</t>
    <phoneticPr fontId="17"/>
  </si>
  <si>
    <t>カラスカレイのパン粉焼き</t>
  </si>
  <si>
    <t>①野菜は千切りにします。魚は水けをよくふりとり、酒をふり、小麦粉をまぶします。_x000D_</t>
  </si>
  <si>
    <t>②魚にマヨネーズを塗り、パン粉をまぶします。_x000D_</t>
  </si>
  <si>
    <t>③フライパンにバターを溶かし、②を両面焼きます。_x000D_</t>
  </si>
  <si>
    <t>④野菜を油で炒め、塩をふって添えて下さい。_x000D_</t>
  </si>
  <si>
    <t>骨抜きカラスカレイ３０</t>
  </si>
  <si>
    <t>ロシア・中国</t>
  </si>
  <si>
    <t>小麦粉</t>
  </si>
  <si>
    <t>マヨネーズ</t>
  </si>
  <si>
    <t>卵・小麦</t>
  </si>
  <si>
    <t>パン粉</t>
  </si>
  <si>
    <t>アメリカ、カナダ</t>
  </si>
  <si>
    <t>ピーマン</t>
  </si>
  <si>
    <t>鶏肉と白菜のくたくた煮</t>
  </si>
  <si>
    <t>②①・肉・油揚げを調味料で煮て下さい。_x000D_</t>
  </si>
  <si>
    <t>冷凍カット油揚げ</t>
  </si>
  <si>
    <t>白菜</t>
  </si>
  <si>
    <t>焼ふ</t>
  </si>
  <si>
    <t>フルーツ（バナナ）</t>
  </si>
  <si>
    <t>バナナ</t>
  </si>
  <si>
    <t>本</t>
  </si>
  <si>
    <t>国産豚挽肉</t>
  </si>
  <si>
    <t>小松菜</t>
  </si>
  <si>
    <t>②調味料を煮立て冷まし、①を和えて下さい。_x000D_</t>
  </si>
  <si>
    <t>炊き込みピラフ</t>
  </si>
  <si>
    <t>②刻んで茹でたパセリを散らして下さい。_x000D_</t>
  </si>
  <si>
    <t>パセリ</t>
  </si>
  <si>
    <t>コンソメ</t>
  </si>
  <si>
    <t>乳・小麦</t>
  </si>
  <si>
    <t>スクランブルエッグ</t>
  </si>
  <si>
    <t>①溶きほぐした玉子に塩・コショウ・砂糖を加え、熱したバターでスクランブルエッグにします。_x000D_</t>
  </si>
  <si>
    <t>②食べやすい大きさに切って茹でた野菜を添え、お好みで玉子にケチャップをかけて下さい。_x000D_</t>
  </si>
  <si>
    <t>冷凍ブロッコリー</t>
  </si>
  <si>
    <t>エクアドル</t>
  </si>
  <si>
    <t>スープ</t>
  </si>
  <si>
    <t>骨抜き秋鮭３０</t>
  </si>
  <si>
    <t>北海道・中国</t>
  </si>
  <si>
    <t>水菜</t>
  </si>
  <si>
    <t>しめじ</t>
  </si>
  <si>
    <t>ヨーグルト</t>
  </si>
  <si>
    <t>※甘さは砂糖で調節して下さい。</t>
  </si>
  <si>
    <t>ﾌﾟﾚｰﾝﾖｰｸﾞﾙﾄ</t>
  </si>
  <si>
    <t>7月4日(木)配達/7月5日(金)食</t>
    <phoneticPr fontId="3"/>
  </si>
  <si>
    <t>●七夕そうめん</t>
  </si>
  <si>
    <t>①だし汁・みりん・塩・正油を煮立てて冷まし、つゆを作ります。_x000D_</t>
  </si>
  <si>
    <t>②玉子は砂糖を加えて混ぜ、薄焼きにし錦糸玉子にします。_x000D_</t>
  </si>
  <si>
    <t>③オクラは茹で冷まして小口切りにし、トマトは茹でて角切りにします。ツナは汁気をきります。_x000D_</t>
  </si>
  <si>
    <t>④ソーメンは2分程茹でて水洗いし、器に盛り付けます。_x000D_</t>
  </si>
  <si>
    <t>⑤つゆを注いで、②・③を彩りよく盛りつけて下さい。_x000D_</t>
  </si>
  <si>
    <t>※写真を参考に盛り付けて下さい。_x000D_</t>
  </si>
  <si>
    <t>ソーメン</t>
  </si>
  <si>
    <t>小麦※14</t>
    <phoneticPr fontId="17"/>
  </si>
  <si>
    <t>小麦※14</t>
    <phoneticPr fontId="17"/>
  </si>
  <si>
    <t>オクラ</t>
  </si>
  <si>
    <t>豆腐のそぼろあんかけ</t>
  </si>
  <si>
    <t>①豆腐は食べやすい大きさに切り茹でます。玉ねぎ・人参は細切りにします。_x000D_</t>
  </si>
  <si>
    <t>②ほぐしながら肉・玉ねぎ・人参を炒めて酒をふり、調味料を加えてアクをとりながら煮ます。_x000D_</t>
  </si>
  <si>
    <t>④豆腐に③のあんをかけて、茹でた枝豆を散らして下さい。_x000D_</t>
  </si>
  <si>
    <t>きゅうりとわかめの和風マヨ和え</t>
  </si>
  <si>
    <t>①野菜は輪切りにして茹で冷まし、ワカメは戻して茹で冷まします。_x000D_</t>
  </si>
  <si>
    <t>花かつおＰ</t>
  </si>
  <si>
    <t>冷凍カットインゲン</t>
  </si>
  <si>
    <t>①野菜はみじん切りします。_x000D_</t>
  </si>
  <si>
    <t>冷凍グリンピース</t>
  </si>
  <si>
    <t>ウスターソース</t>
  </si>
  <si>
    <t>冷凍カット小松菜ＩＱＦ</t>
  </si>
  <si>
    <t>生姜</t>
  </si>
  <si>
    <t>フルーツ（みかん缶）</t>
  </si>
  <si>
    <t>7月5日(金)配達/7月8日(月)食</t>
    <phoneticPr fontId="3"/>
  </si>
  <si>
    <t>助宗タラのコロコロ甘辛揚げ</t>
  </si>
  <si>
    <t>②170度ぐらに熱した油で①を揚げます。_x000D_</t>
  </si>
  <si>
    <t>③調味料を煮立てて②にからめて下さい。_x000D_</t>
  </si>
  <si>
    <t>炒りおから</t>
  </si>
  <si>
    <t>②油で材料を炒めて、調味料を加えて煮ます。_x000D_</t>
  </si>
  <si>
    <t>③乾燥おからをふり入れ、中火で余分な煮汁がなくなるまで煮て下さい。_x000D_</t>
  </si>
  <si>
    <t>乾燥おから</t>
  </si>
  <si>
    <t>すまし汁</t>
  </si>
  <si>
    <t>7月8日(月)配達/7月9日(火)食</t>
    <phoneticPr fontId="3"/>
  </si>
  <si>
    <t>豚肉のケチャップパスタ</t>
  </si>
  <si>
    <t>①玉ねぎ・人参はみじん切りにします。_x000D_</t>
  </si>
  <si>
    <t>②熱した油で肉・①を炒めて酒をふり、小麦粉を加えて全体に混ぜ合わせます。_x000D_</t>
  </si>
  <si>
    <t>水・酒・ケチャップ・ウスターソース・砂糖を加えて煮ます。_x000D_</t>
  </si>
  <si>
    <t>③麺はたっぷりのお湯で9分茹でてバターをからめて器に盛り、②をかけます。_x000D_</t>
  </si>
  <si>
    <t>④茹でて刻んだパセリを散らして下さい。_x000D_</t>
  </si>
  <si>
    <t>スパゲッティ</t>
  </si>
  <si>
    <t>カナダ</t>
  </si>
  <si>
    <t>大豆のマヨサラダ</t>
  </si>
  <si>
    <t>①さいの目切りにした野菜・大豆は茹で冷まします。_x000D_</t>
  </si>
  <si>
    <t>②調味料を煮立てて冷まし、①と和えて下さい。_x000D_</t>
  </si>
  <si>
    <t>②フライパンにごま油を熱し、溶き玉子を炒めて半熟状になったら取り出します。_x000D_</t>
  </si>
  <si>
    <t>鶏ささみ　(加熱用)</t>
  </si>
  <si>
    <t>7月9日(火)配達/7月10日(水)食</t>
    <phoneticPr fontId="3"/>
  </si>
  <si>
    <t>コーン入り磯かき揚げ丼</t>
  </si>
  <si>
    <t>①出し汁・砂糖・みりん・正油を煮立て、天つゆを作ります。_x000D_</t>
  </si>
  <si>
    <t>②天ぷら粉の衣にあおさ粉を混ぜ、食べやすい大きさに切った材料を混ぜ合わせて、油で揚げます。_x000D_</t>
  </si>
  <si>
    <t>③②をご飯の上にのせ、天つゆをかけて下さい。_x000D_</t>
  </si>
  <si>
    <t>素干しエビ</t>
  </si>
  <si>
    <t>えび※65</t>
    <phoneticPr fontId="17"/>
  </si>
  <si>
    <t>あおさ粉</t>
  </si>
  <si>
    <t>天ぷら粉</t>
  </si>
  <si>
    <t>小麦※5</t>
    <phoneticPr fontId="17"/>
  </si>
  <si>
    <t>豚肉とじゃが芋の煮物</t>
  </si>
  <si>
    <t>①芋・人参はさいの目切りし、芋は水にさらします。肉は食べやすい大きさに切って酒をふります。_x000D_</t>
  </si>
  <si>
    <t>②油で肉・野菜の順に炒めて、出し汁・砂糖・みりん・正油で煮て、茹でたグリンピースを散らして下さい。_x000D_</t>
  </si>
  <si>
    <t>7月10日(水)配達/7月11日(木)食</t>
    <phoneticPr fontId="3"/>
  </si>
  <si>
    <t>秋鮭の煮付け</t>
  </si>
  <si>
    <t>①魚は水けをよくふき取り酒をふります。_x000D_</t>
  </si>
  <si>
    <t>野菜と玉子のおかか炒め</t>
  </si>
  <si>
    <t>7月10日(水)配達/7月12日(金)食</t>
    <phoneticPr fontId="3"/>
  </si>
  <si>
    <t>ケチャップライスのふわふわ玉子のせ</t>
  </si>
  <si>
    <t>②肉・野菜の順にバターで炒め合わせて、塩・ケチャップを加えます。_x000D_</t>
  </si>
  <si>
    <t>③炊き上がったご飯に②・茹でたグリンピースを混ぜ込みます。_x000D_</t>
  </si>
  <si>
    <t>④玉子は塩・こしょうで調味して炒り玉子にします。_x000D_</t>
  </si>
  <si>
    <t>⑤器に③のごはんを盛り、④を添えてケチャップをかけて下さい。_x000D_</t>
  </si>
  <si>
    <t>※玉子は薄焼き玉子にして、覆いかぶせてオムライスにしてもよいでしょう。_x000D_</t>
  </si>
  <si>
    <t>マカロニサラダ</t>
  </si>
  <si>
    <t>①マカロニはやわらかくなるまで10～11分茹で冷まします。_x000D_</t>
  </si>
  <si>
    <t>②食べやすい大きさに切った野菜は茹で冷まします。ツナは汁気をきります。_x000D_</t>
  </si>
  <si>
    <t>③調味料を煮立て冷まし、①・②と和えて下さい。_x000D_</t>
  </si>
  <si>
    <t>マカロニ</t>
  </si>
  <si>
    <t>フルーツ（パイン缶）</t>
  </si>
  <si>
    <t>インドネシア</t>
  </si>
  <si>
    <t>7月12日(金)配達/7月16日(火)食</t>
    <phoneticPr fontId="3"/>
  </si>
  <si>
    <t>①材料は食べやすい大きさに切って、肉は酒をふります。_x000D_</t>
  </si>
  <si>
    <t>冷凍かぼちゃ</t>
  </si>
  <si>
    <t>冷凍ナス素揚げ乱切り</t>
  </si>
  <si>
    <t>冷凍大根いちょう切</t>
  </si>
  <si>
    <t>冷凍千切り人参</t>
  </si>
  <si>
    <t>7月16日(火)配達/7月17日(水)食</t>
    <phoneticPr fontId="3"/>
  </si>
  <si>
    <t>7月18日(木)配達/7月19日(金)食</t>
    <phoneticPr fontId="3"/>
  </si>
  <si>
    <t>●ひまわりライス</t>
  </si>
  <si>
    <t>①長ねぎはみじん切りにします。_x000D_</t>
  </si>
  <si>
    <t>②熱した油で①・肉を炒めて、酒・砂糖・醤油を加えて煮立たせます。_x000D_</t>
  </si>
  <si>
    <t>③溶き玉子に砂糖を加えて、炒り玉子にします。_x000D_</t>
  </si>
  <si>
    <t>④キヌサヤは茹でます。_x000D_</t>
  </si>
  <si>
    <t>キヌサヤ</t>
  </si>
  <si>
    <t>豆腐の野菜あんかけ</t>
  </si>
  <si>
    <t>①豆腐は食べやすい大きさに切り茹でます。_x000D_</t>
  </si>
  <si>
    <t>②せん切りした野菜を調味料で煮、やわらかくなったら水溶き片栗粉でとろみをつけます。_x000D_</t>
  </si>
  <si>
    <t>③豆腐に②のあんをかけ、茹でた枝豆をちらして下さい。_x000D_</t>
  </si>
  <si>
    <t>7月19日(金)配達/7月22日(月)食</t>
    <phoneticPr fontId="3"/>
  </si>
  <si>
    <t>7月22日(月)配達/7月23日(火)食</t>
    <phoneticPr fontId="3"/>
  </si>
  <si>
    <t>7月23日(火)配達/7月24日(水)食</t>
    <phoneticPr fontId="3"/>
  </si>
  <si>
    <t>7月24日(水)配達/7月25日(木)食</t>
    <phoneticPr fontId="3"/>
  </si>
  <si>
    <t>7月25日(木)配達/7月26日(金)食</t>
    <phoneticPr fontId="3"/>
  </si>
  <si>
    <t>7月26日(金)配達/7月29日(月)食</t>
    <phoneticPr fontId="3"/>
  </si>
  <si>
    <t>7月29日(月)配達/7月30日(火)食</t>
    <phoneticPr fontId="3"/>
  </si>
  <si>
    <t>7月30日(火)配達/7月31日(水)食</t>
    <phoneticPr fontId="3"/>
  </si>
  <si>
    <t>①魚はサイコロ状又はスティック状に切り、かぼちゃは食べやすい大きさに切ります。</t>
    <phoneticPr fontId="17"/>
  </si>
  <si>
    <t>魚は酒をふって片栗粉をまぶします。</t>
  </si>
  <si>
    <t>②鍋に薄切りにした生姜・調味料を煮立て、①を並べて落としぶたをして煮ます。</t>
    <phoneticPr fontId="17"/>
  </si>
  <si>
    <t>食べやすい大きさに切って茹でた水菜を添えて下さい。</t>
  </si>
  <si>
    <t>③フライパンにごま油を熱して野菜を炒め、火が通ったら②を戻し入れ、</t>
    <phoneticPr fontId="17"/>
  </si>
  <si>
    <t>正油・塩・こしょうで調味し、花かつおを和えて下さい。</t>
  </si>
  <si>
    <t>⑤ご飯を平皿に丸く盛り付け、②をのせ、ご飯のまわりに③を散らしひまわりの花を作ります。</t>
    <phoneticPr fontId="17"/>
  </si>
  <si>
    <t xml:space="preserve">キヌサヤを葉に見立てて飾って下さい。
</t>
    <phoneticPr fontId="17"/>
  </si>
  <si>
    <t>①魚はサイコロ状又はスティック状に切り、かぼちゃは食べやすい大きさに切ります。</t>
    <phoneticPr fontId="17"/>
  </si>
  <si>
    <t>②鍋に薄切りにした生姜・調味料を煮立て、①を並べて落としぶたをして煮ます。</t>
    <phoneticPr fontId="17"/>
  </si>
  <si>
    <t>③フライパンにごま油を熱して野菜を炒め、火が通ったら②を戻し入れ、</t>
    <phoneticPr fontId="17"/>
  </si>
  <si>
    <t>パイン缶　</t>
    <phoneticPr fontId="17"/>
  </si>
  <si>
    <t>通常の水加減で炊飯します。</t>
  </si>
  <si>
    <t>7月17日(水)配達/7月18日(木)食</t>
    <phoneticPr fontId="3"/>
  </si>
  <si>
    <t>①洗った米に肉・みじん切りにした玉ねぎ・角切りにした人参・コーン・調味料を加えて通常の水加減で炊飯します。_x000D_</t>
  </si>
  <si>
    <t>①洗った米に肉・みじん切りにした玉ねぎ・角切りにした人参・コーン・調味料を加えて</t>
    <phoneticPr fontId="18"/>
  </si>
  <si>
    <t>7月3日(水)配達/7月4日(木)食</t>
    <phoneticPr fontId="3"/>
  </si>
  <si>
    <t>☆イベント献立☆</t>
    <rPh sb="5" eb="7">
      <t>コンダテ</t>
    </rPh>
    <phoneticPr fontId="17"/>
  </si>
  <si>
    <t>＜盛り付けイメージ＞</t>
    <rPh sb="1" eb="2">
      <t>モ</t>
    </rPh>
    <rPh sb="3" eb="4">
      <t>ツ</t>
    </rPh>
    <phoneticPr fontId="17"/>
  </si>
  <si>
    <t>材料</t>
    <rPh sb="0" eb="2">
      <t>ザイリョウ</t>
    </rPh>
    <phoneticPr fontId="3"/>
  </si>
  <si>
    <t>調味料</t>
    <rPh sb="0" eb="3">
      <t>チョウミリョウ</t>
    </rPh>
    <phoneticPr fontId="3"/>
  </si>
  <si>
    <t>月齢</t>
    <rPh sb="0" eb="1">
      <t>ゲツ</t>
    </rPh>
    <rPh sb="1" eb="2">
      <t>レイ</t>
    </rPh>
    <phoneticPr fontId="3"/>
  </si>
  <si>
    <t>9～11ヶ月</t>
    <rPh sb="5" eb="6">
      <t>ゲツ</t>
    </rPh>
    <phoneticPr fontId="3"/>
  </si>
  <si>
    <t>7～8ヶ月</t>
    <rPh sb="4" eb="5">
      <t>ゲツ</t>
    </rPh>
    <phoneticPr fontId="3"/>
  </si>
  <si>
    <t>5～6ヶ月</t>
    <rPh sb="4" eb="5">
      <t>ゲツ</t>
    </rPh>
    <phoneticPr fontId="3"/>
  </si>
  <si>
    <t>大きさ</t>
    <rPh sb="0" eb="1">
      <t>オオ</t>
    </rPh>
    <phoneticPr fontId="3"/>
  </si>
  <si>
    <t>みじん切り、つぶし</t>
    <rPh sb="3" eb="4">
      <t>ギ</t>
    </rPh>
    <phoneticPr fontId="3"/>
  </si>
  <si>
    <t>材料名</t>
    <rPh sb="0" eb="2">
      <t>ザイリョウ</t>
    </rPh>
    <rPh sb="2" eb="3">
      <t>メイ</t>
    </rPh>
    <phoneticPr fontId="3"/>
  </si>
  <si>
    <t>分量</t>
    <rPh sb="0" eb="2">
      <t>ブンリョウ</t>
    </rPh>
    <phoneticPr fontId="3"/>
  </si>
  <si>
    <t>かゆ</t>
  </si>
  <si>
    <t>おかゆ</t>
  </si>
  <si>
    <t>80～90</t>
  </si>
  <si>
    <t>50～80</t>
  </si>
  <si>
    <t>かゆペースト</t>
  </si>
  <si>
    <t>鶏肉のトマト煮</t>
  </si>
  <si>
    <t>キャベツペースト</t>
  </si>
  <si>
    <t>トマト・人参ペースト</t>
  </si>
  <si>
    <t>適量</t>
  </si>
  <si>
    <t>少々</t>
  </si>
  <si>
    <t>さつま芋のほくほく煮</t>
  </si>
  <si>
    <t>離乳食</t>
    <rPh sb="0" eb="3">
      <t>リニュウショク</t>
    </rPh>
    <phoneticPr fontId="3"/>
  </si>
  <si>
    <t>5ｍｍ～1ｃｍ</t>
    <phoneticPr fontId="3"/>
  </si>
  <si>
    <t>すりつぶし</t>
    <phoneticPr fontId="3"/>
  </si>
  <si>
    <t>6月28日(金)配達/7月1日(月)食</t>
    <phoneticPr fontId="3"/>
  </si>
  <si>
    <t>大根サラダ</t>
  </si>
  <si>
    <t>大根のサラダ</t>
  </si>
  <si>
    <t>大根ペースト</t>
  </si>
  <si>
    <t>玉ねぎ・かぼちゃのトマト煮ペースト</t>
  </si>
  <si>
    <t>鶏肉と野菜のトマトみるく煮</t>
  </si>
  <si>
    <t>豚肉と大豆のトマトみるく煮</t>
  </si>
  <si>
    <t>7月1日(月)配達/7月2日(火)食</t>
    <phoneticPr fontId="3"/>
  </si>
  <si>
    <t>バナナペースト</t>
  </si>
  <si>
    <t>白菜・玉ねぎペースト</t>
  </si>
  <si>
    <t>カラスカレイ・人参ペースト</t>
  </si>
  <si>
    <t>カラスカレイと野菜のやわらか煮</t>
  </si>
  <si>
    <t>すりつぶし</t>
    <phoneticPr fontId="3"/>
  </si>
  <si>
    <t>5ｍｍ～1ｃｍ</t>
    <phoneticPr fontId="3"/>
  </si>
  <si>
    <t>7月2日(火)配達/7月3日(水)食</t>
    <phoneticPr fontId="3"/>
  </si>
  <si>
    <t>ブロッコリー・キャベツ・じゃが芋ペースト</t>
  </si>
  <si>
    <t>卵黄</t>
  </si>
  <si>
    <t>ブロッコリーの玉子とじ煮</t>
  </si>
  <si>
    <t>玉ねぎ・人参ペースト</t>
  </si>
  <si>
    <t>鶏肉と野菜のかゆ</t>
  </si>
  <si>
    <t>すりつぶし</t>
    <phoneticPr fontId="3"/>
  </si>
  <si>
    <t>7月3日(水)配達/7月4日(木)食</t>
    <phoneticPr fontId="3"/>
  </si>
  <si>
    <t>きゅうりとわかめのサラダ</t>
  </si>
  <si>
    <t>国産鶏モモ挽肉(加熱用)</t>
  </si>
  <si>
    <t>豆腐と鶏肉のとろとろ煮</t>
  </si>
  <si>
    <t>豆腐と豚肉のとろとろ煮</t>
  </si>
  <si>
    <t>豆腐・トマトペースト</t>
  </si>
  <si>
    <t>ソーメンペースト</t>
  </si>
  <si>
    <t>トマトと玉子のくたくたそうめん</t>
  </si>
  <si>
    <t>小麦※14</t>
    <phoneticPr fontId="3"/>
  </si>
  <si>
    <t>7月4日(木)配達/7月5日(金)食</t>
    <phoneticPr fontId="3"/>
  </si>
  <si>
    <t>人参と小松菜のだし煮</t>
  </si>
  <si>
    <t>人参・小松菜・インゲンペースト</t>
  </si>
  <si>
    <t>助宗タラ・かぼちゃペースト</t>
  </si>
  <si>
    <t>助宗タラとかぼちゃのとろとろ煮</t>
  </si>
  <si>
    <t>7月5日(金)配達/7月8日(月)食</t>
    <phoneticPr fontId="3"/>
  </si>
  <si>
    <t>大豆サラダ</t>
  </si>
  <si>
    <t>大根・キャベツペースト</t>
  </si>
  <si>
    <t>鶏肉と玉ねぎのやわらか煮</t>
  </si>
  <si>
    <t>豚肉と玉ねぎのやわらか煮</t>
  </si>
  <si>
    <t>7月8日(月)配達/7月9日(火)食</t>
    <phoneticPr fontId="3"/>
  </si>
  <si>
    <t>玉ねぎ・豆腐ペースト</t>
  </si>
  <si>
    <t>じゃが芋・人参ペースト</t>
  </si>
  <si>
    <t>鶏肉とじゃが芋のほくほく煮</t>
  </si>
  <si>
    <t>豚肉とじゃが芋のほくほく煮</t>
  </si>
  <si>
    <t>7月9日(火)配達/7月10日(水)食</t>
    <phoneticPr fontId="3"/>
  </si>
  <si>
    <t>さつま芋ペースト</t>
  </si>
  <si>
    <t>玉ねぎ・小松菜ペースト</t>
  </si>
  <si>
    <t>秋鮭と野菜の玉子煮</t>
  </si>
  <si>
    <t>7月10日(水)配達/7月11日(木)食</t>
    <phoneticPr fontId="3"/>
  </si>
  <si>
    <t>きゅうりと人参のサラダ</t>
  </si>
  <si>
    <t>大根・ほうれん草ペースト</t>
    <phoneticPr fontId="3"/>
  </si>
  <si>
    <t>鶏肉と玉ねぎの玉子とじ煮</t>
  </si>
  <si>
    <t>7月10日(水)配達/7月12日(金)食</t>
    <phoneticPr fontId="3"/>
  </si>
  <si>
    <t>すりつぶし</t>
    <phoneticPr fontId="3"/>
  </si>
  <si>
    <t>5ｍｍ～1ｃｍ</t>
    <phoneticPr fontId="3"/>
  </si>
  <si>
    <t>7月12日(金)配達/7月16日(火)食</t>
    <phoneticPr fontId="3"/>
  </si>
  <si>
    <t>7月16日(火)配達/7月17日(水)食</t>
    <phoneticPr fontId="3"/>
  </si>
  <si>
    <t>豆腐・ほうれん草ペースト</t>
  </si>
  <si>
    <t>玉子かゆ</t>
  </si>
  <si>
    <t>7月18日(木)配達/7月19日(金)食</t>
    <phoneticPr fontId="3"/>
  </si>
  <si>
    <t>7月19日(金)配達/7月22日(月)食</t>
    <phoneticPr fontId="3"/>
  </si>
  <si>
    <t>5ｍｍ～1ｃｍ</t>
    <phoneticPr fontId="3"/>
  </si>
  <si>
    <t>7月23日(火)配達/7月24日(水)食</t>
    <phoneticPr fontId="3"/>
  </si>
  <si>
    <t>7月24日(水)配達/7月25日(木)食</t>
    <phoneticPr fontId="3"/>
  </si>
  <si>
    <t>大根・ほうれん草ペースト</t>
    <phoneticPr fontId="3"/>
  </si>
  <si>
    <t>7月25日(木)配達/7月26日(金)食</t>
    <phoneticPr fontId="3"/>
  </si>
  <si>
    <t>7月26日(金)配達/7月29日(月)食</t>
    <phoneticPr fontId="3"/>
  </si>
  <si>
    <t>7月29日(月)配達/7月30日(火)食</t>
    <phoneticPr fontId="3"/>
  </si>
  <si>
    <t>7月30日(火)配達/7月31日(水)食</t>
    <phoneticPr fontId="3"/>
  </si>
  <si>
    <t>特定アレルゲン表示　　　　　　　　　　　　　　　　　　　　　　　　　　　　　　　　　　　　　　　　　　　　　　　　　　　　　　　　　　　　　　　　　　　　　　　　　　　　　　　　　　　　　　　　　　　　　　　　　　　　　　　　　　　　　　　　　　　　　　　　　　　　　　　　　　　　　　　　　　　　　　　　　　　　　　　　　　　　　　　</t>
    <rPh sb="0" eb="2">
      <t>トクテイ</t>
    </rPh>
    <rPh sb="7" eb="9">
      <t>ヒョウジ</t>
    </rPh>
    <phoneticPr fontId="3"/>
  </si>
  <si>
    <t xml:space="preserve">特定アレルギー表示
</t>
  </si>
  <si>
    <t>キッズ</t>
    <phoneticPr fontId="3"/>
  </si>
  <si>
    <t>昼食</t>
    <rPh sb="0" eb="2">
      <t>チュウショク</t>
    </rPh>
    <phoneticPr fontId="3"/>
  </si>
  <si>
    <t>３色食品群</t>
    <rPh sb="1" eb="2">
      <t>ショク</t>
    </rPh>
    <rPh sb="2" eb="5">
      <t>ショクヒングン</t>
    </rPh>
    <phoneticPr fontId="3"/>
  </si>
  <si>
    <t>3～5歳児</t>
    <rPh sb="3" eb="4">
      <t>サイ</t>
    </rPh>
    <rPh sb="4" eb="5">
      <t>ジ</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</si>
  <si>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</si>
  <si>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</si>
  <si>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</si>
  <si>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</si>
  <si>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</si>
  <si>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</si>
  <si>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</si>
  <si>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月</t>
  </si>
  <si>
    <t>ごま・ごま油・ご飯・さつま芋・砂糖・マカロニ</t>
    <phoneticPr fontId="33"/>
  </si>
  <si>
    <t>牛乳・鶏肉・ツナ缶</t>
    <rPh sb="8" eb="9">
      <t>カン</t>
    </rPh>
    <phoneticPr fontId="33"/>
  </si>
  <si>
    <t>キャベツ・トマト・ワカメ・人参・長ねぎ・玉葱・パセリ粉</t>
    <rPh sb="20" eb="22">
      <t>タマネギ</t>
    </rPh>
    <rPh sb="26" eb="27">
      <t>コナ</t>
    </rPh>
    <phoneticPr fontId="33"/>
  </si>
  <si>
    <t>kcal</t>
    <phoneticPr fontId="3"/>
  </si>
  <si>
    <t>乳・小麦_x000D_
※32</t>
    <phoneticPr fontId="3"/>
  </si>
  <si>
    <t>火</t>
  </si>
  <si>
    <t>ご飯・砂糖・油</t>
    <phoneticPr fontId="33"/>
  </si>
  <si>
    <t>ツナフレーク缶・牛乳・大豆・豆乳・豚肉・鰹節</t>
    <rPh sb="20" eb="22">
      <t>カツオブシ</t>
    </rPh>
    <phoneticPr fontId="33"/>
  </si>
  <si>
    <t>インゲン・カットトマトパック・かぼちゃ・なす・みかん缶・玉ねぎ・人参・大根</t>
  </si>
  <si>
    <t>kcal</t>
    <phoneticPr fontId="3"/>
  </si>
  <si>
    <t>乳・卵・小麦_x000D_
※3</t>
    <phoneticPr fontId="3"/>
  </si>
  <si>
    <t>ｇ</t>
    <phoneticPr fontId="3"/>
  </si>
  <si>
    <t>ナポリタン風マカロニ</t>
    <rPh sb="5" eb="6">
      <t>フウ</t>
    </rPh>
    <phoneticPr fontId="33"/>
  </si>
  <si>
    <t>焼きおにぎり</t>
    <rPh sb="0" eb="1">
      <t>ヤ</t>
    </rPh>
    <phoneticPr fontId="33"/>
  </si>
  <si>
    <t>ツナフレーク缶・牛乳・大豆・豚肉・鰹節</t>
    <rPh sb="17" eb="19">
      <t>カツオブシ</t>
    </rPh>
    <phoneticPr fontId="33"/>
  </si>
  <si>
    <t>オレンジ・カットトマトパック・かぼちゃ・きゅうり・なす・パプリカ赤・玉ねぎ・大根</t>
  </si>
  <si>
    <t>kcal</t>
  </si>
  <si>
    <t>ご飯・パン粉・マヨネーズ・砂糖・小麦粉・焼ふ・油・ホットケーキミックス・マーマレード</t>
    <phoneticPr fontId="33"/>
  </si>
  <si>
    <t>カラスカレイ・牛乳・鶏肉・油揚げ</t>
  </si>
  <si>
    <t>パイナップル缶・ピーマン・玉ねぎ・人参・白菜</t>
    <phoneticPr fontId="33"/>
  </si>
  <si>
    <t>乳・卵・小麦_x000D_
※18</t>
    <phoneticPr fontId="3"/>
  </si>
  <si>
    <t>ｇ</t>
    <phoneticPr fontId="3"/>
  </si>
  <si>
    <t>オレンジ蒸しパン</t>
    <rPh sb="4" eb="5">
      <t>ム</t>
    </rPh>
    <phoneticPr fontId="33"/>
  </si>
  <si>
    <t>g</t>
    <phoneticPr fontId="3"/>
  </si>
  <si>
    <t>ご飯・パン粉・マヨネーズ・砂糖・小麦粉・焼ふ・油</t>
    <phoneticPr fontId="33"/>
  </si>
  <si>
    <t>バナナ・ピーマン・玉ねぎ・人参・白菜</t>
    <phoneticPr fontId="33"/>
  </si>
  <si>
    <t>乳・卵・小麦_x000D_
※18</t>
    <phoneticPr fontId="3"/>
  </si>
  <si>
    <t>木</t>
  </si>
  <si>
    <t>ご飯・じゃが芋・バター・砂糖・油・そうめん</t>
    <phoneticPr fontId="33"/>
  </si>
  <si>
    <t>牛乳・玉子・鶏肉・豚肉</t>
    <rPh sb="9" eb="11">
      <t>ブタニク</t>
    </rPh>
    <phoneticPr fontId="33"/>
  </si>
  <si>
    <t>オレンジ・キャベツ・コーン・パセリ・ブロッコリー・玉ねぎ・人参・青のり</t>
    <rPh sb="32" eb="33">
      <t>アオ</t>
    </rPh>
    <phoneticPr fontId="33"/>
  </si>
  <si>
    <t>乳・卵・小麦_x000D_
※28</t>
    <phoneticPr fontId="3"/>
  </si>
  <si>
    <t>カラスカレイのパン粉焼き</t>
    <phoneticPr fontId="3"/>
  </si>
  <si>
    <t>サーターアンダギー</t>
    <phoneticPr fontId="33"/>
  </si>
  <si>
    <t>ｇ</t>
    <phoneticPr fontId="3"/>
  </si>
  <si>
    <t>そうめん</t>
    <phoneticPr fontId="33"/>
  </si>
  <si>
    <t>ご飯・じゃが芋・バター・砂糖・油・マカロニ</t>
    <phoneticPr fontId="33"/>
  </si>
  <si>
    <t>牛乳・玉子・鶏肉・きなこ</t>
    <phoneticPr fontId="33"/>
  </si>
  <si>
    <t>オレンジ・キャベツ・コーン・パセリ・ブロッコリー・玉ねぎ・人参</t>
  </si>
  <si>
    <t>kcal</t>
    <phoneticPr fontId="3"/>
  </si>
  <si>
    <t>乳・卵・小麦_x000D_
※28</t>
    <phoneticPr fontId="3"/>
  </si>
  <si>
    <t>19　　　　　　　　　　　　　　　　　　　　　　　　　　　　　　　　　　　　　　　　　　　　　　　　　　　　　　　　　　　　　　　　　　　　　　　　　　　　　　金</t>
    <rPh sb="80" eb="81">
      <t>キン</t>
    </rPh>
    <phoneticPr fontId="3"/>
  </si>
  <si>
    <t>イベント献立</t>
    <rPh sb="4" eb="6">
      <t>コンダテ</t>
    </rPh>
    <phoneticPr fontId="3"/>
  </si>
  <si>
    <t>ひまわりライス</t>
    <phoneticPr fontId="3"/>
  </si>
  <si>
    <t>ご飯・砂糖・片栗粉・油・鈴カステラ・せんべい</t>
    <rPh sb="12" eb="13">
      <t>スズ</t>
    </rPh>
    <phoneticPr fontId="33"/>
  </si>
  <si>
    <t>牛乳・玉子・豆腐・豚肉</t>
    <phoneticPr fontId="33"/>
  </si>
  <si>
    <t>キヌサヤ・バナナ・ほうれん草・ワカメ・玉ねぎ・枝豆・長ねぎ</t>
    <phoneticPr fontId="33"/>
  </si>
  <si>
    <t>乳・卵・小麦</t>
  </si>
  <si>
    <t>マカロニきなこ</t>
    <phoneticPr fontId="33"/>
  </si>
  <si>
    <t>鈴カステラ</t>
    <rPh sb="0" eb="1">
      <t>スズ</t>
    </rPh>
    <phoneticPr fontId="33"/>
  </si>
  <si>
    <t>せんべい</t>
    <phoneticPr fontId="33"/>
  </si>
  <si>
    <t>5　　　　　　　　　　　　　　　　　　　　　　　　　　　　　　　　　　　　　　　　　　　　　　　　　　　　　　　　　　　　　　　　　　　　　　　　　　　　　　金</t>
    <rPh sb="79" eb="80">
      <t>キン</t>
    </rPh>
    <phoneticPr fontId="3"/>
  </si>
  <si>
    <t>七夕献立</t>
    <rPh sb="0" eb="2">
      <t>タナバタ</t>
    </rPh>
    <rPh sb="2" eb="4">
      <t>コンダテ</t>
    </rPh>
    <phoneticPr fontId="3"/>
  </si>
  <si>
    <t>七夕そうめん</t>
    <phoneticPr fontId="3"/>
  </si>
  <si>
    <t>ソーメン・マヨネーズ・砂糖・片栗粉・油・ホットケーキミックス・シュガーミックス</t>
    <phoneticPr fontId="33"/>
  </si>
  <si>
    <t>ツナフレーク缶・牛乳・玉子・豆腐・豚肉</t>
    <phoneticPr fontId="33"/>
  </si>
  <si>
    <t>オクラ・きゅうり・トマト・バナナ・ワカメ・玉ねぎ・枝豆</t>
    <phoneticPr fontId="33"/>
  </si>
  <si>
    <t>乳・卵・小麦_x000D_
※14</t>
    <phoneticPr fontId="3"/>
  </si>
  <si>
    <t>星空抹茶のカップケーキ</t>
    <rPh sb="0" eb="2">
      <t>ホシゾラ</t>
    </rPh>
    <rPh sb="2" eb="4">
      <t>マッチャ</t>
    </rPh>
    <phoneticPr fontId="33"/>
  </si>
  <si>
    <t>　&lt;７日 七夕&gt;</t>
    <rPh sb="3" eb="4">
      <t>ヒ</t>
    </rPh>
    <rPh sb="5" eb="7">
      <t>タナバタ</t>
    </rPh>
    <phoneticPr fontId="33"/>
  </si>
  <si>
    <t>ご飯・花ふ・砂糖・小麦粉・片栗粉・油・マカロニ</t>
    <phoneticPr fontId="33"/>
  </si>
  <si>
    <t>おから・スケソウタラ・牛乳・油揚げ・ツナ缶</t>
    <rPh sb="20" eb="21">
      <t>カン</t>
    </rPh>
    <phoneticPr fontId="33"/>
  </si>
  <si>
    <t>インゲン・オレンジ・かぼちゃ・ごぼう・小松菜・人参・玉葱・パセリ粉</t>
    <rPh sb="26" eb="28">
      <t>タマネギ</t>
    </rPh>
    <rPh sb="32" eb="33">
      <t>コ</t>
    </rPh>
    <phoneticPr fontId="33"/>
  </si>
  <si>
    <t>乳・小麦_x000D_
※28</t>
    <phoneticPr fontId="3"/>
  </si>
  <si>
    <t>ご飯・花ふ・砂糖・小麦粉・片栗粉・油・ビスケット・せんべい</t>
    <phoneticPr fontId="33"/>
  </si>
  <si>
    <t>おから・スケソウタラ・牛乳・油揚げ</t>
    <phoneticPr fontId="33"/>
  </si>
  <si>
    <t>インゲン・オレンジ・かぼちゃ・ごぼう・小松菜・人参</t>
    <phoneticPr fontId="33"/>
  </si>
  <si>
    <t>スパゲッティ・バター・マヨネーズ・砂糖・小麦粉・油・黒糖・ホットケーキミックス</t>
    <rPh sb="26" eb="28">
      <t>コクトウ</t>
    </rPh>
    <phoneticPr fontId="33"/>
  </si>
  <si>
    <t>牛乳・大豆・豚肉</t>
    <phoneticPr fontId="33"/>
  </si>
  <si>
    <t>キャベツ・きゅうり・しめじ・パセリ・玉ねぎ・人参・大根</t>
    <phoneticPr fontId="33"/>
  </si>
  <si>
    <t>ビスケット</t>
    <phoneticPr fontId="33"/>
  </si>
  <si>
    <t>黒糖入りサーターアンダギー</t>
    <rPh sb="0" eb="2">
      <t>コクトウ</t>
    </rPh>
    <rPh sb="2" eb="3">
      <t>イ</t>
    </rPh>
    <phoneticPr fontId="33"/>
  </si>
  <si>
    <t>せんべい</t>
    <phoneticPr fontId="33"/>
  </si>
  <si>
    <t>　&lt;大暑&gt;</t>
    <rPh sb="2" eb="4">
      <t>タイショ</t>
    </rPh>
    <phoneticPr fontId="33"/>
  </si>
  <si>
    <t>スパゲッティ・バター・マヨネーズ・砂糖・小麦粉・油</t>
    <phoneticPr fontId="33"/>
  </si>
  <si>
    <t>ご飯・じゃが芋・花ふ・砂糖・天ぷら粉・油・マカロニ</t>
    <phoneticPr fontId="33"/>
  </si>
  <si>
    <t>牛乳・素干しエビ・豆腐・豚肉・きなこ</t>
    <phoneticPr fontId="33"/>
  </si>
  <si>
    <t>あおさ粉・グリンピース・コーン・バナナ・玉ねぎ・人参</t>
  </si>
  <si>
    <t>乳・卵・小麦・えび_x000D_
※5・※65</t>
    <phoneticPr fontId="3"/>
  </si>
  <si>
    <t>ウエハース</t>
    <phoneticPr fontId="33"/>
  </si>
  <si>
    <t>マカロニきなこ</t>
    <phoneticPr fontId="33"/>
  </si>
  <si>
    <t>クラッカー</t>
    <phoneticPr fontId="33"/>
  </si>
  <si>
    <t>ご飯・じゃが芋・花ふ・砂糖・天ぷら粉・油</t>
    <phoneticPr fontId="33"/>
  </si>
  <si>
    <t>牛乳・素干しエビ・豆腐・豚肉</t>
    <phoneticPr fontId="33"/>
  </si>
  <si>
    <t>ご飯・さつま芋・砂糖</t>
    <phoneticPr fontId="33"/>
  </si>
  <si>
    <t>花かつお・牛乳・玉子・秋鮭・ツナ缶</t>
    <rPh sb="16" eb="17">
      <t>カン</t>
    </rPh>
    <phoneticPr fontId="33"/>
  </si>
  <si>
    <t>オレンジ・玉ねぎ・小松菜・人参・水菜・生姜・長ねぎ・コーン缶・パセリ粉</t>
    <rPh sb="29" eb="30">
      <t>カン</t>
    </rPh>
    <rPh sb="34" eb="35">
      <t>コ</t>
    </rPh>
    <phoneticPr fontId="33"/>
  </si>
  <si>
    <t>乳・卵・小麦_x000D_
※14・※66</t>
    <phoneticPr fontId="3"/>
  </si>
  <si>
    <t>パイ</t>
    <phoneticPr fontId="33"/>
  </si>
  <si>
    <t>ツナチャーハン</t>
    <phoneticPr fontId="33"/>
  </si>
  <si>
    <t>花かつお・牛乳・玉子・秋鮭ツナ缶</t>
    <rPh sb="15" eb="16">
      <t>カン</t>
    </rPh>
    <phoneticPr fontId="33"/>
  </si>
  <si>
    <t>金</t>
  </si>
  <si>
    <t>ご飯・バター・マカロニ・マヨネーズ・砂糖・油・クッキー・クラッカー</t>
    <phoneticPr fontId="33"/>
  </si>
  <si>
    <t>ツナフレーク缶・ヨーグルト・牛乳・玉子・鶏肉</t>
    <phoneticPr fontId="33"/>
  </si>
  <si>
    <t>きゅうり・グリンピース・ほうれん草・玉ねぎ・人参・大根</t>
    <phoneticPr fontId="33"/>
  </si>
  <si>
    <t>乳・卵・小麦_x000D_
※28</t>
    <phoneticPr fontId="3"/>
  </si>
  <si>
    <t>クッキー</t>
    <phoneticPr fontId="33"/>
  </si>
  <si>
    <t>ご飯・バター・マカロニ・マヨネーズ・砂糖・油・食パン・イチゴジャム</t>
    <rPh sb="23" eb="24">
      <t>ショク</t>
    </rPh>
    <phoneticPr fontId="33"/>
  </si>
  <si>
    <t>ジャムサンド</t>
    <phoneticPr fontId="33"/>
  </si>
  <si>
    <t>ごま・ごま油・ご飯・さつま芋・砂糖・ホットケーキミックス・マーマレード</t>
    <phoneticPr fontId="33"/>
  </si>
  <si>
    <t>牛乳・鶏肉</t>
    <phoneticPr fontId="33"/>
  </si>
  <si>
    <t>キャベツ・トマト・ワカメ・人参・長ねぎ</t>
    <phoneticPr fontId="33"/>
  </si>
  <si>
    <t>乳・小麦_x000D_
※32</t>
    <phoneticPr fontId="3"/>
  </si>
  <si>
    <t>ご飯・バター・砂糖・油・食パン・イチゴジャム</t>
    <rPh sb="12" eb="13">
      <t>ショク</t>
    </rPh>
    <phoneticPr fontId="33"/>
  </si>
  <si>
    <t>ツナフレーク缶・牛乳・大豆・豚肉</t>
    <phoneticPr fontId="3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</si>
  <si>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</si>
  <si>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</si>
  <si>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</si>
  <si>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ご飯・パン粉・マヨネーズ・砂糖・小麦粉・焼ふ・油・ホットケーキミックス</t>
    <phoneticPr fontId="33"/>
  </si>
  <si>
    <t>バナナ・ピーマン・玉ねぎ・人参・白菜・コーン缶</t>
    <rPh sb="22" eb="23">
      <t>カン</t>
    </rPh>
    <phoneticPr fontId="3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</si>
  <si>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</si>
  <si>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</si>
  <si>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</si>
  <si>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</si>
  <si>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</si>
  <si>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</si>
  <si>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コーン入りカップケーキ</t>
    <rPh sb="3" eb="4">
      <t>イ</t>
    </rPh>
    <phoneticPr fontId="33"/>
  </si>
  <si>
    <t>3～5</t>
    <phoneticPr fontId="3"/>
  </si>
  <si>
    <t>歳</t>
    <rPh sb="0" eb="1">
      <t>サイ</t>
    </rPh>
    <phoneticPr fontId="3"/>
  </si>
  <si>
    <t>585/24.1/16.2/85.5/1.8未満</t>
    <rPh sb="22" eb="24">
      <t>ミマン</t>
    </rPh>
    <phoneticPr fontId="3"/>
  </si>
  <si>
    <t>1～2</t>
    <phoneticPr fontId="3"/>
  </si>
  <si>
    <t>485/20.1/13.5/71.0/1.5未満</t>
    <rPh sb="22" eb="24">
      <t>ミマン</t>
    </rPh>
    <phoneticPr fontId="3"/>
  </si>
  <si>
    <t>ｇ</t>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</si>
  <si>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</si>
  <si>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※調味料のアレルギー表示は弊社でお届けしたものに限ります。また、コンタミ等のアレルギーの詳細は「予定献立表」でご確認下さい。</t>
    <rPh sb="36" eb="37">
      <t>ナド</t>
    </rPh>
    <rPh sb="44" eb="46">
      <t>ショウサイ</t>
    </rPh>
    <rPh sb="48" eb="50">
      <t>ヨテイ</t>
    </rPh>
    <rPh sb="50" eb="52">
      <t>コンダテ</t>
    </rPh>
    <rPh sb="52" eb="53">
      <t>ヒョウ</t>
    </rPh>
    <rPh sb="56" eb="59">
      <t>カクニンクダ</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</si>
  <si>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</si>
  <si>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この商品は「乳、卵」を含む製品と同じ施設で製造しておりますが、混入を最小限に抑えるように十分に配慮して生産されております。</t>
  </si>
  <si>
    <t>※5　この商品は「小麦、卵、乳」を含む製品と同じ施設で製造しておりますが、混入を最低限に抑えるように十分配慮して生産されております。</t>
  </si>
  <si>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</si>
  <si>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</si>
  <si>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※28　小麦を使用した設備で製造しています。</t>
  </si>
  <si>
    <t>※32　本商品製造工場では、小麦、乳、卵、えびを含む製品を製造しています。</t>
  </si>
  <si>
    <t>※60　本工場では小麦・乳を使用しております。</t>
  </si>
  <si>
    <t>※65　本製品で使用しているえびは、かに、いかが混ざる漁法で捕獲しています。</t>
  </si>
  <si>
    <t>※66　製造ラインで「えび」「いか」を含む製品を製造致しております。</t>
  </si>
  <si>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</si>
  <si>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</si>
  <si>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</si>
  <si>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</si>
  <si>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</si>
  <si>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</si>
  <si>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おかゆ・鶏肉・キャベツ・トマト・人参・水・精製塩・さつま芋・ワカメ・出し汁・味噌</t>
  </si>
  <si>
    <t>おかゆ・キャベツ・トマト・人参</t>
  </si>
  <si>
    <t>おかゆ・豚肉・玉ねぎ・かぼちゃ・大豆・カットトマトパック・牛乳・水・精製塩・大根・人参・インゲン</t>
  </si>
  <si>
    <t>おかゆ・鶏肉・玉ねぎ・かぼちゃ・カットトマトパック・牛乳・水・精製塩・大根・人参・インゲン・出し汁・砂糖・醤油・片栗粉</t>
  </si>
  <si>
    <t>おかゆ・玉ねぎ・かぼちゃ・カットトマトパック・大根</t>
  </si>
  <si>
    <t>おかゆ・豚肉・玉ねぎ・かぼちゃ・なす・大豆・カットトマトパック・牛乳・水・精製塩・大根・パプリカ赤・きゅうり・オレンジ</t>
  </si>
  <si>
    <t>おかゆ・鶏肉・玉ねぎ・かぼちゃ・なす・カットトマトパック・牛乳・水・精製塩・大根・パプリカ赤・きゅうり・出し汁・砂糖・醤油・片栗粉・オレンジ</t>
  </si>
  <si>
    <t>おかゆ・玉ねぎ・かぼちゃ・カットトマトパック・大根・オレンジ</t>
  </si>
  <si>
    <t>おかゆ・カラスカレイ・人参・ピーマン・出し汁・醤油・砂糖・鶏肉・白菜・玉ねぎ・焼ふ・味噌</t>
  </si>
  <si>
    <t>おかゆ・カラスカレイ・人参・白菜・玉ねぎ</t>
  </si>
  <si>
    <t>おかゆ・カラスカレイ・人参・ピーマン・出し汁・醤油・砂糖・鶏肉・白菜・玉ねぎ・焼ふ・味噌・バナナ</t>
  </si>
  <si>
    <t>おかゆ・カラスカレイ・人参・白菜・玉ねぎ・バナナ</t>
  </si>
  <si>
    <t>おかゆ・鶏肉・玉ねぎ・人参・玉子・ブロッコリー・出し汁・砂糖・醤油・キャベツ・じゃが芋・水・オレンジ</t>
  </si>
  <si>
    <t>おかゆ・玉ねぎ・人参・ブロッコリー・キャベツ・じゃが芋・オレンジ</t>
  </si>
  <si>
    <t>みそ汁・フルーツ（バナナ）</t>
    <phoneticPr fontId="3"/>
  </si>
  <si>
    <t>おかゆ・玉子・豆腐・豚肉・玉ねぎ・人参・出し汁・醤油・砂糖・片栗粉・ほうれん草・ワカメ・水・バナナ</t>
  </si>
  <si>
    <t>おかゆ・玉子・豆腐・鶏肉・玉ねぎ・人参・出し汁・醤油・砂糖・片栗粉・ほうれん草・ワカメ・水・バナナ</t>
  </si>
  <si>
    <t>おかゆ・豆腐・ほうれん草・玉ねぎ・人参・バナナ</t>
  </si>
  <si>
    <t>ソーメン・玉子・トマト・出し汁・醤油・砂糖・豆腐・豚肉・玉ねぎ・人参・片栗粉・きゅうり・ワカメ・バナナ</t>
  </si>
  <si>
    <t>ソーメン・玉子・トマト・出し汁・醤油・砂糖・豆腐・鶏肉・玉ねぎ・人参・片栗粉・きゅうり・ワカメ・バナナ</t>
  </si>
  <si>
    <t>ソーメン・豆腐・トマト・玉ねぎ・人参・バナナ</t>
  </si>
  <si>
    <t>スープ・ヨーグルト</t>
    <phoneticPr fontId="3"/>
  </si>
  <si>
    <t>おかゆ・スケソウタラ・かぼちゃ・出し汁・醤油・人参・小松菜・花ふ・インゲン・味噌・オレンジ</t>
  </si>
  <si>
    <t>おかゆ・スケソウタラ・かぼちゃ・人参・小松菜・インゲン・オレンジ</t>
  </si>
  <si>
    <t>みそ汁・フルーツ（オレンジ）</t>
    <phoneticPr fontId="3"/>
  </si>
  <si>
    <t>おかゆ・豚肉・玉ねぎ・人参・出し汁・砂糖・醤油・きゅうり・大根・大豆・キャベツ・しめじ・水</t>
  </si>
  <si>
    <t>おかゆ・鶏肉・玉ねぎ・人参・出し汁・砂糖・醤油・大根・きゅうり・キャベツ・水</t>
  </si>
  <si>
    <t>おかゆ・玉ねぎ・人参・大根・キャベツ</t>
  </si>
  <si>
    <t>おかゆ・豚肉・じゃが芋・人参・玉ねぎ・出し汁・砂糖・醤油・豆腐・花ふ・バナナ</t>
  </si>
  <si>
    <t>おかゆ・鶏肉・じゃが芋・人参・玉ねぎ・出し汁・砂糖・醤油・豆腐・花ふ・バナナ</t>
  </si>
  <si>
    <t>おかゆ・じゃが芋・人参・玉ねぎ・豆腐・バナナ</t>
  </si>
  <si>
    <t>おかゆ・秋鮭・玉子・玉ねぎ・小松菜・人参・出し汁・砂糖・醤油・さつま芋・味噌・オレンジ</t>
  </si>
  <si>
    <t>おかゆ・玉ねぎ・小松菜・さつま芋・オレンジ</t>
  </si>
  <si>
    <t>おかゆ・鶏肉・玉ねぎ・玉子・出し汁・砂糖・醤油・きゅうり・人参・大根・ほうれん草・水・ヨーグルト</t>
  </si>
  <si>
    <t>おかゆ・玉ねぎ・人参・大根・ほうれん草・ヨーグルト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</si>
</sst>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2"/>
    <numFmt numFmtId="177" formatCode="#\ ?/4"/>
    <numFmt numFmtId="178" formatCode="#\ ?/8"/>
    <numFmt numFmtId="179" formatCode="#\ ?/6"/>
    <numFmt numFmtId="180" formatCode="#\ ?/10"/>
    <numFmt numFmtId="181" formatCode="#\ ?/3"/>
    <numFmt numFmtId="182" formatCode="0.0_ "/>
    <numFmt numFmtId="183" formatCode="0_ "/>
  </numFmts>
  <fonts count="3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sz val="8"/>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b/>
      <sz val="20"/>
      <name val="ＭＳ Ｐゴシック"/>
      <family val="3"/>
      <charset val="128"/>
    </font>
    <font>
      <sz val="11"/>
      <color theme="1"/>
      <name val="ＭＳ Ｐゴシック"/>
      <family val="3"/>
      <charset val="128"/>
      <scheme val="minor"/>
    </font>
    <font>
      <b/>
      <sz val="10"/>
      <name val="ＭＳ Ｐゴシック"/>
      <family val="3"/>
      <charset val="128"/>
    </font>
    <font>
      <b/>
      <sz val="11"/>
      <color theme="1"/>
      <name val="ＭＳ Ｐゴシック"/>
      <family val="3"/>
      <charset val="128"/>
      <scheme val="minor"/>
    </font>
    <font>
      <sz val="6"/>
      <name val="ＭＳ Ｐゴシック"/>
      <family val="3"/>
      <charset val="128"/>
      <scheme val="minor"/>
    </font>
    <font>
      <sz val="11"/>
      <name val="ＭＳ Ｐ明朝"/>
      <family val="1"/>
      <charset val="128"/>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6"/>
      <name val="ＭＳ Ｐゴシック"/>
      <family val="2"/>
      <charset val="128"/>
      <scheme val="minor"/>
    </font>
    <font>
      <b/>
      <sz val="12"/>
      <name val="ＭＳ Ｐ明朝"/>
      <family val="1"/>
      <charset val="128"/>
    </font>
    <font>
      <sz val="7"/>
      <name val="ＭＳ Ｐ明朝"/>
      <family val="1"/>
      <charset val="128"/>
    </font>
    <font>
      <sz val="8"/>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s>
  <fills count="13">
    <fill>
      <patternFill patternType="none"/>
    </fill>
    <fill>
      <patternFill patternType="gray125"/>
    </fill>
    <fill>
      <patternFill patternType="solid">
        <fgColor theme="0" tint="-0.249977111117893"/>
        <bgColor indexed="64"/>
      </patternFill>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DDFF"/>
        <bgColor indexed="64"/>
      </patternFill>
    </fill>
    <fill>
      <patternFill patternType="solid">
        <fgColor rgb="FFC5F0FF"/>
        <bgColor indexed="64"/>
      </patternFill>
    </fill>
    <fill>
      <patternFill patternType="solid">
        <fgColor rgb="FFFFFFC5"/>
        <bgColor indexed="64"/>
      </patternFill>
    </fill>
    <fill>
      <patternFill patternType="solid">
        <fgColor rgb="FFFFFF81"/>
        <bgColor indexed="64"/>
      </patternFill>
    </fill>
    <fill>
      <patternFill patternType="solid">
        <fgColor rgb="FFCDFFBD"/>
        <bgColor indexed="64"/>
      </patternFill>
    </fill>
    <fill>
      <patternFill patternType="solid">
        <fgColor theme="0" tint="-0.14999847407452621"/>
        <bgColor indexed="64"/>
      </patternFill>
    </fill>
  </fills>
  <borders count="7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0" fillId="0" borderId="0">
      <alignment vertical="center"/>
    </xf>
    <xf numFmtId="0" fontId="1" fillId="0" borderId="0">
      <alignment vertical="center"/>
    </xf>
  </cellStyleXfs>
  <cellXfs count="389">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0" xfId="1" applyFont="1" applyBorder="1" applyAlignment="1">
      <alignment horizontal="center" vertical="center" shrinkToFit="1"/>
    </xf>
    <xf numFmtId="0" fontId="5" fillId="0" borderId="2" xfId="1" applyFont="1" applyBorder="1" applyAlignment="1">
      <alignment horizontal="center" vertical="center"/>
    </xf>
    <xf numFmtId="0" fontId="6" fillId="0" borderId="0" xfId="2" applyNumberFormat="1" applyFont="1" applyFill="1" applyAlignment="1">
      <alignment shrinkToFit="1"/>
    </xf>
    <xf numFmtId="0" fontId="8" fillId="0" borderId="0" xfId="1" applyFont="1" applyBorder="1" applyAlignment="1">
      <alignment horizontal="center" vertical="center" shrinkToFit="1"/>
    </xf>
    <xf numFmtId="0" fontId="1" fillId="0" borderId="0" xfId="1" applyAlignment="1">
      <alignment horizontal="center" shrinkToFit="1"/>
    </xf>
    <xf numFmtId="0" fontId="7" fillId="0" borderId="0" xfId="1" applyNumberFormat="1" applyFont="1" applyBorder="1" applyAlignment="1">
      <alignment horizontal="center" shrinkToFit="1"/>
    </xf>
    <xf numFmtId="0" fontId="5" fillId="0" borderId="0" xfId="1" applyFont="1" applyBorder="1" applyAlignment="1">
      <alignment horizontal="center" vertical="center"/>
    </xf>
    <xf numFmtId="0" fontId="5" fillId="0" borderId="0" xfId="1" applyNumberFormat="1" applyFont="1" applyBorder="1" applyAlignment="1">
      <alignment horizontal="center" vertical="center"/>
    </xf>
    <xf numFmtId="0" fontId="10" fillId="0" borderId="0" xfId="1" applyNumberFormat="1" applyFont="1" applyBorder="1" applyAlignment="1">
      <alignment shrinkToFit="1"/>
    </xf>
    <xf numFmtId="0" fontId="11" fillId="0" borderId="3" xfId="1" applyFont="1" applyBorder="1" applyAlignment="1">
      <alignment horizontal="left" vertical="center"/>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2" fillId="0" borderId="6" xfId="1" applyNumberFormat="1" applyFont="1" applyBorder="1" applyAlignment="1">
      <alignment horizontal="center" vertical="center" wrapText="1"/>
    </xf>
    <xf numFmtId="0" fontId="11" fillId="0" borderId="6" xfId="1" applyFont="1" applyBorder="1" applyAlignment="1">
      <alignment horizontal="center" vertical="center" shrinkToFit="1"/>
    </xf>
    <xf numFmtId="0" fontId="11" fillId="0" borderId="6" xfId="1" applyNumberFormat="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xf>
    <xf numFmtId="0" fontId="13" fillId="0" borderId="6" xfId="1" applyNumberFormat="1" applyFont="1" applyBorder="1" applyAlignment="1">
      <alignment horizontal="center" vertical="center" wrapText="1" shrinkToFit="1"/>
    </xf>
    <xf numFmtId="0" fontId="11" fillId="0" borderId="5" xfId="1" applyNumberFormat="1" applyFont="1" applyBorder="1" applyAlignment="1">
      <alignment horizontal="center" vertical="center" shrinkToFit="1"/>
    </xf>
    <xf numFmtId="0" fontId="11" fillId="0" borderId="7"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6"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4"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6" xfId="1" applyNumberFormat="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5" fillId="0" borderId="9" xfId="1" applyFont="1" applyBorder="1" applyAlignment="1">
      <alignment vertical="top" shrinkToFit="1"/>
    </xf>
    <xf numFmtId="0" fontId="6" fillId="0" borderId="9" xfId="1" applyFont="1" applyBorder="1" applyAlignment="1">
      <alignment vertical="center" shrinkToFit="1"/>
    </xf>
    <xf numFmtId="0" fontId="4"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6" fillId="0" borderId="10" xfId="1" applyFont="1" applyBorder="1" applyAlignment="1">
      <alignment vertical="center" shrinkToFit="1"/>
    </xf>
    <xf numFmtId="0" fontId="4"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0" fontId="15" fillId="0" borderId="11" xfId="1" applyFont="1" applyBorder="1" applyAlignment="1">
      <alignment vertical="top" shrinkToFit="1"/>
    </xf>
    <xf numFmtId="0" fontId="6" fillId="0" borderId="11" xfId="1" applyFont="1" applyBorder="1" applyAlignment="1">
      <alignment vertical="center" shrinkToFit="1"/>
    </xf>
    <xf numFmtId="0" fontId="4"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0" fontId="15" fillId="0" borderId="12" xfId="1" applyFont="1" applyBorder="1" applyAlignment="1">
      <alignment vertical="top" shrinkToFit="1"/>
    </xf>
    <xf numFmtId="0" fontId="6" fillId="0" borderId="12" xfId="1" applyFont="1" applyBorder="1" applyAlignment="1">
      <alignment vertical="center" shrinkToFit="1"/>
    </xf>
    <xf numFmtId="0" fontId="4" fillId="0" borderId="12" xfId="1" applyNumberFormat="1" applyFont="1" applyBorder="1" applyAlignment="1">
      <alignment horizontal="center" vertical="top" shrinkToFit="1"/>
    </xf>
    <xf numFmtId="0" fontId="14" fillId="0" borderId="12" xfId="1" applyFont="1" applyBorder="1" applyAlignment="1">
      <alignment horizontal="center" vertical="top" shrinkToFit="1"/>
    </xf>
    <xf numFmtId="0" fontId="14" fillId="0" borderId="12" xfId="1" applyFont="1" applyBorder="1" applyAlignment="1">
      <alignment vertical="top" shrinkToFit="1"/>
    </xf>
    <xf numFmtId="0" fontId="16" fillId="0" borderId="12" xfId="1" applyNumberFormat="1" applyFont="1" applyBorder="1" applyAlignment="1">
      <alignment horizontal="center" vertical="top" shrinkToFit="1"/>
    </xf>
    <xf numFmtId="179" fontId="4" fillId="0" borderId="11" xfId="1" applyNumberFormat="1" applyFont="1" applyBorder="1" applyAlignment="1">
      <alignment horizontal="center" vertical="top" shrinkToFit="1"/>
    </xf>
    <xf numFmtId="177" fontId="4" fillId="0" borderId="11" xfId="1" applyNumberFormat="1" applyFont="1" applyBorder="1" applyAlignment="1">
      <alignment horizontal="center" vertical="top" shrinkToFit="1"/>
    </xf>
    <xf numFmtId="0" fontId="6" fillId="0" borderId="13" xfId="1" applyFont="1" applyBorder="1" applyAlignment="1">
      <alignment vertical="center" shrinkToFit="1"/>
    </xf>
    <xf numFmtId="0" fontId="6" fillId="0" borderId="14" xfId="1" applyFont="1" applyBorder="1" applyAlignment="1">
      <alignment vertical="center" shrinkToFit="1"/>
    </xf>
    <xf numFmtId="0" fontId="6" fillId="0" borderId="15" xfId="1" applyFont="1" applyBorder="1" applyAlignment="1">
      <alignment vertical="center" shrinkToFit="1"/>
    </xf>
    <xf numFmtId="0" fontId="6" fillId="0" borderId="16" xfId="1" applyFont="1" applyBorder="1" applyAlignment="1">
      <alignment vertical="center" shrinkToFit="1"/>
    </xf>
    <xf numFmtId="0" fontId="15" fillId="0" borderId="17" xfId="1" applyFont="1" applyBorder="1" applyAlignment="1">
      <alignment vertical="top" shrinkToFit="1"/>
    </xf>
    <xf numFmtId="0" fontId="15" fillId="0" borderId="18" xfId="1" applyFont="1" applyBorder="1" applyAlignment="1">
      <alignment vertical="top" shrinkToFit="1"/>
    </xf>
    <xf numFmtId="0" fontId="15" fillId="0" borderId="1" xfId="1" applyFont="1" applyBorder="1" applyAlignment="1">
      <alignment vertical="top" shrinkToFit="1"/>
    </xf>
    <xf numFmtId="0" fontId="15" fillId="0" borderId="19" xfId="1" applyFont="1" applyBorder="1" applyAlignment="1">
      <alignment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horizontal="center"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4" fillId="0" borderId="27" xfId="1" applyFont="1" applyBorder="1" applyAlignment="1">
      <alignment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0" fontId="16" fillId="0" borderId="16" xfId="1" applyFont="1" applyBorder="1" applyAlignment="1">
      <alignment horizontal="center" vertical="top" shrinkToFit="1"/>
    </xf>
    <xf numFmtId="180" fontId="4" fillId="0" borderId="11" xfId="1" applyNumberFormat="1" applyFont="1" applyBorder="1" applyAlignment="1">
      <alignment horizontal="center" vertical="top" shrinkToFit="1"/>
    </xf>
    <xf numFmtId="176" fontId="4" fillId="0" borderId="9" xfId="1" applyNumberFormat="1" applyFont="1" applyBorder="1" applyAlignment="1">
      <alignment horizontal="center" vertical="top" shrinkToFit="1"/>
    </xf>
    <xf numFmtId="176" fontId="4" fillId="0" borderId="11" xfId="1" applyNumberFormat="1" applyFont="1" applyBorder="1" applyAlignment="1">
      <alignment horizontal="center" vertical="top" shrinkToFit="1"/>
    </xf>
    <xf numFmtId="178" fontId="4" fillId="0" borderId="11" xfId="1" applyNumberFormat="1" applyFont="1" applyBorder="1" applyAlignment="1">
      <alignment horizontal="center" vertical="top" shrinkToFit="1"/>
    </xf>
    <xf numFmtId="0" fontId="15" fillId="0" borderId="1" xfId="1" applyFont="1" applyBorder="1" applyAlignment="1">
      <alignment vertical="top" wrapText="1" shrinkToFit="1"/>
    </xf>
    <xf numFmtId="0" fontId="9" fillId="0" borderId="0" xfId="1" applyFont="1" applyBorder="1" applyAlignment="1">
      <alignment horizontal="left" shrinkToFit="1"/>
    </xf>
    <xf numFmtId="0" fontId="0" fillId="0" borderId="33" xfId="0" applyBorder="1" applyAlignment="1">
      <alignment horizontal="left" shrinkToFit="1"/>
    </xf>
    <xf numFmtId="0" fontId="20" fillId="0" borderId="0" xfId="3" applyBorder="1" applyAlignment="1">
      <alignment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31" xfId="1" applyFont="1" applyBorder="1" applyAlignment="1">
      <alignment horizontal="center" vertical="center"/>
    </xf>
    <xf numFmtId="0" fontId="5" fillId="0" borderId="50" xfId="1" applyFont="1" applyBorder="1">
      <alignment vertical="center"/>
    </xf>
    <xf numFmtId="0" fontId="5" fillId="0" borderId="23" xfId="1" applyFont="1" applyBorder="1" applyAlignment="1">
      <alignment horizontal="center" vertical="center"/>
    </xf>
    <xf numFmtId="0" fontId="5" fillId="0" borderId="12"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34" xfId="1" applyFont="1" applyBorder="1" applyAlignment="1">
      <alignment horizontal="center" vertical="center"/>
    </xf>
    <xf numFmtId="0" fontId="5" fillId="0" borderId="53" xfId="1" applyFont="1" applyBorder="1" applyAlignment="1">
      <alignment horizontal="center" vertical="center"/>
    </xf>
    <xf numFmtId="0" fontId="15" fillId="0" borderId="9" xfId="1" applyFont="1" applyBorder="1" applyAlignment="1">
      <alignment vertical="center" shrinkToFit="1"/>
    </xf>
    <xf numFmtId="0" fontId="15" fillId="0" borderId="9" xfId="1" applyFont="1" applyBorder="1" applyAlignment="1">
      <alignment horizontal="right" vertical="center"/>
    </xf>
    <xf numFmtId="0" fontId="15" fillId="0" borderId="10" xfId="1" applyFont="1" applyBorder="1" applyAlignment="1">
      <alignment vertical="center" shrinkToFit="1"/>
    </xf>
    <xf numFmtId="0" fontId="15" fillId="0" borderId="10" xfId="1" applyFont="1" applyBorder="1" applyAlignment="1">
      <alignment horizontal="right" vertical="center"/>
    </xf>
    <xf numFmtId="0" fontId="15" fillId="0" borderId="11" xfId="1" applyFont="1" applyBorder="1" applyAlignment="1">
      <alignment vertical="center" shrinkToFit="1"/>
    </xf>
    <xf numFmtId="176" fontId="15" fillId="0" borderId="11" xfId="1" applyNumberFormat="1" applyFont="1" applyBorder="1" applyAlignment="1">
      <alignment horizontal="right" vertical="center"/>
    </xf>
    <xf numFmtId="0" fontId="15" fillId="2" borderId="11" xfId="1" applyFont="1" applyFill="1" applyBorder="1" applyAlignment="1">
      <alignment vertical="center" shrinkToFit="1"/>
    </xf>
    <xf numFmtId="0" fontId="15" fillId="0" borderId="11" xfId="1" applyFont="1" applyBorder="1" applyAlignment="1">
      <alignment horizontal="right" vertical="center"/>
    </xf>
    <xf numFmtId="0" fontId="6" fillId="0" borderId="11" xfId="1" applyFont="1" applyBorder="1" applyAlignment="1">
      <alignment horizontal="right" vertical="center"/>
    </xf>
    <xf numFmtId="0" fontId="15" fillId="0" borderId="12" xfId="1" applyFont="1" applyBorder="1" applyAlignment="1">
      <alignment vertical="center" shrinkToFit="1"/>
    </xf>
    <xf numFmtId="0" fontId="15" fillId="0" borderId="12" xfId="1" applyFont="1" applyBorder="1" applyAlignment="1">
      <alignment horizontal="right" vertical="center"/>
    </xf>
    <xf numFmtId="0" fontId="2" fillId="0" borderId="0" xfId="1" applyFont="1" applyAlignment="1">
      <alignment vertical="center"/>
    </xf>
    <xf numFmtId="0" fontId="15" fillId="0" borderId="0" xfId="1" applyFont="1" applyAlignment="1">
      <alignment vertical="center" shrinkToFit="1"/>
    </xf>
    <xf numFmtId="0" fontId="15" fillId="0" borderId="0" xfId="1" applyFont="1" applyAlignment="1">
      <alignment horizontal="right" vertical="center"/>
    </xf>
    <xf numFmtId="0" fontId="0" fillId="0" borderId="38" xfId="0" applyBorder="1">
      <alignment vertical="center"/>
    </xf>
    <xf numFmtId="0" fontId="0" fillId="0" borderId="46" xfId="0" applyBorder="1">
      <alignment vertical="center"/>
    </xf>
    <xf numFmtId="0" fontId="0" fillId="0" borderId="47" xfId="0" applyBorder="1">
      <alignment vertical="center"/>
    </xf>
    <xf numFmtId="0" fontId="0" fillId="0" borderId="35" xfId="0" applyBorder="1">
      <alignment vertical="center"/>
    </xf>
    <xf numFmtId="0" fontId="15" fillId="0" borderId="13" xfId="1" applyFont="1" applyBorder="1" applyAlignment="1">
      <alignment horizontal="right" vertical="center"/>
    </xf>
    <xf numFmtId="0" fontId="15" fillId="0" borderId="14" xfId="1" applyFont="1" applyBorder="1" applyAlignment="1">
      <alignment horizontal="right" vertical="center"/>
    </xf>
    <xf numFmtId="0" fontId="15" fillId="0" borderId="15" xfId="1" applyFont="1" applyBorder="1" applyAlignment="1">
      <alignment horizontal="right" vertical="center"/>
    </xf>
    <xf numFmtId="0" fontId="15" fillId="0" borderId="16" xfId="1" applyFont="1" applyBorder="1" applyAlignment="1">
      <alignment horizontal="right" vertical="center"/>
    </xf>
    <xf numFmtId="178" fontId="15" fillId="0" borderId="11" xfId="1" applyNumberFormat="1" applyFont="1" applyBorder="1" applyAlignment="1">
      <alignment horizontal="right" vertical="center"/>
    </xf>
    <xf numFmtId="180" fontId="15" fillId="0" borderId="15" xfId="1" applyNumberFormat="1" applyFont="1" applyBorder="1" applyAlignment="1">
      <alignment horizontal="right" vertical="center"/>
    </xf>
    <xf numFmtId="179" fontId="15" fillId="0" borderId="11" xfId="1" applyNumberFormat="1" applyFont="1" applyBorder="1" applyAlignment="1">
      <alignment horizontal="right" vertical="center"/>
    </xf>
    <xf numFmtId="178" fontId="15" fillId="0" borderId="15" xfId="1" applyNumberFormat="1" applyFont="1" applyBorder="1" applyAlignment="1">
      <alignment horizontal="right" vertical="center"/>
    </xf>
    <xf numFmtId="179" fontId="15" fillId="0" borderId="15" xfId="1" applyNumberFormat="1" applyFont="1" applyBorder="1" applyAlignment="1">
      <alignment horizontal="right" vertical="center"/>
    </xf>
    <xf numFmtId="181" fontId="15" fillId="0" borderId="11" xfId="1" applyNumberFormat="1" applyFont="1" applyBorder="1" applyAlignment="1">
      <alignment horizontal="right" vertical="center"/>
    </xf>
    <xf numFmtId="180" fontId="15" fillId="0" borderId="11" xfId="1" applyNumberFormat="1" applyFont="1" applyBorder="1" applyAlignment="1">
      <alignment horizontal="right" vertical="center"/>
    </xf>
    <xf numFmtId="0" fontId="1" fillId="0" borderId="0" xfId="1" applyFont="1" applyBorder="1">
      <alignment vertical="center"/>
    </xf>
    <xf numFmtId="0" fontId="2" fillId="0" borderId="37" xfId="1" applyFont="1" applyBorder="1" applyAlignment="1">
      <alignment vertical="center"/>
    </xf>
    <xf numFmtId="0" fontId="2" fillId="0" borderId="37" xfId="1" applyFont="1" applyBorder="1" applyAlignment="1">
      <alignment vertical="center" shrinkToFit="1"/>
    </xf>
    <xf numFmtId="0" fontId="2" fillId="0" borderId="36" xfId="1" applyFont="1" applyBorder="1" applyAlignment="1">
      <alignment vertical="center"/>
    </xf>
    <xf numFmtId="0" fontId="6" fillId="0" borderId="10" xfId="1" applyFont="1" applyBorder="1" applyAlignment="1">
      <alignment horizontal="right" vertical="center"/>
    </xf>
    <xf numFmtId="0" fontId="24" fillId="0" borderId="0" xfId="1" applyFont="1" applyFill="1" applyAlignment="1">
      <alignment horizontal="center" vertical="center"/>
    </xf>
    <xf numFmtId="0" fontId="24" fillId="0" borderId="0" xfId="1" applyFont="1" applyFill="1">
      <alignment vertical="center"/>
    </xf>
    <xf numFmtId="182" fontId="24" fillId="0" borderId="0" xfId="1" applyNumberFormat="1" applyFont="1" applyFill="1">
      <alignment vertical="center"/>
    </xf>
    <xf numFmtId="0" fontId="24" fillId="0" borderId="2" xfId="1" applyFont="1" applyFill="1" applyBorder="1" applyAlignment="1">
      <alignment vertical="center"/>
    </xf>
    <xf numFmtId="0" fontId="24" fillId="0" borderId="0" xfId="1" applyFont="1" applyFill="1" applyBorder="1" applyAlignment="1">
      <alignment horizontal="center" vertical="center" shrinkToFit="1"/>
    </xf>
    <xf numFmtId="0" fontId="31" fillId="0" borderId="56" xfId="1" applyFont="1" applyFill="1" applyBorder="1">
      <alignment vertical="center"/>
    </xf>
    <xf numFmtId="183" fontId="31" fillId="0" borderId="56" xfId="1" applyNumberFormat="1" applyFont="1" applyFill="1" applyBorder="1" applyAlignment="1">
      <alignment horizontal="right" vertical="center"/>
    </xf>
    <xf numFmtId="0" fontId="31" fillId="0" borderId="56" xfId="1" applyFont="1" applyFill="1" applyBorder="1" applyAlignment="1">
      <alignment horizontal="left" vertical="center"/>
    </xf>
    <xf numFmtId="0" fontId="31" fillId="0" borderId="56" xfId="1" applyFont="1" applyFill="1" applyBorder="1" applyAlignment="1">
      <alignment horizontal="left" vertical="top" shrinkToFit="1"/>
    </xf>
    <xf numFmtId="0" fontId="24" fillId="0" borderId="0" xfId="1" applyFont="1" applyFill="1" applyBorder="1" applyAlignment="1">
      <alignment horizontal="left" vertical="center"/>
    </xf>
    <xf numFmtId="0" fontId="31" fillId="7" borderId="56" xfId="1" applyFont="1" applyFill="1" applyBorder="1" applyAlignment="1">
      <alignment horizontal="left" vertical="center"/>
    </xf>
    <xf numFmtId="0" fontId="31" fillId="7" borderId="11" xfId="1" applyFont="1" applyFill="1" applyBorder="1">
      <alignment vertical="center"/>
    </xf>
    <xf numFmtId="182" fontId="31" fillId="0" borderId="11" xfId="1" applyNumberFormat="1" applyFont="1" applyFill="1" applyBorder="1">
      <alignment vertical="center"/>
    </xf>
    <xf numFmtId="0" fontId="31" fillId="0" borderId="11" xfId="1" applyFont="1" applyFill="1" applyBorder="1" applyAlignment="1">
      <alignment vertical="center"/>
    </xf>
    <xf numFmtId="0" fontId="31" fillId="0" borderId="11" xfId="1" applyFont="1" applyFill="1" applyBorder="1" applyAlignment="1">
      <alignment horizontal="left" vertical="top" shrinkToFit="1"/>
    </xf>
    <xf numFmtId="0" fontId="24" fillId="0" borderId="0" xfId="1" applyFont="1" applyFill="1" applyBorder="1" applyAlignment="1">
      <alignment vertical="center"/>
    </xf>
    <xf numFmtId="0" fontId="31" fillId="0" borderId="11" xfId="1" applyFont="1" applyFill="1" applyBorder="1">
      <alignment vertical="center"/>
    </xf>
    <xf numFmtId="0" fontId="31" fillId="0" borderId="10" xfId="1" applyFont="1" applyFill="1" applyBorder="1">
      <alignment vertical="center"/>
    </xf>
    <xf numFmtId="182" fontId="31" fillId="0" borderId="10" xfId="1" applyNumberFormat="1" applyFont="1" applyFill="1" applyBorder="1">
      <alignment vertical="center"/>
    </xf>
    <xf numFmtId="0" fontId="31" fillId="0" borderId="10" xfId="1" applyFont="1" applyFill="1" applyBorder="1" applyAlignment="1">
      <alignment vertical="center"/>
    </xf>
    <xf numFmtId="0" fontId="31" fillId="0" borderId="10" xfId="1" applyFont="1" applyFill="1" applyBorder="1" applyAlignment="1">
      <alignment horizontal="left" vertical="top" shrinkToFit="1"/>
    </xf>
    <xf numFmtId="0" fontId="31" fillId="7" borderId="56" xfId="1" applyFont="1" applyFill="1" applyBorder="1">
      <alignment vertical="center"/>
    </xf>
    <xf numFmtId="183" fontId="31" fillId="0" borderId="56" xfId="1" applyNumberFormat="1" applyFont="1" applyFill="1" applyBorder="1">
      <alignment vertical="center"/>
    </xf>
    <xf numFmtId="0" fontId="24" fillId="0" borderId="0" xfId="1" applyFont="1" applyFill="1" applyBorder="1">
      <alignment vertical="center"/>
    </xf>
    <xf numFmtId="0" fontId="31" fillId="8" borderId="11" xfId="1" applyFont="1" applyFill="1" applyBorder="1">
      <alignment vertical="center"/>
    </xf>
    <xf numFmtId="0" fontId="31" fillId="9" borderId="11" xfId="1" applyFont="1" applyFill="1" applyBorder="1">
      <alignment vertical="center"/>
    </xf>
    <xf numFmtId="0" fontId="31" fillId="11" borderId="56" xfId="1" applyFont="1" applyFill="1" applyBorder="1">
      <alignment vertical="center"/>
    </xf>
    <xf numFmtId="0" fontId="32" fillId="0" borderId="11" xfId="1" applyFont="1" applyFill="1" applyBorder="1">
      <alignment vertical="center"/>
    </xf>
    <xf numFmtId="0" fontId="31" fillId="8" borderId="56" xfId="1" applyFont="1" applyFill="1" applyBorder="1">
      <alignment vertical="center"/>
    </xf>
    <xf numFmtId="0" fontId="31" fillId="0" borderId="56" xfId="1" applyFont="1" applyFill="1" applyBorder="1" applyAlignment="1">
      <alignment vertical="center" shrinkToFit="1"/>
    </xf>
    <xf numFmtId="0" fontId="28" fillId="9" borderId="56" xfId="1" applyFont="1" applyFill="1" applyBorder="1">
      <alignment vertical="center"/>
    </xf>
    <xf numFmtId="0" fontId="28" fillId="9" borderId="56" xfId="1" applyFont="1" applyFill="1" applyBorder="1" applyAlignment="1">
      <alignment vertical="center" shrinkToFit="1"/>
    </xf>
    <xf numFmtId="0" fontId="31" fillId="0" borderId="2" xfId="1" applyFont="1" applyFill="1" applyBorder="1" applyAlignment="1">
      <alignment horizontal="center" vertical="center" shrinkToFit="1"/>
    </xf>
    <xf numFmtId="0" fontId="31" fillId="0" borderId="10" xfId="1" applyFont="1" applyFill="1" applyBorder="1" applyAlignment="1">
      <alignment horizontal="center" vertical="center"/>
    </xf>
    <xf numFmtId="0" fontId="31" fillId="0" borderId="2" xfId="1" applyFont="1" applyFill="1" applyBorder="1" applyAlignment="1">
      <alignment horizontal="center" vertical="center"/>
    </xf>
    <xf numFmtId="0" fontId="24" fillId="0" borderId="0" xfId="1" applyFont="1" applyFill="1" applyBorder="1" applyAlignment="1">
      <alignment horizontal="center" vertical="center"/>
    </xf>
    <xf numFmtId="182" fontId="24" fillId="0" borderId="0" xfId="1" applyNumberFormat="1" applyFont="1" applyFill="1" applyBorder="1" applyAlignment="1">
      <alignment horizontal="center" vertical="center"/>
    </xf>
    <xf numFmtId="0" fontId="31" fillId="0" borderId="31" xfId="1" applyFont="1" applyFill="1" applyBorder="1" applyAlignment="1">
      <alignment horizontal="center" vertical="center"/>
    </xf>
    <xf numFmtId="0" fontId="31" fillId="0" borderId="55" xfId="1" applyFont="1" applyFill="1" applyBorder="1">
      <alignment vertical="center"/>
    </xf>
    <xf numFmtId="183" fontId="31" fillId="0" borderId="2" xfId="1" applyNumberFormat="1" applyFont="1" applyFill="1" applyBorder="1" applyAlignment="1">
      <alignment horizontal="center" vertical="center"/>
    </xf>
    <xf numFmtId="182" fontId="31" fillId="0" borderId="2" xfId="1" applyNumberFormat="1" applyFont="1" applyFill="1" applyBorder="1" applyAlignment="1">
      <alignment horizontal="center" vertical="center"/>
    </xf>
    <xf numFmtId="182" fontId="24" fillId="0" borderId="2" xfId="1" applyNumberFormat="1" applyFont="1" applyFill="1" applyBorder="1" applyAlignment="1">
      <alignment horizontal="center" vertical="center"/>
    </xf>
    <xf numFmtId="182" fontId="24" fillId="0" borderId="0" xfId="1" applyNumberFormat="1" applyFont="1" applyFill="1" applyBorder="1">
      <alignment vertical="center"/>
    </xf>
    <xf numFmtId="0" fontId="24" fillId="0" borderId="57" xfId="1" applyFont="1" applyFill="1" applyBorder="1" applyAlignment="1">
      <alignment horizontal="center" vertical="center"/>
    </xf>
    <xf numFmtId="0" fontId="24" fillId="0" borderId="57" xfId="1" applyFont="1" applyFill="1" applyBorder="1">
      <alignment vertical="center"/>
    </xf>
    <xf numFmtId="0" fontId="24" fillId="0" borderId="57" xfId="1" applyFont="1" applyFill="1" applyBorder="1" applyAlignment="1">
      <alignment horizontal="center" vertical="center" shrinkToFit="1"/>
    </xf>
    <xf numFmtId="183" fontId="24" fillId="0" borderId="57" xfId="1" applyNumberFormat="1" applyFont="1" applyFill="1" applyBorder="1" applyAlignment="1">
      <alignment horizontal="center" vertical="center"/>
    </xf>
    <xf numFmtId="182" fontId="24" fillId="0" borderId="57" xfId="1" applyNumberFormat="1" applyFont="1" applyFill="1" applyBorder="1" applyAlignment="1">
      <alignment horizontal="center" vertical="center"/>
    </xf>
    <xf numFmtId="0" fontId="24" fillId="0" borderId="0" xfId="1" applyFont="1" applyFill="1" applyAlignment="1">
      <alignment horizontal="left" vertical="center"/>
    </xf>
    <xf numFmtId="0" fontId="31" fillId="0" borderId="0" xfId="4" applyFont="1" applyFill="1" applyBorder="1" applyAlignment="1">
      <alignment vertical="center"/>
    </xf>
    <xf numFmtId="0" fontId="31" fillId="0" borderId="0" xfId="1" applyFont="1" applyFill="1" applyBorder="1" applyAlignment="1">
      <alignment horizontal="left" vertical="center" wrapText="1"/>
    </xf>
    <xf numFmtId="0" fontId="31" fillId="0" borderId="0" xfId="1" applyFont="1" applyFill="1" applyBorder="1" applyAlignment="1">
      <alignment horizontal="left" vertical="center"/>
    </xf>
    <xf numFmtId="0" fontId="31" fillId="0" borderId="0" xfId="1" applyFont="1" applyFill="1" applyBorder="1" applyAlignment="1">
      <alignment horizontal="center" vertical="center"/>
    </xf>
    <xf numFmtId="0" fontId="31" fillId="0" borderId="0" xfId="1" applyFont="1" applyFill="1" applyBorder="1" applyAlignment="1">
      <alignment vertical="center"/>
    </xf>
    <xf numFmtId="0" fontId="31" fillId="0" borderId="0" xfId="1" applyFont="1" applyFill="1" applyBorder="1" applyAlignment="1">
      <alignment horizontal="left" vertical="top"/>
    </xf>
    <xf numFmtId="0" fontId="24" fillId="0" borderId="0" xfId="1" applyFont="1" applyFill="1" applyBorder="1" applyAlignment="1">
      <alignment vertical="center" wrapText="1"/>
    </xf>
    <xf numFmtId="0" fontId="24" fillId="0" borderId="0" xfId="1" applyFont="1" applyFill="1" applyBorder="1" applyAlignment="1">
      <alignment vertical="top" wrapText="1"/>
    </xf>
    <xf numFmtId="0" fontId="24" fillId="0" borderId="0" xfId="1" applyFont="1" applyFill="1" applyBorder="1" applyAlignment="1">
      <alignment horizontal="left" vertical="top" wrapText="1"/>
    </xf>
    <xf numFmtId="0" fontId="24" fillId="0" borderId="0" xfId="1" applyFont="1" applyFill="1" applyAlignment="1">
      <alignment horizontal="center" vertical="center" textRotation="255"/>
    </xf>
    <xf numFmtId="0" fontId="1" fillId="0" borderId="2" xfId="1" applyFill="1" applyBorder="1" applyAlignment="1">
      <alignment horizontal="center" vertical="center"/>
    </xf>
    <xf numFmtId="0" fontId="24" fillId="0" borderId="11" xfId="1" applyFont="1" applyFill="1" applyBorder="1" applyAlignment="1">
      <alignment horizontal="left" vertical="center" shrinkToFit="1"/>
    </xf>
    <xf numFmtId="0" fontId="24" fillId="0" borderId="56" xfId="1" applyFont="1" applyFill="1" applyBorder="1" applyAlignment="1">
      <alignment horizontal="left" vertical="center" shrinkToFit="1"/>
    </xf>
    <xf numFmtId="0" fontId="24" fillId="0" borderId="10" xfId="1" applyFont="1" applyFill="1" applyBorder="1" applyAlignment="1">
      <alignment horizontal="left" vertical="center" shrinkToFit="1"/>
    </xf>
    <xf numFmtId="183" fontId="31" fillId="0" borderId="11" xfId="1" applyNumberFormat="1" applyFont="1" applyFill="1" applyBorder="1">
      <alignment vertical="center"/>
    </xf>
    <xf numFmtId="0" fontId="31" fillId="0" borderId="11" xfId="1" applyFont="1" applyFill="1" applyBorder="1" applyAlignment="1">
      <alignment horizontal="left" vertical="center"/>
    </xf>
    <xf numFmtId="0" fontId="31" fillId="0" borderId="2" xfId="1" applyFont="1" applyFill="1" applyBorder="1" applyAlignment="1">
      <alignment horizontal="center" vertical="center"/>
    </xf>
    <xf numFmtId="182" fontId="31" fillId="0" borderId="2" xfId="1" applyNumberFormat="1" applyFont="1" applyFill="1" applyBorder="1" applyAlignment="1">
      <alignment horizontal="center" vertical="center"/>
    </xf>
    <xf numFmtId="0" fontId="31" fillId="0" borderId="0" xfId="1" applyFont="1" applyFill="1" applyBorder="1" applyAlignment="1">
      <alignment horizontal="left" vertical="center" shrinkToFit="1"/>
    </xf>
    <xf numFmtId="0" fontId="31" fillId="0" borderId="56" xfId="4" applyFont="1" applyFill="1" applyBorder="1" applyAlignment="1">
      <alignment horizontal="left" vertical="top" wrapText="1"/>
    </xf>
    <xf numFmtId="0" fontId="31" fillId="0" borderId="11" xfId="4" applyFont="1" applyFill="1" applyBorder="1" applyAlignment="1">
      <alignment horizontal="left" vertical="top" wrapText="1"/>
    </xf>
    <xf numFmtId="0" fontId="31" fillId="0" borderId="10" xfId="4" applyFont="1" applyFill="1" applyBorder="1" applyAlignment="1">
      <alignment horizontal="left" vertical="top" wrapText="1"/>
    </xf>
    <xf numFmtId="0" fontId="31" fillId="0" borderId="31" xfId="1" applyFont="1" applyFill="1" applyBorder="1" applyAlignment="1">
      <alignment horizontal="center" vertical="center"/>
    </xf>
    <xf numFmtId="0" fontId="31" fillId="0" borderId="32" xfId="1" applyFont="1" applyFill="1" applyBorder="1" applyAlignment="1">
      <alignment horizontal="center" vertical="center"/>
    </xf>
    <xf numFmtId="0" fontId="31" fillId="0" borderId="55" xfId="1" applyFont="1" applyFill="1" applyBorder="1" applyAlignment="1">
      <alignment horizontal="center" vertical="center"/>
    </xf>
    <xf numFmtId="0" fontId="31" fillId="0" borderId="2" xfId="1" applyFont="1" applyFill="1" applyBorder="1" applyAlignment="1">
      <alignment horizontal="center" vertical="center" wrapText="1"/>
    </xf>
    <xf numFmtId="0" fontId="32" fillId="0" borderId="2" xfId="1" applyFont="1" applyFill="1" applyBorder="1" applyAlignment="1">
      <alignment horizontal="left" vertical="top" wrapText="1"/>
    </xf>
    <xf numFmtId="0" fontId="7" fillId="0" borderId="2" xfId="1" applyFont="1" applyFill="1" applyBorder="1" applyAlignment="1">
      <alignment horizontal="left" vertical="top" wrapText="1"/>
    </xf>
    <xf numFmtId="0" fontId="31" fillId="0" borderId="2" xfId="1" applyFont="1" applyFill="1" applyBorder="1" applyAlignment="1">
      <alignment vertical="center"/>
    </xf>
    <xf numFmtId="0" fontId="31" fillId="0" borderId="2" xfId="1" applyFont="1" applyFill="1" applyBorder="1" applyAlignment="1">
      <alignment horizontal="center" vertical="center" textRotation="255" shrinkToFit="1"/>
    </xf>
    <xf numFmtId="0" fontId="32" fillId="0" borderId="56" xfId="1" applyFont="1" applyFill="1" applyBorder="1" applyAlignment="1">
      <alignment horizontal="left" vertical="top" wrapText="1"/>
    </xf>
    <xf numFmtId="0" fontId="32" fillId="0" borderId="11" xfId="1" applyFont="1" applyFill="1" applyBorder="1" applyAlignment="1">
      <alignment horizontal="left" vertical="top" wrapText="1"/>
    </xf>
    <xf numFmtId="0" fontId="32" fillId="0" borderId="10" xfId="1" applyFont="1" applyFill="1" applyBorder="1" applyAlignment="1">
      <alignment horizontal="left" vertical="top" wrapText="1"/>
    </xf>
    <xf numFmtId="0" fontId="31" fillId="0" borderId="10" xfId="1" applyFont="1" applyFill="1" applyBorder="1" applyAlignment="1">
      <alignment horizontal="center" vertical="center" textRotation="255"/>
    </xf>
    <xf numFmtId="0" fontId="31" fillId="0" borderId="2" xfId="1" applyFont="1" applyFill="1" applyBorder="1" applyAlignment="1">
      <alignment vertical="center" textRotation="255"/>
    </xf>
    <xf numFmtId="0" fontId="31" fillId="0" borderId="10" xfId="1" applyFont="1" applyFill="1" applyBorder="1" applyAlignment="1">
      <alignment horizontal="center" vertical="center" textRotation="255" shrinkToFit="1"/>
    </xf>
    <xf numFmtId="0" fontId="31" fillId="10" borderId="2" xfId="1" applyFont="1" applyFill="1" applyBorder="1" applyAlignment="1">
      <alignment horizontal="center" vertical="center" wrapText="1"/>
    </xf>
    <xf numFmtId="0" fontId="31" fillId="10" borderId="2" xfId="1" applyFont="1" applyFill="1" applyBorder="1" applyAlignment="1">
      <alignment vertical="center" wrapText="1"/>
    </xf>
    <xf numFmtId="0" fontId="31" fillId="10" borderId="56" xfId="1" applyFont="1" applyFill="1" applyBorder="1" applyAlignment="1">
      <alignment vertical="center" wrapText="1"/>
    </xf>
    <xf numFmtId="0" fontId="28" fillId="10" borderId="2" xfId="1" applyFont="1" applyFill="1" applyBorder="1" applyAlignment="1">
      <alignment horizontal="center" vertical="center" textRotation="255" shrinkToFit="1"/>
    </xf>
    <xf numFmtId="0" fontId="28" fillId="10" borderId="56" xfId="1" applyFont="1" applyFill="1" applyBorder="1" applyAlignment="1">
      <alignment horizontal="center" vertical="center" textRotation="255" shrinkToFit="1"/>
    </xf>
    <xf numFmtId="0" fontId="31" fillId="0" borderId="2" xfId="1" applyFont="1" applyFill="1" applyBorder="1" applyAlignment="1">
      <alignment vertical="center" wrapText="1"/>
    </xf>
    <xf numFmtId="0" fontId="24" fillId="0" borderId="11" xfId="4" applyFont="1" applyBorder="1" applyAlignment="1">
      <alignment horizontal="center" wrapText="1" shrinkToFit="1"/>
    </xf>
    <xf numFmtId="0" fontId="24" fillId="0" borderId="10" xfId="4" applyFont="1" applyBorder="1" applyAlignment="1">
      <alignment horizontal="center" wrapText="1" shrinkToFit="1"/>
    </xf>
    <xf numFmtId="0" fontId="24" fillId="0" borderId="56" xfId="1" applyFont="1" applyFill="1" applyBorder="1" applyAlignment="1">
      <alignment horizontal="center" vertical="center" shrinkToFit="1"/>
    </xf>
    <xf numFmtId="0" fontId="24" fillId="0" borderId="11" xfId="1" applyFont="1" applyFill="1" applyBorder="1" applyAlignment="1">
      <alignment horizontal="center" vertical="center" shrinkToFit="1"/>
    </xf>
    <xf numFmtId="0" fontId="24" fillId="0" borderId="10" xfId="1" applyFont="1" applyFill="1" applyBorder="1" applyAlignment="1">
      <alignment horizontal="center" vertical="center" shrinkToFit="1"/>
    </xf>
    <xf numFmtId="0" fontId="31" fillId="0" borderId="2" xfId="1" applyFont="1" applyFill="1" applyBorder="1" applyAlignment="1">
      <alignment horizontal="center" vertical="center" textRotation="255"/>
    </xf>
    <xf numFmtId="0" fontId="31" fillId="0" borderId="56" xfId="1" applyFont="1" applyFill="1" applyBorder="1" applyAlignment="1">
      <alignment horizontal="center" vertical="center" textRotation="255" wrapText="1"/>
    </xf>
    <xf numFmtId="0" fontId="31" fillId="0" borderId="11" xfId="1" applyFont="1" applyFill="1" applyBorder="1" applyAlignment="1">
      <alignment horizontal="center" vertical="center" textRotation="255"/>
    </xf>
    <xf numFmtId="0" fontId="29" fillId="0" borderId="22"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29" fillId="0" borderId="21" xfId="1" applyFont="1" applyFill="1" applyBorder="1" applyAlignment="1">
      <alignment horizontal="center" vertical="center" wrapText="1"/>
    </xf>
    <xf numFmtId="0" fontId="29" fillId="0" borderId="18" xfId="1" applyFont="1" applyFill="1" applyBorder="1" applyAlignment="1">
      <alignment horizontal="center" vertical="center" wrapText="1"/>
    </xf>
    <xf numFmtId="0" fontId="24" fillId="4" borderId="2" xfId="1" applyFont="1" applyFill="1" applyBorder="1" applyAlignment="1">
      <alignment horizontal="center" wrapText="1" shrinkToFit="1"/>
    </xf>
    <xf numFmtId="0" fontId="24" fillId="5" borderId="2" xfId="1" applyFont="1" applyFill="1" applyBorder="1" applyAlignment="1">
      <alignment horizontal="center" wrapText="1" shrinkToFit="1"/>
    </xf>
    <xf numFmtId="0" fontId="25" fillId="3" borderId="2" xfId="1" applyFont="1" applyFill="1" applyBorder="1" applyAlignment="1">
      <alignment horizontal="center" vertical="center" textRotation="255" shrinkToFit="1"/>
    </xf>
    <xf numFmtId="0" fontId="26" fillId="0" borderId="2" xfId="1" applyFont="1" applyFill="1" applyBorder="1" applyAlignment="1">
      <alignment horizontal="center" vertical="center" textRotation="255"/>
    </xf>
    <xf numFmtId="0" fontId="27" fillId="0" borderId="2" xfId="1" applyFont="1" applyFill="1" applyBorder="1" applyAlignment="1">
      <alignment horizontal="left" vertical="center"/>
    </xf>
    <xf numFmtId="0" fontId="24" fillId="0" borderId="2" xfId="1" applyFont="1" applyFill="1" applyBorder="1" applyAlignment="1">
      <alignment horizontal="center" vertical="center"/>
    </xf>
    <xf numFmtId="0" fontId="28" fillId="0" borderId="31" xfId="1" applyFont="1" applyFill="1" applyBorder="1" applyAlignment="1">
      <alignment horizontal="center" vertical="center" wrapText="1"/>
    </xf>
    <xf numFmtId="0" fontId="28" fillId="0" borderId="32" xfId="1" applyFont="1" applyFill="1" applyBorder="1" applyAlignment="1">
      <alignment horizontal="center" vertical="center" wrapText="1"/>
    </xf>
    <xf numFmtId="0" fontId="28" fillId="0" borderId="55" xfId="1" applyFont="1" applyFill="1" applyBorder="1" applyAlignment="1">
      <alignment horizontal="center" vertical="center" wrapText="1"/>
    </xf>
    <xf numFmtId="0" fontId="24" fillId="6" borderId="2" xfId="1" applyFont="1" applyFill="1" applyBorder="1" applyAlignment="1">
      <alignment horizontal="center" wrapText="1" shrinkToFit="1"/>
    </xf>
    <xf numFmtId="0" fontId="24" fillId="0" borderId="31" xfId="1" applyFont="1" applyFill="1" applyBorder="1" applyAlignment="1">
      <alignment horizontal="center" vertical="center"/>
    </xf>
    <xf numFmtId="0" fontId="24" fillId="0" borderId="32" xfId="1" applyFont="1" applyFill="1" applyBorder="1" applyAlignment="1">
      <alignment horizontal="center" vertical="center"/>
    </xf>
    <xf numFmtId="0" fontId="24" fillId="0" borderId="55" xfId="1" applyFont="1" applyFill="1" applyBorder="1" applyAlignment="1">
      <alignment horizontal="center" vertical="center"/>
    </xf>
    <xf numFmtId="0" fontId="24" fillId="4" borderId="56" xfId="1" applyFont="1" applyFill="1" applyBorder="1" applyAlignment="1">
      <alignment horizontal="center" wrapText="1" shrinkToFit="1"/>
    </xf>
    <xf numFmtId="0" fontId="24" fillId="4" borderId="11" xfId="1" applyFont="1" applyFill="1" applyBorder="1" applyAlignment="1">
      <alignment horizontal="center" wrapText="1" shrinkToFit="1"/>
    </xf>
    <xf numFmtId="0" fontId="24" fillId="4" borderId="10" xfId="1" applyFont="1" applyFill="1" applyBorder="1" applyAlignment="1">
      <alignment horizontal="center" wrapText="1" shrinkToFit="1"/>
    </xf>
    <xf numFmtId="0" fontId="24" fillId="5" borderId="56" xfId="1" applyFont="1" applyFill="1" applyBorder="1" applyAlignment="1">
      <alignment horizontal="center" wrapText="1" shrinkToFit="1"/>
    </xf>
    <xf numFmtId="0" fontId="24" fillId="5" borderId="11" xfId="1" applyFont="1" applyFill="1" applyBorder="1" applyAlignment="1">
      <alignment horizontal="center" wrapText="1" shrinkToFit="1"/>
    </xf>
    <xf numFmtId="0" fontId="24" fillId="5" borderId="10" xfId="1" applyFont="1" applyFill="1" applyBorder="1" applyAlignment="1">
      <alignment horizontal="center" wrapText="1" shrinkToFit="1"/>
    </xf>
    <xf numFmtId="0" fontId="24" fillId="6" borderId="56" xfId="1" applyFont="1" applyFill="1" applyBorder="1" applyAlignment="1">
      <alignment horizontal="center" wrapText="1" shrinkToFit="1"/>
    </xf>
    <xf numFmtId="0" fontId="24" fillId="6" borderId="11" xfId="1" applyFont="1" applyFill="1" applyBorder="1" applyAlignment="1">
      <alignment horizontal="center" wrapText="1" shrinkToFit="1"/>
    </xf>
    <xf numFmtId="0" fontId="24" fillId="6" borderId="10" xfId="1" applyFont="1" applyFill="1" applyBorder="1" applyAlignment="1">
      <alignment horizontal="center" wrapText="1" shrinkToFit="1"/>
    </xf>
    <xf numFmtId="0" fontId="28" fillId="0" borderId="56" xfId="1" applyFont="1" applyFill="1" applyBorder="1" applyAlignment="1">
      <alignment horizontal="left" vertical="top" wrapText="1" shrinkToFit="1"/>
    </xf>
    <xf numFmtId="0" fontId="36" fillId="0" borderId="11" xfId="0" applyFont="1" applyFill="1" applyBorder="1" applyAlignment="1">
      <alignment horizontal="left" vertical="top" wrapText="1" shrinkToFit="1"/>
    </xf>
    <xf numFmtId="0" fontId="36" fillId="0" borderId="10" xfId="0" applyFont="1" applyFill="1" applyBorder="1" applyAlignment="1">
      <alignment horizontal="left" vertical="top" wrapText="1" shrinkToFit="1"/>
    </xf>
    <xf numFmtId="0" fontId="35" fillId="0" borderId="56" xfId="1" applyFont="1" applyFill="1" applyBorder="1" applyAlignment="1">
      <alignment horizontal="left" vertical="top" wrapText="1" shrinkToFit="1"/>
    </xf>
    <xf numFmtId="0" fontId="37" fillId="0" borderId="11" xfId="0" applyFont="1" applyFill="1" applyBorder="1" applyAlignment="1">
      <alignment horizontal="left" vertical="top" wrapText="1" shrinkToFit="1"/>
    </xf>
    <xf numFmtId="0" fontId="37" fillId="0" borderId="10" xfId="0" applyFont="1" applyFill="1" applyBorder="1" applyAlignment="1">
      <alignment horizontal="left" vertical="top" wrapText="1" shrinkToFit="1"/>
    </xf>
    <xf numFmtId="0" fontId="24" fillId="0" borderId="67" xfId="1" applyFont="1" applyFill="1" applyBorder="1" applyAlignment="1">
      <alignment horizontal="center" vertical="center"/>
    </xf>
    <xf numFmtId="0" fontId="24" fillId="0" borderId="63" xfId="1" applyFont="1" applyFill="1" applyBorder="1" applyAlignment="1">
      <alignment vertical="center"/>
    </xf>
    <xf numFmtId="0" fontId="24" fillId="0" borderId="69" xfId="1" applyFont="1" applyFill="1" applyBorder="1" applyAlignment="1">
      <alignment vertical="center"/>
    </xf>
    <xf numFmtId="0" fontId="24" fillId="0" borderId="63" xfId="1" applyFont="1" applyFill="1" applyBorder="1" applyAlignment="1">
      <alignment horizontal="center" vertical="center"/>
    </xf>
    <xf numFmtId="0" fontId="24" fillId="0" borderId="69" xfId="1" applyFont="1" applyFill="1" applyBorder="1" applyAlignment="1">
      <alignment horizontal="center" vertical="center"/>
    </xf>
    <xf numFmtId="0" fontId="24" fillId="0" borderId="61" xfId="1" applyFont="1" applyFill="1" applyBorder="1" applyAlignment="1">
      <alignment horizontal="center" vertical="center"/>
    </xf>
    <xf numFmtId="0" fontId="24" fillId="0" borderId="65" xfId="1" applyFont="1" applyFill="1" applyBorder="1" applyAlignment="1">
      <alignment vertical="center"/>
    </xf>
    <xf numFmtId="0" fontId="24" fillId="0" borderId="60" xfId="1" applyFont="1" applyFill="1" applyBorder="1" applyAlignment="1">
      <alignment horizontal="center" vertical="center"/>
    </xf>
    <xf numFmtId="0" fontId="24" fillId="0" borderId="62" xfId="1" applyFont="1" applyFill="1" applyBorder="1" applyAlignment="1">
      <alignment horizontal="center" vertical="center"/>
    </xf>
    <xf numFmtId="0" fontId="24" fillId="0" borderId="64" xfId="1" applyFont="1" applyFill="1" applyBorder="1" applyAlignment="1">
      <alignment horizontal="center" vertical="center"/>
    </xf>
    <xf numFmtId="0" fontId="24" fillId="0" borderId="66" xfId="1" applyFont="1" applyFill="1" applyBorder="1" applyAlignment="1">
      <alignment horizontal="center" vertical="center"/>
    </xf>
    <xf numFmtId="0" fontId="24" fillId="0" borderId="68" xfId="1" applyFont="1" applyFill="1" applyBorder="1" applyAlignment="1">
      <alignment horizontal="center" vertical="center"/>
    </xf>
    <xf numFmtId="0" fontId="38" fillId="0" borderId="11" xfId="0" applyFont="1" applyFill="1" applyBorder="1" applyAlignment="1">
      <alignment horizontal="left" vertical="top" wrapText="1"/>
    </xf>
    <xf numFmtId="0" fontId="38" fillId="0" borderId="10" xfId="0" applyFont="1" applyFill="1" applyBorder="1" applyAlignment="1">
      <alignment horizontal="left" vertical="top" wrapText="1"/>
    </xf>
    <xf numFmtId="0" fontId="24" fillId="0" borderId="56" xfId="1" applyFont="1" applyFill="1" applyBorder="1" applyAlignment="1">
      <alignment horizontal="center" vertical="center" wrapText="1"/>
    </xf>
    <xf numFmtId="0" fontId="24" fillId="0" borderId="11" xfId="1" applyFont="1" applyFill="1" applyBorder="1" applyAlignment="1">
      <alignment horizontal="center" vertical="center"/>
    </xf>
    <xf numFmtId="0" fontId="24" fillId="0" borderId="10" xfId="1" applyFont="1" applyFill="1" applyBorder="1" applyAlignment="1">
      <alignment horizontal="center" vertical="center"/>
    </xf>
    <xf numFmtId="0" fontId="35" fillId="0" borderId="56" xfId="1" applyFont="1" applyFill="1" applyBorder="1" applyAlignment="1">
      <alignment horizontal="left" vertical="top" wrapText="1"/>
    </xf>
    <xf numFmtId="0" fontId="37" fillId="0" borderId="11" xfId="0" applyFont="1" applyFill="1" applyBorder="1" applyAlignment="1">
      <alignment horizontal="left" vertical="top" wrapText="1"/>
    </xf>
    <xf numFmtId="0" fontId="37" fillId="0" borderId="10" xfId="0" applyFont="1" applyFill="1" applyBorder="1" applyAlignment="1">
      <alignment horizontal="left" vertical="top" wrapText="1"/>
    </xf>
    <xf numFmtId="0" fontId="24" fillId="0" borderId="56" xfId="1" applyFont="1" applyFill="1" applyBorder="1" applyAlignment="1">
      <alignment horizontal="center" vertical="center"/>
    </xf>
    <xf numFmtId="0" fontId="28" fillId="0" borderId="56" xfId="1" applyFont="1" applyFill="1" applyBorder="1" applyAlignment="1">
      <alignment horizontal="left" vertical="top" wrapText="1"/>
    </xf>
    <xf numFmtId="0" fontId="36" fillId="0" borderId="11" xfId="0" applyFont="1" applyFill="1" applyBorder="1" applyAlignment="1">
      <alignment horizontal="left" vertical="top" wrapText="1"/>
    </xf>
    <xf numFmtId="0" fontId="36" fillId="0" borderId="10" xfId="0" applyFont="1" applyFill="1" applyBorder="1" applyAlignment="1">
      <alignment horizontal="left" vertical="top" wrapText="1"/>
    </xf>
    <xf numFmtId="0" fontId="24" fillId="0" borderId="11" xfId="1" applyFont="1" applyFill="1" applyBorder="1" applyAlignment="1">
      <alignment vertical="center"/>
    </xf>
    <xf numFmtId="0" fontId="24" fillId="0" borderId="10" xfId="1" applyFont="1" applyFill="1" applyBorder="1" applyAlignment="1">
      <alignment vertical="center"/>
    </xf>
    <xf numFmtId="0" fontId="24" fillId="0" borderId="2" xfId="1" applyFont="1" applyFill="1" applyBorder="1" applyAlignment="1">
      <alignment horizontal="center" vertical="center" textRotation="255"/>
    </xf>
    <xf numFmtId="0" fontId="24" fillId="0" borderId="58" xfId="1" applyFont="1" applyFill="1" applyBorder="1" applyAlignment="1">
      <alignment horizontal="center" vertical="center" shrinkToFit="1"/>
    </xf>
    <xf numFmtId="0" fontId="24" fillId="0" borderId="57" xfId="1" applyFont="1" applyFill="1" applyBorder="1" applyAlignment="1">
      <alignment horizontal="center" vertical="center" shrinkToFit="1"/>
    </xf>
    <xf numFmtId="0" fontId="24" fillId="0" borderId="22" xfId="1" applyFont="1" applyFill="1" applyBorder="1" applyAlignment="1">
      <alignment horizontal="center" vertical="center" shrinkToFit="1"/>
    </xf>
    <xf numFmtId="0" fontId="24" fillId="0" borderId="0" xfId="1" applyFont="1" applyFill="1" applyBorder="1" applyAlignment="1">
      <alignment horizontal="center" vertical="center" shrinkToFit="1"/>
    </xf>
    <xf numFmtId="0" fontId="24" fillId="0" borderId="21" xfId="1" applyFont="1" applyFill="1" applyBorder="1" applyAlignment="1">
      <alignment horizontal="center" vertical="center" shrinkToFit="1"/>
    </xf>
    <xf numFmtId="0" fontId="24" fillId="0" borderId="45" xfId="1" applyFont="1" applyFill="1" applyBorder="1" applyAlignment="1">
      <alignment horizontal="center" vertical="center" shrinkToFit="1"/>
    </xf>
    <xf numFmtId="0" fontId="24" fillId="0" borderId="59" xfId="1" applyFont="1" applyFill="1" applyBorder="1" applyAlignment="1">
      <alignment horizontal="center" vertical="center" shrinkToFit="1"/>
    </xf>
    <xf numFmtId="0" fontId="24" fillId="0" borderId="1" xfId="1" applyFont="1" applyFill="1" applyBorder="1" applyAlignment="1">
      <alignment horizontal="center" vertical="center" shrinkToFit="1"/>
    </xf>
    <xf numFmtId="0" fontId="24" fillId="0" borderId="18" xfId="1" applyFont="1" applyFill="1" applyBorder="1" applyAlignment="1">
      <alignment horizontal="center" vertical="center" shrinkToFit="1"/>
    </xf>
    <xf numFmtId="0" fontId="34" fillId="0" borderId="2" xfId="1" applyFont="1" applyFill="1" applyBorder="1" applyAlignment="1">
      <alignment horizontal="center" vertical="center" textRotation="255" shrinkToFit="1"/>
    </xf>
    <xf numFmtId="0" fontId="24" fillId="0" borderId="58" xfId="1" applyFont="1" applyFill="1" applyBorder="1" applyAlignment="1">
      <alignment horizontal="center" vertical="center"/>
    </xf>
    <xf numFmtId="0" fontId="24" fillId="0" borderId="57"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22"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2" fillId="0" borderId="0" xfId="1" applyFont="1" applyAlignment="1">
      <alignment horizontal="center" vertical="center"/>
    </xf>
    <xf numFmtId="0" fontId="0" fillId="0" borderId="0" xfId="0" applyAlignment="1">
      <alignment horizontal="center" vertical="center"/>
    </xf>
    <xf numFmtId="56" fontId="9" fillId="0" borderId="0" xfId="1" applyNumberFormat="1" applyFont="1" applyBorder="1" applyAlignment="1">
      <alignment horizontal="left" shrinkToFit="1"/>
    </xf>
    <xf numFmtId="0" fontId="9" fillId="0" borderId="0" xfId="1" applyFont="1" applyBorder="1" applyAlignment="1">
      <alignment horizontal="left" shrinkToFit="1"/>
    </xf>
    <xf numFmtId="0" fontId="14" fillId="0" borderId="28" xfId="1" applyFont="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2" fillId="0" borderId="38" xfId="0" applyFont="1" applyBorder="1" applyAlignment="1">
      <alignment horizontal="center" vertical="center"/>
    </xf>
    <xf numFmtId="0" fontId="22" fillId="0" borderId="47" xfId="0" applyFont="1" applyBorder="1" applyAlignment="1">
      <alignment horizontal="center" vertical="center"/>
    </xf>
    <xf numFmtId="0" fontId="22" fillId="0" borderId="35" xfId="0" applyFont="1" applyBorder="1" applyAlignment="1">
      <alignment horizontal="center" vertical="center"/>
    </xf>
    <xf numFmtId="0" fontId="5" fillId="0" borderId="48" xfId="1" applyFont="1" applyBorder="1" applyAlignment="1">
      <alignment horizontal="center" vertical="center"/>
    </xf>
    <xf numFmtId="0" fontId="0" fillId="0" borderId="32" xfId="0" applyBorder="1" applyAlignment="1">
      <alignment vertical="center"/>
    </xf>
    <xf numFmtId="0" fontId="0" fillId="0" borderId="49" xfId="0" applyBorder="1" applyAlignment="1">
      <alignment vertical="center"/>
    </xf>
    <xf numFmtId="0" fontId="5" fillId="0" borderId="44" xfId="1" applyFont="1"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1" fillId="0" borderId="24" xfId="1" applyFont="1"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9" fillId="0" borderId="33" xfId="1" applyNumberFormat="1" applyFont="1" applyBorder="1" applyAlignment="1">
      <alignment horizontal="left" shrinkToFit="1"/>
    </xf>
    <xf numFmtId="0" fontId="0" fillId="0" borderId="33" xfId="0" applyBorder="1" applyAlignment="1">
      <alignment horizontal="left" shrinkToFit="1"/>
    </xf>
    <xf numFmtId="0" fontId="21" fillId="0" borderId="33" xfId="1" applyNumberFormat="1" applyFont="1" applyBorder="1" applyAlignment="1">
      <alignment horizontal="center" vertical="top" wrapText="1" shrinkToFit="1"/>
    </xf>
    <xf numFmtId="0" fontId="21" fillId="0" borderId="33" xfId="1" applyFont="1" applyBorder="1" applyAlignment="1">
      <alignment horizontal="center" vertical="top" shrinkToFit="1"/>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8" xfId="1" applyFont="1" applyBorder="1" applyAlignment="1">
      <alignment horizontal="center" vertical="center"/>
    </xf>
    <xf numFmtId="0" fontId="8" fillId="0" borderId="44" xfId="1" applyFont="1" applyBorder="1" applyAlignment="1">
      <alignment horizontal="center" vertical="center"/>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5" fillId="0" borderId="24" xfId="1" applyNumberFormat="1" applyFont="1" applyFill="1" applyBorder="1" applyAlignment="1">
      <alignment horizontal="center" vertical="center"/>
    </xf>
    <xf numFmtId="0" fontId="5" fillId="0" borderId="26" xfId="1" applyNumberFormat="1" applyFont="1" applyFill="1" applyBorder="1" applyAlignment="1">
      <alignment horizontal="center" vertical="center"/>
    </xf>
    <xf numFmtId="0" fontId="5" fillId="0" borderId="27" xfId="1" applyNumberFormat="1" applyFont="1" applyFill="1" applyBorder="1" applyAlignment="1">
      <alignment horizontal="center" vertical="center"/>
    </xf>
    <xf numFmtId="0" fontId="5" fillId="0" borderId="38" xfId="1" applyNumberFormat="1" applyFont="1" applyFill="1" applyBorder="1" applyAlignment="1">
      <alignment horizontal="center" vertical="center"/>
    </xf>
    <xf numFmtId="0" fontId="5" fillId="0" borderId="47" xfId="1" applyNumberFormat="1" applyFont="1" applyFill="1" applyBorder="1" applyAlignment="1">
      <alignment horizontal="center" vertical="center"/>
    </xf>
    <xf numFmtId="0" fontId="5" fillId="0" borderId="35" xfId="1" applyNumberFormat="1" applyFont="1" applyFill="1" applyBorder="1" applyAlignment="1">
      <alignment horizontal="center" vertical="center"/>
    </xf>
    <xf numFmtId="0" fontId="5" fillId="0" borderId="36" xfId="1"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5" fillId="0" borderId="41" xfId="1"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15" fillId="0" borderId="0" xfId="1" applyFont="1" applyAlignment="1">
      <alignment horizontal="center" vertical="center" shrinkToFit="1"/>
    </xf>
    <xf numFmtId="0" fontId="19" fillId="0" borderId="0" xfId="1" applyFont="1" applyAlignment="1">
      <alignment horizontal="center" vertical="center" shrinkToFit="1"/>
    </xf>
    <xf numFmtId="0" fontId="2" fillId="0" borderId="37" xfId="1" applyFont="1" applyBorder="1" applyAlignment="1">
      <alignment vertical="center"/>
    </xf>
    <xf numFmtId="0" fontId="2" fillId="0" borderId="54" xfId="1" applyFont="1" applyBorder="1" applyAlignment="1">
      <alignment horizontal="center" vertical="center"/>
    </xf>
    <xf numFmtId="0" fontId="0" fillId="0" borderId="0" xfId="0" applyBorder="1" applyAlignment="1">
      <alignment horizontal="center" vertical="center"/>
    </xf>
    <xf numFmtId="0" fontId="0" fillId="0" borderId="47" xfId="0" applyBorder="1" applyAlignment="1">
      <alignment vertical="center"/>
    </xf>
    <xf numFmtId="56" fontId="9" fillId="0" borderId="34" xfId="1" applyNumberFormat="1" applyFont="1" applyBorder="1" applyAlignment="1">
      <alignment horizontal="left" shrinkToFit="1"/>
    </xf>
    <xf numFmtId="0" fontId="1" fillId="0" borderId="0" xfId="1" applyFont="1" applyAlignment="1">
      <alignment horizontal="center" vertical="center" shrinkToFit="1"/>
    </xf>
    <xf numFmtId="0" fontId="24" fillId="12" borderId="58" xfId="1" applyFont="1" applyFill="1" applyBorder="1" applyAlignment="1">
      <alignment horizontal="center" vertical="center"/>
    </xf>
    <xf numFmtId="0" fontId="24" fillId="12" borderId="57" xfId="1" applyFont="1" applyFill="1" applyBorder="1" applyAlignment="1">
      <alignment horizontal="center" vertical="center"/>
    </xf>
    <xf numFmtId="0" fontId="24" fillId="12" borderId="59" xfId="1" applyFont="1" applyFill="1" applyBorder="1" applyAlignment="1">
      <alignment horizontal="center" vertical="center"/>
    </xf>
    <xf numFmtId="0" fontId="24" fillId="12" borderId="21" xfId="1" applyFont="1" applyFill="1" applyBorder="1" applyAlignment="1">
      <alignment horizontal="center" vertical="center"/>
    </xf>
    <xf numFmtId="0" fontId="24" fillId="12" borderId="45" xfId="1" applyFont="1" applyFill="1" applyBorder="1">
      <alignment vertical="center"/>
    </xf>
    <xf numFmtId="0" fontId="24" fillId="12" borderId="18" xfId="1" applyFont="1" applyFill="1" applyBorder="1">
      <alignment vertical="center"/>
    </xf>
    <xf numFmtId="0" fontId="28" fillId="12" borderId="57" xfId="1" applyFont="1" applyFill="1" applyBorder="1" applyAlignment="1">
      <alignment horizontal="center" vertical="center" textRotation="255" shrinkToFit="1"/>
    </xf>
    <xf numFmtId="0" fontId="31" fillId="12" borderId="57" xfId="1" applyFont="1" applyFill="1" applyBorder="1">
      <alignment vertical="center"/>
    </xf>
    <xf numFmtId="0" fontId="32" fillId="12" borderId="57" xfId="1" applyFont="1" applyFill="1" applyBorder="1" applyAlignment="1">
      <alignment horizontal="left" vertical="top" wrapText="1"/>
    </xf>
    <xf numFmtId="182" fontId="31" fillId="12" borderId="57" xfId="1" applyNumberFormat="1" applyFont="1" applyFill="1" applyBorder="1">
      <alignment vertical="center"/>
    </xf>
    <xf numFmtId="0" fontId="31" fillId="12" borderId="57" xfId="4" applyFont="1" applyFill="1" applyBorder="1" applyAlignment="1">
      <alignment horizontal="left" vertical="top" wrapText="1"/>
    </xf>
    <xf numFmtId="0" fontId="31" fillId="12" borderId="59" xfId="1" applyFont="1" applyFill="1" applyBorder="1" applyAlignment="1">
      <alignment horizontal="left" vertical="top" shrinkToFit="1"/>
    </xf>
    <xf numFmtId="0" fontId="28" fillId="12" borderId="45" xfId="1" applyFont="1" applyFill="1" applyBorder="1" applyAlignment="1">
      <alignment horizontal="center" vertical="center" textRotation="255" shrinkToFit="1"/>
    </xf>
    <xf numFmtId="0" fontId="31" fillId="12" borderId="45" xfId="1" applyFont="1" applyFill="1" applyBorder="1">
      <alignment vertical="center"/>
    </xf>
    <xf numFmtId="0" fontId="32" fillId="12" borderId="45" xfId="1" applyFont="1" applyFill="1" applyBorder="1" applyAlignment="1">
      <alignment horizontal="left" vertical="top" wrapText="1"/>
    </xf>
    <xf numFmtId="182" fontId="31" fillId="12" borderId="45" xfId="1" applyNumberFormat="1" applyFont="1" applyFill="1" applyBorder="1">
      <alignment vertical="center"/>
    </xf>
    <xf numFmtId="0" fontId="31" fillId="12" borderId="45" xfId="4" applyFont="1" applyFill="1" applyBorder="1" applyAlignment="1">
      <alignment horizontal="left" vertical="top" wrapText="1"/>
    </xf>
    <xf numFmtId="0" fontId="31" fillId="12" borderId="18" xfId="1" applyFont="1" applyFill="1" applyBorder="1" applyAlignment="1">
      <alignment horizontal="left" vertical="top" shrinkToFit="1"/>
    </xf>
    <xf numFmtId="0" fontId="31" fillId="12" borderId="58" xfId="1" applyFont="1" applyFill="1" applyBorder="1" applyAlignment="1">
      <alignment vertical="center" wrapText="1"/>
    </xf>
    <xf numFmtId="0" fontId="31" fillId="12" borderId="21" xfId="1" applyFont="1" applyFill="1" applyBorder="1" applyAlignment="1">
      <alignment vertical="center" wrapText="1"/>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s>
</file>

<file path=xl/drawings/_rels/drawing2.xml.rels><?xml version="1.0" encoding="UTF-8" standalone="yes"?>
<Relationships xmlns="http://schemas.openxmlformats.org/package/2006/relationships"><Relationship Id="rId8" Type="http://schemas.openxmlformats.org/officeDocument/2006/relationships/image" Target="../media/image55.png"/><Relationship Id="rId13" Type="http://schemas.openxmlformats.org/officeDocument/2006/relationships/image" Target="../media/image60.png"/><Relationship Id="rId18" Type="http://schemas.openxmlformats.org/officeDocument/2006/relationships/image" Target="../media/image65.png"/><Relationship Id="rId26" Type="http://schemas.openxmlformats.org/officeDocument/2006/relationships/image" Target="../media/image73.png"/><Relationship Id="rId3" Type="http://schemas.openxmlformats.org/officeDocument/2006/relationships/image" Target="../media/image50.png"/><Relationship Id="rId21" Type="http://schemas.openxmlformats.org/officeDocument/2006/relationships/image" Target="../media/image68.png"/><Relationship Id="rId7" Type="http://schemas.openxmlformats.org/officeDocument/2006/relationships/image" Target="../media/image54.png"/><Relationship Id="rId12" Type="http://schemas.openxmlformats.org/officeDocument/2006/relationships/image" Target="../media/image59.png"/><Relationship Id="rId17" Type="http://schemas.openxmlformats.org/officeDocument/2006/relationships/image" Target="../media/image64.png"/><Relationship Id="rId25" Type="http://schemas.openxmlformats.org/officeDocument/2006/relationships/image" Target="../media/image72.png"/><Relationship Id="rId2" Type="http://schemas.openxmlformats.org/officeDocument/2006/relationships/image" Target="../media/image49.png"/><Relationship Id="rId16" Type="http://schemas.openxmlformats.org/officeDocument/2006/relationships/image" Target="../media/image63.png"/><Relationship Id="rId20" Type="http://schemas.openxmlformats.org/officeDocument/2006/relationships/image" Target="../media/image67.png"/><Relationship Id="rId29" Type="http://schemas.openxmlformats.org/officeDocument/2006/relationships/image" Target="../media/image76.png"/><Relationship Id="rId1" Type="http://schemas.openxmlformats.org/officeDocument/2006/relationships/image" Target="../media/image48.png"/><Relationship Id="rId6" Type="http://schemas.openxmlformats.org/officeDocument/2006/relationships/image" Target="../media/image53.png"/><Relationship Id="rId11" Type="http://schemas.openxmlformats.org/officeDocument/2006/relationships/image" Target="../media/image58.png"/><Relationship Id="rId24" Type="http://schemas.openxmlformats.org/officeDocument/2006/relationships/image" Target="../media/image71.png"/><Relationship Id="rId32" Type="http://schemas.openxmlformats.org/officeDocument/2006/relationships/image" Target="../media/image79.png"/><Relationship Id="rId5" Type="http://schemas.openxmlformats.org/officeDocument/2006/relationships/image" Target="../media/image52.png"/><Relationship Id="rId15" Type="http://schemas.openxmlformats.org/officeDocument/2006/relationships/image" Target="../media/image62.png"/><Relationship Id="rId23" Type="http://schemas.openxmlformats.org/officeDocument/2006/relationships/image" Target="../media/image70.png"/><Relationship Id="rId28" Type="http://schemas.openxmlformats.org/officeDocument/2006/relationships/image" Target="../media/image75.png"/><Relationship Id="rId10" Type="http://schemas.openxmlformats.org/officeDocument/2006/relationships/image" Target="../media/image57.png"/><Relationship Id="rId19" Type="http://schemas.openxmlformats.org/officeDocument/2006/relationships/image" Target="../media/image66.png"/><Relationship Id="rId31" Type="http://schemas.openxmlformats.org/officeDocument/2006/relationships/image" Target="../media/image78.png"/><Relationship Id="rId4" Type="http://schemas.openxmlformats.org/officeDocument/2006/relationships/image" Target="../media/image51.png"/><Relationship Id="rId9" Type="http://schemas.openxmlformats.org/officeDocument/2006/relationships/image" Target="../media/image56.png"/><Relationship Id="rId14" Type="http://schemas.openxmlformats.org/officeDocument/2006/relationships/image" Target="../media/image61.png"/><Relationship Id="rId22" Type="http://schemas.openxmlformats.org/officeDocument/2006/relationships/image" Target="../media/image69.png"/><Relationship Id="rId27" Type="http://schemas.openxmlformats.org/officeDocument/2006/relationships/image" Target="../media/image74.png"/><Relationship Id="rId30" Type="http://schemas.openxmlformats.org/officeDocument/2006/relationships/image" Target="../media/image7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1.jpeg"/></Relationships>
</file>

<file path=xl/drawings/drawing1.xml><?xml version="1.0" encoding="utf-8"?>
<xdr:wsDr xmlns:xdr="http://schemas.openxmlformats.org/drawingml/2006/spreadsheetDrawing" xmlns:a="http://schemas.openxmlformats.org/drawingml/2006/main">
  <xdr:twoCellAnchor>
    <xdr:from>
      <xdr:col>9</xdr:col>
      <xdr:colOff>425450</xdr:colOff>
      <xdr:row>66</xdr:row>
      <xdr:rowOff>79374</xdr:rowOff>
    </xdr:from>
    <xdr:to>
      <xdr:col>12</xdr:col>
      <xdr:colOff>984250</xdr:colOff>
      <xdr:row>72</xdr:row>
      <xdr:rowOff>95250</xdr:rowOff>
    </xdr:to>
    <xdr:grpSp>
      <xdr:nvGrpSpPr>
        <xdr:cNvPr id="2" name="グループ化 17"/>
        <xdr:cNvGrpSpPr>
          <a:grpSpLocks/>
        </xdr:cNvGrpSpPr>
      </xdr:nvGrpSpPr>
      <xdr:grpSpPr bwMode="auto">
        <a:xfrm>
          <a:off x="8259763" y="12009437"/>
          <a:ext cx="2106612" cy="1016001"/>
          <a:chOff x="5094162" y="13729221"/>
          <a:chExt cx="1685722" cy="823040"/>
        </a:xfrm>
      </xdr:grpSpPr>
      <xdr:sp macro="" textlink="">
        <xdr:nvSpPr>
          <xdr:cNvPr id="3" name="テキスト ボックス 2"/>
          <xdr:cNvSpPr txBox="1"/>
        </xdr:nvSpPr>
        <xdr:spPr bwMode="auto">
          <a:xfrm>
            <a:off x="5094162" y="13838299"/>
            <a:ext cx="1685722" cy="6346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000"/>
              <a:t>食べ物は良く噛んで食べましょう。良く噛むことで、虫歯予防や消化の負担が減り、お腹に良いと言われています。</a:t>
            </a:r>
            <a:endParaRPr kumimoji="1" lang="en-US" altLang="ja-JP" sz="10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87925</xdr:colOff>
      <xdr:row>0</xdr:row>
      <xdr:rowOff>666751</xdr:rowOff>
    </xdr:from>
    <xdr:to>
      <xdr:col>2</xdr:col>
      <xdr:colOff>479453</xdr:colOff>
      <xdr:row>1</xdr:row>
      <xdr:rowOff>59349</xdr:rowOff>
    </xdr:to>
    <xdr:pic>
      <xdr:nvPicPr>
        <xdr:cNvPr id="55"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1175" y="666751"/>
          <a:ext cx="391528" cy="472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298395</xdr:colOff>
      <xdr:row>0</xdr:row>
      <xdr:rowOff>333375</xdr:rowOff>
    </xdr:from>
    <xdr:to>
      <xdr:col>2</xdr:col>
      <xdr:colOff>135548</xdr:colOff>
      <xdr:row>0</xdr:row>
      <xdr:rowOff>697365</xdr:rowOff>
    </xdr:to>
    <xdr:pic>
      <xdr:nvPicPr>
        <xdr:cNvPr id="56"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8395" y="333375"/>
          <a:ext cx="440403" cy="363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1514120</xdr:colOff>
      <xdr:row>0</xdr:row>
      <xdr:rowOff>158750</xdr:rowOff>
    </xdr:from>
    <xdr:to>
      <xdr:col>2</xdr:col>
      <xdr:colOff>1965265</xdr:colOff>
      <xdr:row>0</xdr:row>
      <xdr:rowOff>850540</xdr:rowOff>
    </xdr:to>
    <xdr:pic>
      <xdr:nvPicPr>
        <xdr:cNvPr id="57" name="図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17370" y="158750"/>
          <a:ext cx="451145" cy="691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298420</xdr:colOff>
      <xdr:row>0</xdr:row>
      <xdr:rowOff>666750</xdr:rowOff>
    </xdr:from>
    <xdr:to>
      <xdr:col>2</xdr:col>
      <xdr:colOff>1619250</xdr:colOff>
      <xdr:row>6</xdr:row>
      <xdr:rowOff>11778</xdr:rowOff>
    </xdr:to>
    <xdr:pic>
      <xdr:nvPicPr>
        <xdr:cNvPr id="58" name="図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01670" y="666750"/>
          <a:ext cx="1320830" cy="1218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192895</xdr:colOff>
      <xdr:row>0</xdr:row>
      <xdr:rowOff>539751</xdr:rowOff>
    </xdr:from>
    <xdr:to>
      <xdr:col>16</xdr:col>
      <xdr:colOff>1761315</xdr:colOff>
      <xdr:row>5</xdr:row>
      <xdr:rowOff>55452</xdr:rowOff>
    </xdr:to>
    <xdr:pic>
      <xdr:nvPicPr>
        <xdr:cNvPr id="8" name="図 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591145" y="539751"/>
          <a:ext cx="1568420" cy="1230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159318</xdr:colOff>
      <xdr:row>0</xdr:row>
      <xdr:rowOff>463579</xdr:rowOff>
    </xdr:from>
    <xdr:to>
      <xdr:col>8</xdr:col>
      <xdr:colOff>570218</xdr:colOff>
      <xdr:row>0</xdr:row>
      <xdr:rowOff>900347</xdr:rowOff>
    </xdr:to>
    <xdr:pic>
      <xdr:nvPicPr>
        <xdr:cNvPr id="9" name="図 1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rot="20210053">
          <a:off x="7223693" y="463579"/>
          <a:ext cx="410900" cy="436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108964</xdr:colOff>
      <xdr:row>0</xdr:row>
      <xdr:rowOff>269875</xdr:rowOff>
    </xdr:from>
    <xdr:to>
      <xdr:col>3</xdr:col>
      <xdr:colOff>582248</xdr:colOff>
      <xdr:row>0</xdr:row>
      <xdr:rowOff>860672</xdr:rowOff>
    </xdr:to>
    <xdr:pic>
      <xdr:nvPicPr>
        <xdr:cNvPr id="10" name="図 1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744214" y="269875"/>
          <a:ext cx="473284" cy="5907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114862</xdr:colOff>
      <xdr:row>0</xdr:row>
      <xdr:rowOff>447437</xdr:rowOff>
    </xdr:from>
    <xdr:to>
      <xdr:col>5</xdr:col>
      <xdr:colOff>761123</xdr:colOff>
      <xdr:row>0</xdr:row>
      <xdr:rowOff>993968</xdr:rowOff>
    </xdr:to>
    <xdr:pic>
      <xdr:nvPicPr>
        <xdr:cNvPr id="11" name="図 12"/>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31362" y="447437"/>
          <a:ext cx="646261" cy="546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100519</xdr:colOff>
      <xdr:row>0</xdr:row>
      <xdr:rowOff>556501</xdr:rowOff>
    </xdr:from>
    <xdr:to>
      <xdr:col>4</xdr:col>
      <xdr:colOff>977095</xdr:colOff>
      <xdr:row>0</xdr:row>
      <xdr:rowOff>1037118</xdr:rowOff>
    </xdr:to>
    <xdr:pic>
      <xdr:nvPicPr>
        <xdr:cNvPr id="12" name="図 13"/>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926394" y="556501"/>
          <a:ext cx="876576" cy="48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594683</xdr:colOff>
      <xdr:row>0</xdr:row>
      <xdr:rowOff>444501</xdr:rowOff>
    </xdr:from>
    <xdr:to>
      <xdr:col>12</xdr:col>
      <xdr:colOff>191414</xdr:colOff>
      <xdr:row>0</xdr:row>
      <xdr:rowOff>843508</xdr:rowOff>
    </xdr:to>
    <xdr:pic>
      <xdr:nvPicPr>
        <xdr:cNvPr id="13" name="図 14"/>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214808" y="444501"/>
          <a:ext cx="406356" cy="399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1282287</xdr:colOff>
      <xdr:row>0</xdr:row>
      <xdr:rowOff>214002</xdr:rowOff>
    </xdr:from>
    <xdr:to>
      <xdr:col>8</xdr:col>
      <xdr:colOff>157490</xdr:colOff>
      <xdr:row>0</xdr:row>
      <xdr:rowOff>540057</xdr:rowOff>
    </xdr:to>
    <xdr:pic>
      <xdr:nvPicPr>
        <xdr:cNvPr id="14" name="図 18"/>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298787" y="214002"/>
          <a:ext cx="923078" cy="326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374207</xdr:colOff>
      <xdr:row>0</xdr:row>
      <xdr:rowOff>451214</xdr:rowOff>
    </xdr:from>
    <xdr:to>
      <xdr:col>12</xdr:col>
      <xdr:colOff>848154</xdr:colOff>
      <xdr:row>0</xdr:row>
      <xdr:rowOff>738970</xdr:rowOff>
    </xdr:to>
    <xdr:pic>
      <xdr:nvPicPr>
        <xdr:cNvPr id="15" name="図 16"/>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803957" y="451214"/>
          <a:ext cx="473947" cy="287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148283</xdr:colOff>
      <xdr:row>0</xdr:row>
      <xdr:rowOff>139552</xdr:rowOff>
    </xdr:from>
    <xdr:to>
      <xdr:col>8</xdr:col>
      <xdr:colOff>293479</xdr:colOff>
      <xdr:row>0</xdr:row>
      <xdr:rowOff>283796</xdr:rowOff>
    </xdr:to>
    <xdr:pic>
      <xdr:nvPicPr>
        <xdr:cNvPr id="16" name="図 17"/>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212658" y="139552"/>
          <a:ext cx="145196" cy="144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944648</xdr:colOff>
      <xdr:row>0</xdr:row>
      <xdr:rowOff>386188</xdr:rowOff>
    </xdr:from>
    <xdr:to>
      <xdr:col>5</xdr:col>
      <xdr:colOff>1196406</xdr:colOff>
      <xdr:row>0</xdr:row>
      <xdr:rowOff>642053</xdr:rowOff>
    </xdr:to>
    <xdr:pic>
      <xdr:nvPicPr>
        <xdr:cNvPr id="17" name="図 19"/>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rot="1021319">
          <a:off x="5961148" y="386188"/>
          <a:ext cx="251758" cy="255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928187</xdr:colOff>
      <xdr:row>0</xdr:row>
      <xdr:rowOff>475439</xdr:rowOff>
    </xdr:from>
    <xdr:to>
      <xdr:col>4</xdr:col>
      <xdr:colOff>1073383</xdr:colOff>
      <xdr:row>0</xdr:row>
      <xdr:rowOff>619683</xdr:rowOff>
    </xdr:to>
    <xdr:pic>
      <xdr:nvPicPr>
        <xdr:cNvPr id="18" name="図 2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754062" y="475439"/>
          <a:ext cx="145196" cy="144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808406</xdr:colOff>
      <xdr:row>0</xdr:row>
      <xdr:rowOff>79375</xdr:rowOff>
    </xdr:from>
    <xdr:to>
      <xdr:col>11</xdr:col>
      <xdr:colOff>704615</xdr:colOff>
      <xdr:row>0</xdr:row>
      <xdr:rowOff>492874</xdr:rowOff>
    </xdr:to>
    <xdr:pic>
      <xdr:nvPicPr>
        <xdr:cNvPr id="19" name="図 21"/>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872781" y="79375"/>
          <a:ext cx="1451959" cy="41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234887</xdr:colOff>
      <xdr:row>0</xdr:row>
      <xdr:rowOff>98607</xdr:rowOff>
    </xdr:from>
    <xdr:to>
      <xdr:col>11</xdr:col>
      <xdr:colOff>359775</xdr:colOff>
      <xdr:row>0</xdr:row>
      <xdr:rowOff>473641</xdr:rowOff>
    </xdr:to>
    <xdr:pic>
      <xdr:nvPicPr>
        <xdr:cNvPr id="20" name="図 22"/>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8553387" y="98607"/>
          <a:ext cx="426513" cy="37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11590</xdr:colOff>
      <xdr:row>0</xdr:row>
      <xdr:rowOff>156305</xdr:rowOff>
    </xdr:from>
    <xdr:to>
      <xdr:col>9</xdr:col>
      <xdr:colOff>129562</xdr:colOff>
      <xdr:row>0</xdr:row>
      <xdr:rowOff>262084</xdr:rowOff>
    </xdr:to>
    <xdr:pic>
      <xdr:nvPicPr>
        <xdr:cNvPr id="21" name="図 27"/>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rot="199354">
          <a:off x="7885590" y="156305"/>
          <a:ext cx="117972" cy="105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463041</xdr:colOff>
      <xdr:row>71</xdr:row>
      <xdr:rowOff>2552</xdr:rowOff>
    </xdr:from>
    <xdr:to>
      <xdr:col>2</xdr:col>
      <xdr:colOff>1176034</xdr:colOff>
      <xdr:row>75</xdr:row>
      <xdr:rowOff>154429</xdr:rowOff>
    </xdr:to>
    <xdr:pic>
      <xdr:nvPicPr>
        <xdr:cNvPr id="22" name="図 22"/>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066291" y="12194552"/>
          <a:ext cx="712993" cy="786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1116481</xdr:colOff>
      <xdr:row>71</xdr:row>
      <xdr:rowOff>52813</xdr:rowOff>
    </xdr:from>
    <xdr:to>
      <xdr:col>3</xdr:col>
      <xdr:colOff>534300</xdr:colOff>
      <xdr:row>75</xdr:row>
      <xdr:rowOff>10574</xdr:rowOff>
    </xdr:to>
    <xdr:pic>
      <xdr:nvPicPr>
        <xdr:cNvPr id="23" name="図 23"/>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719731" y="12244813"/>
          <a:ext cx="1449819" cy="592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175812</xdr:colOff>
      <xdr:row>72</xdr:row>
      <xdr:rowOff>156822</xdr:rowOff>
    </xdr:from>
    <xdr:to>
      <xdr:col>2</xdr:col>
      <xdr:colOff>319442</xdr:colOff>
      <xdr:row>75</xdr:row>
      <xdr:rowOff>75379</xdr:rowOff>
    </xdr:to>
    <xdr:pic>
      <xdr:nvPicPr>
        <xdr:cNvPr id="24" name="図 24"/>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75812" y="12507572"/>
          <a:ext cx="746880" cy="39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876212</xdr:colOff>
      <xdr:row>70</xdr:row>
      <xdr:rowOff>79403</xdr:rowOff>
    </xdr:from>
    <xdr:to>
      <xdr:col>5</xdr:col>
      <xdr:colOff>903646</xdr:colOff>
      <xdr:row>74</xdr:row>
      <xdr:rowOff>79705</xdr:rowOff>
    </xdr:to>
    <xdr:pic>
      <xdr:nvPicPr>
        <xdr:cNvPr id="25" name="図 25"/>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r="-104"/>
        <a:stretch>
          <a:fillRect/>
        </a:stretch>
      </xdr:blipFill>
      <xdr:spPr bwMode="auto">
        <a:xfrm rot="1459929">
          <a:off x="4702087" y="12112653"/>
          <a:ext cx="1218059" cy="635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782572</xdr:colOff>
      <xdr:row>72</xdr:row>
      <xdr:rowOff>55432</xdr:rowOff>
    </xdr:from>
    <xdr:to>
      <xdr:col>7</xdr:col>
      <xdr:colOff>260287</xdr:colOff>
      <xdr:row>76</xdr:row>
      <xdr:rowOff>100930</xdr:rowOff>
    </xdr:to>
    <xdr:pic>
      <xdr:nvPicPr>
        <xdr:cNvPr id="26" name="図 26"/>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5799072" y="12406182"/>
          <a:ext cx="1208090" cy="680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273074</xdr:colOff>
      <xdr:row>74</xdr:row>
      <xdr:rowOff>136880</xdr:rowOff>
    </xdr:from>
    <xdr:to>
      <xdr:col>8</xdr:col>
      <xdr:colOff>279258</xdr:colOff>
      <xdr:row>76</xdr:row>
      <xdr:rowOff>136234</xdr:rowOff>
    </xdr:to>
    <xdr:pic>
      <xdr:nvPicPr>
        <xdr:cNvPr id="27" name="図 27"/>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rot="940360">
          <a:off x="7019949" y="12805130"/>
          <a:ext cx="323684" cy="31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212678</xdr:colOff>
      <xdr:row>73</xdr:row>
      <xdr:rowOff>123670</xdr:rowOff>
    </xdr:from>
    <xdr:to>
      <xdr:col>5</xdr:col>
      <xdr:colOff>585110</xdr:colOff>
      <xdr:row>76</xdr:row>
      <xdr:rowOff>10339</xdr:rowOff>
    </xdr:to>
    <xdr:pic>
      <xdr:nvPicPr>
        <xdr:cNvPr id="28" name="図 28"/>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rot="20851938">
          <a:off x="5229178" y="12633170"/>
          <a:ext cx="372432" cy="362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508052</xdr:colOff>
      <xdr:row>71</xdr:row>
      <xdr:rowOff>104354</xdr:rowOff>
    </xdr:from>
    <xdr:to>
      <xdr:col>3</xdr:col>
      <xdr:colOff>1132872</xdr:colOff>
      <xdr:row>76</xdr:row>
      <xdr:rowOff>4829</xdr:rowOff>
    </xdr:to>
    <xdr:pic>
      <xdr:nvPicPr>
        <xdr:cNvPr id="29" name="図 29"/>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flipH="1">
          <a:off x="3143302" y="12296354"/>
          <a:ext cx="624820" cy="69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495218</xdr:colOff>
      <xdr:row>75</xdr:row>
      <xdr:rowOff>21337</xdr:rowOff>
    </xdr:from>
    <xdr:to>
      <xdr:col>5</xdr:col>
      <xdr:colOff>170741</xdr:colOff>
      <xdr:row>76</xdr:row>
      <xdr:rowOff>121159</xdr:rowOff>
    </xdr:to>
    <xdr:pic>
      <xdr:nvPicPr>
        <xdr:cNvPr id="30" name="図 30"/>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l="-3101"/>
        <a:stretch>
          <a:fillRect/>
        </a:stretch>
      </xdr:blipFill>
      <xdr:spPr bwMode="auto">
        <a:xfrm>
          <a:off x="4321093" y="12848337"/>
          <a:ext cx="866148" cy="25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359815</xdr:colOff>
      <xdr:row>70</xdr:row>
      <xdr:rowOff>24490</xdr:rowOff>
    </xdr:from>
    <xdr:to>
      <xdr:col>9</xdr:col>
      <xdr:colOff>118131</xdr:colOff>
      <xdr:row>74</xdr:row>
      <xdr:rowOff>98447</xdr:rowOff>
    </xdr:to>
    <xdr:pic>
      <xdr:nvPicPr>
        <xdr:cNvPr id="31" name="図 31"/>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7424190" y="12057740"/>
          <a:ext cx="567941" cy="708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43591</xdr:colOff>
      <xdr:row>72</xdr:row>
      <xdr:rowOff>131418</xdr:rowOff>
    </xdr:from>
    <xdr:to>
      <xdr:col>4</xdr:col>
      <xdr:colOff>695267</xdr:colOff>
      <xdr:row>75</xdr:row>
      <xdr:rowOff>50833</xdr:rowOff>
    </xdr:to>
    <xdr:pic>
      <xdr:nvPicPr>
        <xdr:cNvPr id="32" name="図 32"/>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3869466" y="12482168"/>
          <a:ext cx="651676" cy="39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52475</xdr:colOff>
      <xdr:row>0</xdr:row>
      <xdr:rowOff>79375</xdr:rowOff>
    </xdr:from>
    <xdr:to>
      <xdr:col>25</xdr:col>
      <xdr:colOff>108486</xdr:colOff>
      <xdr:row>0</xdr:row>
      <xdr:rowOff>526610</xdr:rowOff>
    </xdr:to>
    <xdr:pic>
      <xdr:nvPicPr>
        <xdr:cNvPr id="33" name="図 33"/>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9165975" y="79375"/>
          <a:ext cx="373511" cy="447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1920963</xdr:colOff>
      <xdr:row>0</xdr:row>
      <xdr:rowOff>428625</xdr:rowOff>
    </xdr:from>
    <xdr:to>
      <xdr:col>17</xdr:col>
      <xdr:colOff>646897</xdr:colOff>
      <xdr:row>0</xdr:row>
      <xdr:rowOff>991989</xdr:rowOff>
    </xdr:to>
    <xdr:pic>
      <xdr:nvPicPr>
        <xdr:cNvPr id="34" name="図 34"/>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flipH="1">
          <a:off x="13319213" y="428625"/>
          <a:ext cx="757934" cy="563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367018</xdr:colOff>
      <xdr:row>0</xdr:row>
      <xdr:rowOff>79376</xdr:rowOff>
    </xdr:from>
    <xdr:to>
      <xdr:col>22</xdr:col>
      <xdr:colOff>747460</xdr:colOff>
      <xdr:row>0</xdr:row>
      <xdr:rowOff>496188</xdr:rowOff>
    </xdr:to>
    <xdr:pic>
      <xdr:nvPicPr>
        <xdr:cNvPr id="35" name="図 35"/>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8226393" y="79376"/>
          <a:ext cx="380442" cy="416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797912</xdr:colOff>
      <xdr:row>0</xdr:row>
      <xdr:rowOff>398958</xdr:rowOff>
    </xdr:from>
    <xdr:to>
      <xdr:col>16</xdr:col>
      <xdr:colOff>1126718</xdr:colOff>
      <xdr:row>0</xdr:row>
      <xdr:rowOff>928249</xdr:rowOff>
    </xdr:to>
    <xdr:pic>
      <xdr:nvPicPr>
        <xdr:cNvPr id="36" name="図 36"/>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rot="20825854">
          <a:off x="12196162" y="398958"/>
          <a:ext cx="328806" cy="52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824453</xdr:colOff>
      <xdr:row>0</xdr:row>
      <xdr:rowOff>79376</xdr:rowOff>
    </xdr:from>
    <xdr:to>
      <xdr:col>19</xdr:col>
      <xdr:colOff>360884</xdr:colOff>
      <xdr:row>0</xdr:row>
      <xdr:rowOff>662500</xdr:rowOff>
    </xdr:to>
    <xdr:pic>
      <xdr:nvPicPr>
        <xdr:cNvPr id="37" name="図 37"/>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5445328" y="79376"/>
          <a:ext cx="727056" cy="583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49289</xdr:colOff>
      <xdr:row>0</xdr:row>
      <xdr:rowOff>639190</xdr:rowOff>
    </xdr:from>
    <xdr:to>
      <xdr:col>18</xdr:col>
      <xdr:colOff>605739</xdr:colOff>
      <xdr:row>0</xdr:row>
      <xdr:rowOff>916100</xdr:rowOff>
    </xdr:to>
    <xdr:grpSp>
      <xdr:nvGrpSpPr>
        <xdr:cNvPr id="38" name="グループ化 38"/>
        <xdr:cNvGrpSpPr>
          <a:grpSpLocks/>
        </xdr:cNvGrpSpPr>
      </xdr:nvGrpSpPr>
      <xdr:grpSpPr bwMode="auto">
        <a:xfrm>
          <a:off x="14598727" y="639190"/>
          <a:ext cx="556450" cy="276910"/>
          <a:chOff x="15153745" y="75949"/>
          <a:chExt cx="622598" cy="292380"/>
        </a:xfrm>
      </xdr:grpSpPr>
      <xdr:grpSp>
        <xdr:nvGrpSpPr>
          <xdr:cNvPr id="51" name="グループ化 47"/>
          <xdr:cNvGrpSpPr>
            <a:grpSpLocks/>
          </xdr:cNvGrpSpPr>
        </xdr:nvGrpSpPr>
        <xdr:grpSpPr bwMode="auto">
          <a:xfrm>
            <a:off x="15153745" y="92361"/>
            <a:ext cx="503017" cy="271293"/>
            <a:chOff x="14857723" y="145815"/>
            <a:chExt cx="411346" cy="221848"/>
          </a:xfrm>
        </xdr:grpSpPr>
        <xdr:pic>
          <xdr:nvPicPr>
            <xdr:cNvPr id="53" name="図 49"/>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b="-4326"/>
            <a:stretch>
              <a:fillRect/>
            </a:stretch>
          </xdr:blipFill>
          <xdr:spPr bwMode="auto">
            <a:xfrm rot="744884">
              <a:off x="14857723" y="145815"/>
              <a:ext cx="300977" cy="195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図 50"/>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rot="-1212147">
              <a:off x="15028473" y="219973"/>
              <a:ext cx="240596" cy="147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2" name="図 48"/>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rot="20507842" flipH="1">
            <a:off x="15474253" y="75949"/>
            <a:ext cx="302090" cy="292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25</xdr:col>
      <xdr:colOff>473028</xdr:colOff>
      <xdr:row>0</xdr:row>
      <xdr:rowOff>79376</xdr:rowOff>
    </xdr:from>
    <xdr:to>
      <xdr:col>26</xdr:col>
      <xdr:colOff>44450</xdr:colOff>
      <xdr:row>0</xdr:row>
      <xdr:rowOff>527063</xdr:rowOff>
    </xdr:to>
    <xdr:pic>
      <xdr:nvPicPr>
        <xdr:cNvPr id="39" name="図 39"/>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19904028" y="79376"/>
          <a:ext cx="381047" cy="447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587650</xdr:colOff>
      <xdr:row>0</xdr:row>
      <xdr:rowOff>108963</xdr:rowOff>
    </xdr:from>
    <xdr:to>
      <xdr:col>19</xdr:col>
      <xdr:colOff>1115772</xdr:colOff>
      <xdr:row>0</xdr:row>
      <xdr:rowOff>661047</xdr:rowOff>
    </xdr:to>
    <xdr:grpSp>
      <xdr:nvGrpSpPr>
        <xdr:cNvPr id="40" name="グループ化 40"/>
        <xdr:cNvGrpSpPr>
          <a:grpSpLocks/>
        </xdr:cNvGrpSpPr>
      </xdr:nvGrpSpPr>
      <xdr:grpSpPr bwMode="auto">
        <a:xfrm>
          <a:off x="16327713" y="108963"/>
          <a:ext cx="528122" cy="552084"/>
          <a:chOff x="17582023" y="0"/>
          <a:chExt cx="437096" cy="432288"/>
        </a:xfrm>
      </xdr:grpSpPr>
      <xdr:pic>
        <xdr:nvPicPr>
          <xdr:cNvPr id="49" name="図 45"/>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flipH="1">
            <a:off x="17674358" y="0"/>
            <a:ext cx="344761" cy="432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図 46"/>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17582023" y="183174"/>
            <a:ext cx="208783" cy="219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20</xdr:col>
      <xdr:colOff>414809</xdr:colOff>
      <xdr:row>0</xdr:row>
      <xdr:rowOff>79375</xdr:rowOff>
    </xdr:from>
    <xdr:to>
      <xdr:col>21</xdr:col>
      <xdr:colOff>306773</xdr:colOff>
      <xdr:row>0</xdr:row>
      <xdr:rowOff>424643</xdr:rowOff>
    </xdr:to>
    <xdr:pic>
      <xdr:nvPicPr>
        <xdr:cNvPr id="41" name="図 41"/>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17512184" y="79375"/>
          <a:ext cx="336464" cy="345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102807</xdr:colOff>
      <xdr:row>0</xdr:row>
      <xdr:rowOff>160744</xdr:rowOff>
    </xdr:from>
    <xdr:to>
      <xdr:col>23</xdr:col>
      <xdr:colOff>436479</xdr:colOff>
      <xdr:row>0</xdr:row>
      <xdr:rowOff>316082</xdr:rowOff>
    </xdr:to>
    <xdr:pic>
      <xdr:nvPicPr>
        <xdr:cNvPr id="42" name="図 42"/>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18771807" y="160744"/>
          <a:ext cx="333672" cy="155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12725</xdr:colOff>
      <xdr:row>0</xdr:row>
      <xdr:rowOff>219922</xdr:rowOff>
    </xdr:from>
    <xdr:to>
      <xdr:col>20</xdr:col>
      <xdr:colOff>346396</xdr:colOff>
      <xdr:row>0</xdr:row>
      <xdr:rowOff>375260</xdr:rowOff>
    </xdr:to>
    <xdr:pic>
      <xdr:nvPicPr>
        <xdr:cNvPr id="43" name="図 43"/>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17110100" y="219922"/>
          <a:ext cx="333671" cy="155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860997</xdr:colOff>
      <xdr:row>0</xdr:row>
      <xdr:rowOff>380391</xdr:rowOff>
    </xdr:from>
    <xdr:to>
      <xdr:col>17</xdr:col>
      <xdr:colOff>1183499</xdr:colOff>
      <xdr:row>0</xdr:row>
      <xdr:rowOff>535729</xdr:rowOff>
    </xdr:to>
    <xdr:pic>
      <xdr:nvPicPr>
        <xdr:cNvPr id="44" name="図 44"/>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4291247" y="380391"/>
          <a:ext cx="322502" cy="155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607934</xdr:colOff>
      <xdr:row>0</xdr:row>
      <xdr:rowOff>387266</xdr:rowOff>
    </xdr:from>
    <xdr:to>
      <xdr:col>4</xdr:col>
      <xdr:colOff>695020</xdr:colOff>
      <xdr:row>0</xdr:row>
      <xdr:rowOff>473780</xdr:rowOff>
    </xdr:to>
    <xdr:pic>
      <xdr:nvPicPr>
        <xdr:cNvPr id="45" name="図 23"/>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4433809" y="387266"/>
          <a:ext cx="87086" cy="86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179050</xdr:colOff>
      <xdr:row>0</xdr:row>
      <xdr:rowOff>372082</xdr:rowOff>
    </xdr:from>
    <xdr:to>
      <xdr:col>6</xdr:col>
      <xdr:colOff>346243</xdr:colOff>
      <xdr:row>0</xdr:row>
      <xdr:rowOff>538180</xdr:rowOff>
    </xdr:to>
    <xdr:pic>
      <xdr:nvPicPr>
        <xdr:cNvPr id="46" name="図 17"/>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rot="20856719">
          <a:off x="6481425" y="372082"/>
          <a:ext cx="167193" cy="16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1642857</xdr:colOff>
      <xdr:row>26</xdr:row>
      <xdr:rowOff>151761</xdr:rowOff>
    </xdr:from>
    <xdr:to>
      <xdr:col>2</xdr:col>
      <xdr:colOff>1997856</xdr:colOff>
      <xdr:row>28</xdr:row>
      <xdr:rowOff>110468</xdr:rowOff>
    </xdr:to>
    <xdr:pic>
      <xdr:nvPicPr>
        <xdr:cNvPr id="47" name="図 56"/>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2246107" y="5200011"/>
          <a:ext cx="354999" cy="276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1497716</xdr:colOff>
      <xdr:row>16</xdr:row>
      <xdr:rowOff>70433</xdr:rowOff>
    </xdr:from>
    <xdr:to>
      <xdr:col>16</xdr:col>
      <xdr:colOff>2009468</xdr:colOff>
      <xdr:row>20</xdr:row>
      <xdr:rowOff>52931</xdr:rowOff>
    </xdr:to>
    <xdr:pic>
      <xdr:nvPicPr>
        <xdr:cNvPr id="48" name="図 57"/>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12895966" y="3531183"/>
          <a:ext cx="511752" cy="617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33</xdr:row>
      <xdr:rowOff>0</xdr:rowOff>
    </xdr:from>
    <xdr:to>
      <xdr:col>13</xdr:col>
      <xdr:colOff>0</xdr:colOff>
      <xdr:row>33</xdr:row>
      <xdr:rowOff>13607</xdr:rowOff>
    </xdr:to>
    <xdr:cxnSp macro="">
      <xdr:nvCxnSpPr>
        <xdr:cNvPr id="60" name="直線コネクタ 59"/>
        <xdr:cNvCxnSpPr/>
      </xdr:nvCxnSpPr>
      <xdr:spPr>
        <a:xfrm>
          <a:off x="9410700" y="6096000"/>
          <a:ext cx="1190625" cy="8232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50</xdr:row>
      <xdr:rowOff>0</xdr:rowOff>
    </xdr:from>
    <xdr:to>
      <xdr:col>27</xdr:col>
      <xdr:colOff>0</xdr:colOff>
      <xdr:row>50</xdr:row>
      <xdr:rowOff>13607</xdr:rowOff>
    </xdr:to>
    <xdr:cxnSp macro="">
      <xdr:nvCxnSpPr>
        <xdr:cNvPr id="65" name="直線コネクタ 64"/>
        <xdr:cNvCxnSpPr/>
      </xdr:nvCxnSpPr>
      <xdr:spPr>
        <a:xfrm>
          <a:off x="20202525" y="10953750"/>
          <a:ext cx="1190625" cy="8232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23</xdr:row>
      <xdr:rowOff>0</xdr:rowOff>
    </xdr:from>
    <xdr:to>
      <xdr:col>27</xdr:col>
      <xdr:colOff>0</xdr:colOff>
      <xdr:row>23</xdr:row>
      <xdr:rowOff>13607</xdr:rowOff>
    </xdr:to>
    <xdr:cxnSp macro="">
      <xdr:nvCxnSpPr>
        <xdr:cNvPr id="67" name="直線コネクタ 66"/>
        <xdr:cNvCxnSpPr/>
      </xdr:nvCxnSpPr>
      <xdr:spPr>
        <a:xfrm>
          <a:off x="20202525" y="5286375"/>
          <a:ext cx="1190625" cy="8232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111126</xdr:rowOff>
    </xdr:from>
    <xdr:to>
      <xdr:col>15</xdr:col>
      <xdr:colOff>1254125</xdr:colOff>
      <xdr:row>1</xdr:row>
      <xdr:rowOff>174626</xdr:rowOff>
    </xdr:to>
    <xdr:grpSp>
      <xdr:nvGrpSpPr>
        <xdr:cNvPr id="2" name="グループ化 1"/>
        <xdr:cNvGrpSpPr>
          <a:grpSpLocks/>
        </xdr:cNvGrpSpPr>
      </xdr:nvGrpSpPr>
      <xdr:grpSpPr bwMode="auto">
        <a:xfrm>
          <a:off x="114300" y="111126"/>
          <a:ext cx="17237075" cy="901700"/>
          <a:chOff x="95250" y="0"/>
          <a:chExt cx="32970493" cy="1351981"/>
        </a:xfrm>
      </xdr:grpSpPr>
      <xdr:grpSp>
        <xdr:nvGrpSpPr>
          <xdr:cNvPr id="3" name="グループ化 2"/>
          <xdr:cNvGrpSpPr>
            <a:grpSpLocks/>
          </xdr:cNvGrpSpPr>
        </xdr:nvGrpSpPr>
        <xdr:grpSpPr bwMode="auto">
          <a:xfrm>
            <a:off x="95250" y="0"/>
            <a:ext cx="2738438" cy="1351981"/>
            <a:chOff x="162703" y="0"/>
            <a:chExt cx="2719911" cy="1311068"/>
          </a:xfrm>
        </xdr:grpSpPr>
        <xdr:pic>
          <xdr:nvPicPr>
            <xdr:cNvPr id="38"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03" y="0"/>
              <a:ext cx="961034" cy="772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8538" y="0"/>
              <a:ext cx="594076" cy="860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6492" y="5"/>
              <a:ext cx="1550480" cy="131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 name="図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239980" y="0"/>
            <a:ext cx="1662751" cy="1224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199354">
            <a:off x="11806238" y="600075"/>
            <a:ext cx="2095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2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041975" y="0"/>
            <a:ext cx="817828" cy="881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2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031075" y="0"/>
            <a:ext cx="1299985" cy="929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3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946475" y="1"/>
            <a:ext cx="938984" cy="965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3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rot="-774146">
            <a:off x="19345275" y="76200"/>
            <a:ext cx="514350" cy="823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3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060150" y="0"/>
            <a:ext cx="1254783" cy="944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1" name="グループ化 33"/>
          <xdr:cNvGrpSpPr>
            <a:grpSpLocks/>
          </xdr:cNvGrpSpPr>
        </xdr:nvGrpSpPr>
        <xdr:grpSpPr bwMode="auto">
          <a:xfrm>
            <a:off x="22382958" y="257175"/>
            <a:ext cx="1305726" cy="633413"/>
            <a:chOff x="15153363" y="75949"/>
            <a:chExt cx="622980" cy="292380"/>
          </a:xfrm>
        </xdr:grpSpPr>
        <xdr:grpSp>
          <xdr:nvGrpSpPr>
            <xdr:cNvPr id="34" name="グループ化 44"/>
            <xdr:cNvGrpSpPr>
              <a:grpSpLocks/>
            </xdr:cNvGrpSpPr>
          </xdr:nvGrpSpPr>
          <xdr:grpSpPr bwMode="auto">
            <a:xfrm>
              <a:off x="15153363" y="93439"/>
              <a:ext cx="503396" cy="270214"/>
              <a:chOff x="14857413" y="146697"/>
              <a:chExt cx="411656" cy="220966"/>
            </a:xfrm>
          </xdr:grpSpPr>
          <xdr:pic>
            <xdr:nvPicPr>
              <xdr:cNvPr id="36" name="図 46"/>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b="-4326"/>
              <a:stretch>
                <a:fillRect/>
              </a:stretch>
            </xdr:blipFill>
            <xdr:spPr bwMode="auto">
              <a:xfrm rot="744884">
                <a:off x="14857413" y="146697"/>
                <a:ext cx="309545" cy="196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4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rot="-1212147">
                <a:off x="15028473" y="219973"/>
                <a:ext cx="240596" cy="147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35" name="図 45"/>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rot="20507842" flipH="1">
              <a:off x="15474253" y="75949"/>
              <a:ext cx="302090" cy="292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2" name="図 34"/>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04025" y="0"/>
            <a:ext cx="861718" cy="950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 name="グループ化 35"/>
          <xdr:cNvGrpSpPr>
            <a:grpSpLocks/>
          </xdr:cNvGrpSpPr>
        </xdr:nvGrpSpPr>
        <xdr:grpSpPr bwMode="auto">
          <a:xfrm>
            <a:off x="25707991" y="47625"/>
            <a:ext cx="871088" cy="867786"/>
            <a:chOff x="17582023" y="0"/>
            <a:chExt cx="449142" cy="430427"/>
          </a:xfrm>
        </xdr:grpSpPr>
        <xdr:pic>
          <xdr:nvPicPr>
            <xdr:cNvPr id="32" name="図 42"/>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flipH="1">
              <a:off x="17674358" y="0"/>
              <a:ext cx="356807" cy="430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43"/>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7582023" y="183174"/>
              <a:ext cx="208783" cy="219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4" name="図 36"/>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7755850" y="9524"/>
            <a:ext cx="699918" cy="69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37"/>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0279975" y="66675"/>
            <a:ext cx="571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38"/>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6803350" y="390525"/>
            <a:ext cx="685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39"/>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1555075" y="114300"/>
            <a:ext cx="7143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8" name="グループ化 54"/>
          <xdr:cNvGrpSpPr>
            <a:grpSpLocks/>
          </xdr:cNvGrpSpPr>
        </xdr:nvGrpSpPr>
        <xdr:grpSpPr bwMode="auto">
          <a:xfrm>
            <a:off x="3271838" y="0"/>
            <a:ext cx="13034433" cy="1050319"/>
            <a:chOff x="3295165" y="0"/>
            <a:chExt cx="11628224" cy="938968"/>
          </a:xfrm>
        </xdr:grpSpPr>
        <xdr:pic>
          <xdr:nvPicPr>
            <xdr:cNvPr id="19" name="図 11"/>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95165" y="2"/>
              <a:ext cx="672336" cy="80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10"/>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rot="-1018948">
              <a:off x="11206750" y="82339"/>
              <a:ext cx="788422" cy="788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12"/>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614959" y="1"/>
              <a:ext cx="1230679" cy="93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13"/>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213697" y="28577"/>
              <a:ext cx="1654374" cy="853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14"/>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4127668" y="0"/>
              <a:ext cx="795721" cy="746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18"/>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8790383" y="123415"/>
              <a:ext cx="1637066" cy="556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17"/>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474334" y="123919"/>
              <a:ext cx="257503" cy="246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19"/>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rot="1021319">
              <a:off x="8078528" y="145776"/>
              <a:ext cx="453687" cy="415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23"/>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963093" y="404871"/>
              <a:ext cx="257503" cy="246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21"/>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1666124" y="0"/>
              <a:ext cx="2575028" cy="705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22"/>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3010136" y="32812"/>
              <a:ext cx="756415" cy="639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23"/>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254360" y="146108"/>
              <a:ext cx="154445" cy="147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17"/>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rot="-743281">
              <a:off x="9114287" y="403733"/>
              <a:ext cx="296514" cy="283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704850</xdr:colOff>
      <xdr:row>30</xdr:row>
      <xdr:rowOff>0</xdr:rowOff>
    </xdr:from>
    <xdr:to>
      <xdr:col>19</xdr:col>
      <xdr:colOff>285750</xdr:colOff>
      <xdr:row>40</xdr:row>
      <xdr:rowOff>38100</xdr:rowOff>
    </xdr:to>
    <xdr:pic>
      <xdr:nvPicPr>
        <xdr:cNvPr id="1051"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69050" y="15563850"/>
          <a:ext cx="3419475"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609600</xdr:colOff>
      <xdr:row>28</xdr:row>
      <xdr:rowOff>0</xdr:rowOff>
    </xdr:from>
    <xdr:to>
      <xdr:col>18</xdr:col>
      <xdr:colOff>428625</xdr:colOff>
      <xdr:row>37</xdr:row>
      <xdr:rowOff>19050</xdr:rowOff>
    </xdr:to>
    <xdr:pic>
      <xdr:nvPicPr>
        <xdr:cNvPr id="207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73800" y="15182850"/>
          <a:ext cx="2886075"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tabSelected="1" zoomScale="40" zoomScaleNormal="40" zoomScaleSheetLayoutView="55" workbookViewId="0"/>
  </sheetViews>
  <sheetFormatPr defaultRowHeight="13.5" x14ac:dyDescent="0.15"/>
  <cols>
    <col min="1" max="1" width="4.5" style="137" bestFit="1" customWidth="1"/>
    <col min="2" max="2" width="3.375" style="138" bestFit="1" customWidth="1"/>
    <col min="3" max="3" width="26.625" style="138" customWidth="1"/>
    <col min="4" max="5" width="15.625" style="138" customWidth="1"/>
    <col min="6" max="6" width="16.875" style="138" customWidth="1"/>
    <col min="7" max="7" width="5.75" style="139" customWidth="1"/>
    <col min="8" max="8" width="4.125" style="138" bestFit="1" customWidth="1"/>
    <col min="9" max="9" width="10.625" style="138" customWidth="1"/>
    <col min="10" max="10" width="5.75" style="139" customWidth="1"/>
    <col min="11" max="11" width="4" style="138" customWidth="1"/>
    <col min="12" max="12" width="10.625" style="138" customWidth="1"/>
    <col min="13" max="13" width="15.625" style="138" customWidth="1"/>
    <col min="14" max="14" width="2.25" style="138" customWidth="1"/>
    <col min="15" max="15" width="4.5" style="185" bestFit="1" customWidth="1"/>
    <col min="16" max="16" width="3.375" style="138" bestFit="1" customWidth="1"/>
    <col min="17" max="17" width="26.625" style="138" customWidth="1"/>
    <col min="18" max="19" width="15.625" style="138" customWidth="1"/>
    <col min="20" max="20" width="16.875" style="138" customWidth="1"/>
    <col min="21" max="21" width="5.75" style="139" customWidth="1"/>
    <col min="22" max="22" width="4.125" style="138" bestFit="1" customWidth="1"/>
    <col min="23" max="23" width="10.625" style="138" customWidth="1"/>
    <col min="24" max="24" width="5.875" style="139" customWidth="1"/>
    <col min="25" max="25" width="4.125" style="138" bestFit="1" customWidth="1"/>
    <col min="26" max="26" width="10.625" style="138" customWidth="1"/>
    <col min="27" max="27" width="15.625" style="138" customWidth="1"/>
    <col min="28" max="16384" width="9" style="138"/>
  </cols>
  <sheetData>
    <row r="1" spans="1:27" ht="85.5" customHeight="1" x14ac:dyDescent="0.15">
      <c r="O1" s="137"/>
    </row>
    <row r="2" spans="1:27" s="137" customFormat="1" ht="12.75" customHeight="1" x14ac:dyDescent="0.15">
      <c r="A2" s="242" t="s">
        <v>377</v>
      </c>
      <c r="B2" s="243" t="s">
        <v>378</v>
      </c>
      <c r="C2" s="244"/>
      <c r="D2" s="250" t="s">
        <v>379</v>
      </c>
      <c r="E2" s="251"/>
      <c r="F2" s="252"/>
      <c r="G2" s="246" t="s">
        <v>380</v>
      </c>
      <c r="H2" s="247"/>
      <c r="I2" s="248"/>
      <c r="J2" s="246" t="s">
        <v>381</v>
      </c>
      <c r="K2" s="247"/>
      <c r="L2" s="248"/>
      <c r="M2" s="140"/>
      <c r="N2" s="141"/>
      <c r="O2" s="242" t="s">
        <v>377</v>
      </c>
      <c r="P2" s="243" t="s">
        <v>378</v>
      </c>
      <c r="Q2" s="244"/>
      <c r="R2" s="245" t="s">
        <v>379</v>
      </c>
      <c r="S2" s="245"/>
      <c r="T2" s="245"/>
      <c r="U2" s="246" t="s">
        <v>380</v>
      </c>
      <c r="V2" s="247"/>
      <c r="W2" s="248"/>
      <c r="X2" s="246" t="s">
        <v>381</v>
      </c>
      <c r="Y2" s="247"/>
      <c r="Z2" s="248"/>
      <c r="AA2" s="140"/>
    </row>
    <row r="3" spans="1:27" s="137" customFormat="1" ht="12.75" customHeight="1" x14ac:dyDescent="0.15">
      <c r="A3" s="242"/>
      <c r="B3" s="243"/>
      <c r="C3" s="244"/>
      <c r="D3" s="253" t="s">
        <v>382</v>
      </c>
      <c r="E3" s="256" t="s">
        <v>383</v>
      </c>
      <c r="F3" s="259" t="s">
        <v>384</v>
      </c>
      <c r="G3" s="236" t="s">
        <v>385</v>
      </c>
      <c r="H3" s="237"/>
      <c r="I3" s="228" t="s">
        <v>386</v>
      </c>
      <c r="J3" s="236" t="s">
        <v>385</v>
      </c>
      <c r="K3" s="237"/>
      <c r="L3" s="228" t="s">
        <v>386</v>
      </c>
      <c r="M3" s="230" t="s">
        <v>387</v>
      </c>
      <c r="N3" s="141"/>
      <c r="O3" s="242"/>
      <c r="P3" s="243"/>
      <c r="Q3" s="244"/>
      <c r="R3" s="240" t="s">
        <v>382</v>
      </c>
      <c r="S3" s="241" t="s">
        <v>383</v>
      </c>
      <c r="T3" s="249" t="s">
        <v>384</v>
      </c>
      <c r="U3" s="236" t="s">
        <v>385</v>
      </c>
      <c r="V3" s="237"/>
      <c r="W3" s="228" t="s">
        <v>386</v>
      </c>
      <c r="X3" s="236" t="s">
        <v>385</v>
      </c>
      <c r="Y3" s="237"/>
      <c r="Z3" s="228" t="s">
        <v>386</v>
      </c>
      <c r="AA3" s="230" t="s">
        <v>387</v>
      </c>
    </row>
    <row r="4" spans="1:27" s="137" customFormat="1" ht="12.75" customHeight="1" x14ac:dyDescent="0.15">
      <c r="A4" s="242"/>
      <c r="B4" s="243"/>
      <c r="C4" s="244"/>
      <c r="D4" s="254"/>
      <c r="E4" s="257"/>
      <c r="F4" s="260"/>
      <c r="G4" s="236"/>
      <c r="H4" s="237"/>
      <c r="I4" s="228"/>
      <c r="J4" s="236"/>
      <c r="K4" s="237"/>
      <c r="L4" s="228"/>
      <c r="M4" s="231"/>
      <c r="N4" s="141"/>
      <c r="O4" s="242"/>
      <c r="P4" s="243"/>
      <c r="Q4" s="244"/>
      <c r="R4" s="240"/>
      <c r="S4" s="241"/>
      <c r="T4" s="249"/>
      <c r="U4" s="236"/>
      <c r="V4" s="237"/>
      <c r="W4" s="228"/>
      <c r="X4" s="236"/>
      <c r="Y4" s="237"/>
      <c r="Z4" s="228"/>
      <c r="AA4" s="231"/>
    </row>
    <row r="5" spans="1:27" s="137" customFormat="1" ht="12.75" customHeight="1" x14ac:dyDescent="0.15">
      <c r="A5" s="242"/>
      <c r="B5" s="243"/>
      <c r="C5" s="244"/>
      <c r="D5" s="254"/>
      <c r="E5" s="257"/>
      <c r="F5" s="260"/>
      <c r="G5" s="236"/>
      <c r="H5" s="237"/>
      <c r="I5" s="228"/>
      <c r="J5" s="236"/>
      <c r="K5" s="237"/>
      <c r="L5" s="228"/>
      <c r="M5" s="231"/>
      <c r="N5" s="141"/>
      <c r="O5" s="242"/>
      <c r="P5" s="243"/>
      <c r="Q5" s="244"/>
      <c r="R5" s="240"/>
      <c r="S5" s="241"/>
      <c r="T5" s="249"/>
      <c r="U5" s="236"/>
      <c r="V5" s="237"/>
      <c r="W5" s="228"/>
      <c r="X5" s="236"/>
      <c r="Y5" s="237"/>
      <c r="Z5" s="228"/>
      <c r="AA5" s="231"/>
    </row>
    <row r="6" spans="1:27" s="137" customFormat="1" ht="12.75" customHeight="1" x14ac:dyDescent="0.15">
      <c r="A6" s="242"/>
      <c r="B6" s="243"/>
      <c r="C6" s="244"/>
      <c r="D6" s="255"/>
      <c r="E6" s="258"/>
      <c r="F6" s="261"/>
      <c r="G6" s="238"/>
      <c r="H6" s="239"/>
      <c r="I6" s="229"/>
      <c r="J6" s="238"/>
      <c r="K6" s="239"/>
      <c r="L6" s="229"/>
      <c r="M6" s="232"/>
      <c r="N6" s="141"/>
      <c r="O6" s="242"/>
      <c r="P6" s="243"/>
      <c r="Q6" s="244"/>
      <c r="R6" s="240"/>
      <c r="S6" s="241"/>
      <c r="T6" s="249"/>
      <c r="U6" s="238"/>
      <c r="V6" s="239"/>
      <c r="W6" s="229"/>
      <c r="X6" s="238"/>
      <c r="Y6" s="239"/>
      <c r="Z6" s="229"/>
      <c r="AA6" s="232"/>
    </row>
    <row r="7" spans="1:27" ht="12.75" customHeight="1" x14ac:dyDescent="0.15">
      <c r="A7" s="233">
        <v>1</v>
      </c>
      <c r="B7" s="234" t="s">
        <v>388</v>
      </c>
      <c r="C7" s="142" t="s">
        <v>16</v>
      </c>
      <c r="D7" s="216" t="s">
        <v>389</v>
      </c>
      <c r="E7" s="216" t="s">
        <v>390</v>
      </c>
      <c r="F7" s="216" t="s">
        <v>391</v>
      </c>
      <c r="G7" s="143">
        <v>585</v>
      </c>
      <c r="H7" s="144" t="s">
        <v>392</v>
      </c>
      <c r="I7" s="205" t="s">
        <v>393</v>
      </c>
      <c r="J7" s="143">
        <f>(585*0.75)</f>
        <v>438.75</v>
      </c>
      <c r="K7" s="144" t="s">
        <v>392</v>
      </c>
      <c r="L7" s="205" t="s">
        <v>393</v>
      </c>
      <c r="M7" s="145" t="s">
        <v>51</v>
      </c>
      <c r="N7" s="146"/>
      <c r="O7" s="202">
        <v>17</v>
      </c>
      <c r="P7" s="202" t="s">
        <v>43</v>
      </c>
      <c r="Q7" s="142" t="s">
        <v>110</v>
      </c>
      <c r="R7" s="212" t="s">
        <v>406</v>
      </c>
      <c r="S7" s="212" t="s">
        <v>407</v>
      </c>
      <c r="T7" s="212" t="s">
        <v>408</v>
      </c>
      <c r="U7" s="159">
        <v>598</v>
      </c>
      <c r="V7" s="142" t="s">
        <v>405</v>
      </c>
      <c r="W7" s="205" t="s">
        <v>409</v>
      </c>
      <c r="X7" s="159">
        <f>(598*0.75)</f>
        <v>448.5</v>
      </c>
      <c r="Y7" s="142" t="s">
        <v>405</v>
      </c>
      <c r="Z7" s="205" t="s">
        <v>409</v>
      </c>
      <c r="AA7" s="145" t="s">
        <v>51</v>
      </c>
    </row>
    <row r="8" spans="1:27" ht="12.75" customHeight="1" x14ac:dyDescent="0.15">
      <c r="A8" s="233"/>
      <c r="B8" s="235"/>
      <c r="C8" s="148" t="s">
        <v>17</v>
      </c>
      <c r="D8" s="217"/>
      <c r="E8" s="217"/>
      <c r="F8" s="217"/>
      <c r="G8" s="149">
        <v>17.599999999999998</v>
      </c>
      <c r="H8" s="150" t="s">
        <v>400</v>
      </c>
      <c r="I8" s="206"/>
      <c r="J8" s="149">
        <f>(17.6*0.75)</f>
        <v>13.200000000000001</v>
      </c>
      <c r="K8" s="150" t="s">
        <v>400</v>
      </c>
      <c r="L8" s="206"/>
      <c r="M8" s="151" t="s">
        <v>401</v>
      </c>
      <c r="N8" s="152"/>
      <c r="O8" s="202"/>
      <c r="P8" s="202"/>
      <c r="Q8" s="161" t="s">
        <v>114</v>
      </c>
      <c r="R8" s="213"/>
      <c r="S8" s="213"/>
      <c r="T8" s="212"/>
      <c r="U8" s="149">
        <v>20.2</v>
      </c>
      <c r="V8" s="153" t="s">
        <v>410</v>
      </c>
      <c r="W8" s="206"/>
      <c r="X8" s="149">
        <f>(20.2*0.75)</f>
        <v>15.149999999999999</v>
      </c>
      <c r="Y8" s="153" t="s">
        <v>410</v>
      </c>
      <c r="Z8" s="206"/>
      <c r="AA8" s="151" t="s">
        <v>411</v>
      </c>
    </row>
    <row r="9" spans="1:27" ht="12.75" customHeight="1" x14ac:dyDescent="0.15">
      <c r="A9" s="233"/>
      <c r="B9" s="235"/>
      <c r="C9" s="153" t="s">
        <v>38</v>
      </c>
      <c r="D9" s="217"/>
      <c r="E9" s="217"/>
      <c r="F9" s="217"/>
      <c r="G9" s="149">
        <v>17.799999999999997</v>
      </c>
      <c r="H9" s="150" t="s">
        <v>400</v>
      </c>
      <c r="I9" s="206"/>
      <c r="J9" s="149">
        <f>(17.8*0.75)</f>
        <v>13.350000000000001</v>
      </c>
      <c r="K9" s="150" t="s">
        <v>400</v>
      </c>
      <c r="L9" s="206"/>
      <c r="M9" s="151"/>
      <c r="N9" s="152"/>
      <c r="O9" s="202"/>
      <c r="P9" s="202"/>
      <c r="Q9" s="153" t="s">
        <v>127</v>
      </c>
      <c r="R9" s="213"/>
      <c r="S9" s="213"/>
      <c r="T9" s="212"/>
      <c r="U9" s="149">
        <v>16.399999999999999</v>
      </c>
      <c r="V9" s="153" t="s">
        <v>410</v>
      </c>
      <c r="W9" s="206"/>
      <c r="X9" s="149">
        <f>(16.4*0.75)</f>
        <v>12.299999999999999</v>
      </c>
      <c r="Y9" s="153" t="s">
        <v>410</v>
      </c>
      <c r="Z9" s="206"/>
      <c r="AA9" s="151"/>
    </row>
    <row r="10" spans="1:27" ht="12.75" customHeight="1" x14ac:dyDescent="0.15">
      <c r="A10" s="233"/>
      <c r="B10" s="235"/>
      <c r="C10" s="153" t="s">
        <v>44</v>
      </c>
      <c r="D10" s="217"/>
      <c r="E10" s="217"/>
      <c r="F10" s="217"/>
      <c r="G10" s="149">
        <v>86.4</v>
      </c>
      <c r="H10" s="150" t="s">
        <v>400</v>
      </c>
      <c r="I10" s="206"/>
      <c r="J10" s="149">
        <f>(86.4*0.75)</f>
        <v>64.800000000000011</v>
      </c>
      <c r="K10" s="150" t="s">
        <v>400</v>
      </c>
      <c r="L10" s="206"/>
      <c r="M10" s="151"/>
      <c r="N10" s="152"/>
      <c r="O10" s="202"/>
      <c r="P10" s="202"/>
      <c r="Q10" s="153" t="s">
        <v>44</v>
      </c>
      <c r="R10" s="213"/>
      <c r="S10" s="213"/>
      <c r="T10" s="212"/>
      <c r="U10" s="149">
        <v>89.300000000000011</v>
      </c>
      <c r="V10" s="153" t="s">
        <v>410</v>
      </c>
      <c r="W10" s="206"/>
      <c r="X10" s="149">
        <f>(89.3*0.75)</f>
        <v>66.974999999999994</v>
      </c>
      <c r="Y10" s="153" t="s">
        <v>410</v>
      </c>
      <c r="Z10" s="206"/>
      <c r="AA10" s="151"/>
    </row>
    <row r="11" spans="1:27" ht="12.75" customHeight="1" x14ac:dyDescent="0.15">
      <c r="A11" s="233"/>
      <c r="B11" s="219"/>
      <c r="C11" s="154"/>
      <c r="D11" s="218"/>
      <c r="E11" s="218"/>
      <c r="F11" s="218"/>
      <c r="G11" s="155">
        <v>1.2000000000000002</v>
      </c>
      <c r="H11" s="156" t="s">
        <v>400</v>
      </c>
      <c r="I11" s="207"/>
      <c r="J11" s="155">
        <f>(1.2*0.75)</f>
        <v>0.89999999999999991</v>
      </c>
      <c r="K11" s="156" t="s">
        <v>400</v>
      </c>
      <c r="L11" s="207"/>
      <c r="M11" s="157"/>
      <c r="N11" s="152"/>
      <c r="O11" s="202"/>
      <c r="P11" s="202"/>
      <c r="Q11" s="154" t="s">
        <v>234</v>
      </c>
      <c r="R11" s="213"/>
      <c r="S11" s="213"/>
      <c r="T11" s="212"/>
      <c r="U11" s="155">
        <v>1.5</v>
      </c>
      <c r="V11" s="154" t="s">
        <v>412</v>
      </c>
      <c r="W11" s="207"/>
      <c r="X11" s="155">
        <f>(1.5*0.75)</f>
        <v>1.125</v>
      </c>
      <c r="Y11" s="154" t="s">
        <v>412</v>
      </c>
      <c r="Z11" s="207"/>
      <c r="AA11" s="157"/>
    </row>
    <row r="12" spans="1:27" ht="12.75" customHeight="1" x14ac:dyDescent="0.15">
      <c r="A12" s="211">
        <v>2</v>
      </c>
      <c r="B12" s="215" t="s">
        <v>394</v>
      </c>
      <c r="C12" s="158" t="s">
        <v>79</v>
      </c>
      <c r="D12" s="216" t="s">
        <v>395</v>
      </c>
      <c r="E12" s="216" t="s">
        <v>403</v>
      </c>
      <c r="F12" s="216" t="s">
        <v>404</v>
      </c>
      <c r="G12" s="159">
        <v>674</v>
      </c>
      <c r="H12" s="142" t="s">
        <v>405</v>
      </c>
      <c r="I12" s="205" t="s">
        <v>399</v>
      </c>
      <c r="J12" s="159">
        <f>(674*0.75)</f>
        <v>505.5</v>
      </c>
      <c r="K12" s="142" t="s">
        <v>405</v>
      </c>
      <c r="L12" s="205" t="s">
        <v>399</v>
      </c>
      <c r="M12" s="145" t="s">
        <v>51</v>
      </c>
      <c r="N12" s="160"/>
      <c r="O12" s="211">
        <v>18</v>
      </c>
      <c r="P12" s="215" t="s">
        <v>416</v>
      </c>
      <c r="Q12" s="142" t="s">
        <v>138</v>
      </c>
      <c r="R12" s="212" t="s">
        <v>417</v>
      </c>
      <c r="S12" s="212" t="s">
        <v>418</v>
      </c>
      <c r="T12" s="212" t="s">
        <v>419</v>
      </c>
      <c r="U12" s="159">
        <v>563</v>
      </c>
      <c r="V12" s="144" t="s">
        <v>392</v>
      </c>
      <c r="W12" s="205" t="s">
        <v>420</v>
      </c>
      <c r="X12" s="159">
        <f>(563*0.75)</f>
        <v>422.25</v>
      </c>
      <c r="Y12" s="144" t="s">
        <v>392</v>
      </c>
      <c r="Z12" s="205" t="s">
        <v>420</v>
      </c>
      <c r="AA12" s="145" t="s">
        <v>51</v>
      </c>
    </row>
    <row r="13" spans="1:27" ht="12.75" customHeight="1" x14ac:dyDescent="0.15">
      <c r="A13" s="211"/>
      <c r="B13" s="215"/>
      <c r="C13" s="153" t="s">
        <v>90</v>
      </c>
      <c r="D13" s="217"/>
      <c r="E13" s="217"/>
      <c r="F13" s="217"/>
      <c r="G13" s="149">
        <v>22.7</v>
      </c>
      <c r="H13" s="153" t="s">
        <v>400</v>
      </c>
      <c r="I13" s="206"/>
      <c r="J13" s="149">
        <f>(22.7*0.75)</f>
        <v>17.024999999999999</v>
      </c>
      <c r="K13" s="153" t="s">
        <v>400</v>
      </c>
      <c r="L13" s="206"/>
      <c r="M13" s="151" t="s">
        <v>402</v>
      </c>
      <c r="N13" s="160"/>
      <c r="O13" s="227"/>
      <c r="P13" s="215"/>
      <c r="Q13" s="162" t="s">
        <v>143</v>
      </c>
      <c r="R13" s="212"/>
      <c r="S13" s="212"/>
      <c r="T13" s="212"/>
      <c r="U13" s="149">
        <v>19.899999999999999</v>
      </c>
      <c r="V13" s="153" t="s">
        <v>423</v>
      </c>
      <c r="W13" s="206"/>
      <c r="X13" s="149">
        <f>(19.9*0.75)</f>
        <v>14.924999999999999</v>
      </c>
      <c r="Y13" s="153" t="s">
        <v>423</v>
      </c>
      <c r="Z13" s="206"/>
      <c r="AA13" s="151" t="s">
        <v>424</v>
      </c>
    </row>
    <row r="14" spans="1:27" ht="12.75" customHeight="1" x14ac:dyDescent="0.15">
      <c r="A14" s="211"/>
      <c r="B14" s="215"/>
      <c r="C14" s="153" t="s">
        <v>97</v>
      </c>
      <c r="D14" s="217"/>
      <c r="E14" s="217"/>
      <c r="F14" s="217"/>
      <c r="G14" s="149">
        <v>19.600000000000001</v>
      </c>
      <c r="H14" s="153" t="s">
        <v>410</v>
      </c>
      <c r="I14" s="206"/>
      <c r="J14" s="149">
        <f>(19.6*0.75)</f>
        <v>14.700000000000001</v>
      </c>
      <c r="K14" s="153" t="s">
        <v>410</v>
      </c>
      <c r="L14" s="206"/>
      <c r="M14" s="151"/>
      <c r="N14" s="160"/>
      <c r="O14" s="227"/>
      <c r="P14" s="215"/>
      <c r="Q14" s="153" t="s">
        <v>148</v>
      </c>
      <c r="R14" s="212"/>
      <c r="S14" s="212"/>
      <c r="T14" s="212"/>
      <c r="U14" s="149">
        <v>16.5</v>
      </c>
      <c r="V14" s="153" t="s">
        <v>423</v>
      </c>
      <c r="W14" s="206"/>
      <c r="X14" s="149">
        <f>(16.5*0.75)</f>
        <v>12.375</v>
      </c>
      <c r="Y14" s="153" t="s">
        <v>423</v>
      </c>
      <c r="Z14" s="206"/>
      <c r="AA14" s="151"/>
    </row>
    <row r="15" spans="1:27" ht="12.75" customHeight="1" x14ac:dyDescent="0.15">
      <c r="A15" s="211"/>
      <c r="B15" s="215"/>
      <c r="C15" s="153"/>
      <c r="D15" s="217"/>
      <c r="E15" s="217"/>
      <c r="F15" s="217"/>
      <c r="G15" s="149">
        <v>99.6</v>
      </c>
      <c r="H15" s="153" t="s">
        <v>410</v>
      </c>
      <c r="I15" s="206"/>
      <c r="J15" s="149">
        <f>(99.6*0.75)</f>
        <v>74.699999999999989</v>
      </c>
      <c r="K15" s="153" t="s">
        <v>410</v>
      </c>
      <c r="L15" s="206"/>
      <c r="M15" s="151"/>
      <c r="N15" s="160"/>
      <c r="O15" s="227"/>
      <c r="P15" s="215"/>
      <c r="Q15" s="153" t="s">
        <v>97</v>
      </c>
      <c r="R15" s="212"/>
      <c r="S15" s="212"/>
      <c r="T15" s="212"/>
      <c r="U15" s="149">
        <v>81.099999999999994</v>
      </c>
      <c r="V15" s="153" t="s">
        <v>423</v>
      </c>
      <c r="W15" s="206"/>
      <c r="X15" s="149">
        <f>(81.1*0.75)</f>
        <v>60.824999999999996</v>
      </c>
      <c r="Y15" s="153" t="s">
        <v>423</v>
      </c>
      <c r="Z15" s="206"/>
      <c r="AA15" s="151"/>
    </row>
    <row r="16" spans="1:27" ht="12.75" customHeight="1" x14ac:dyDescent="0.15">
      <c r="A16" s="211"/>
      <c r="B16" s="215"/>
      <c r="C16" s="154"/>
      <c r="D16" s="218"/>
      <c r="E16" s="218"/>
      <c r="F16" s="218"/>
      <c r="G16" s="155">
        <v>2.2000000000000002</v>
      </c>
      <c r="H16" s="154" t="s">
        <v>412</v>
      </c>
      <c r="I16" s="207"/>
      <c r="J16" s="155">
        <f>(2.2*0.75)</f>
        <v>1.6500000000000001</v>
      </c>
      <c r="K16" s="154" t="s">
        <v>412</v>
      </c>
      <c r="L16" s="207"/>
      <c r="M16" s="157"/>
      <c r="N16" s="160"/>
      <c r="O16" s="227"/>
      <c r="P16" s="215"/>
      <c r="Q16" s="154"/>
      <c r="R16" s="212"/>
      <c r="S16" s="212"/>
      <c r="T16" s="212"/>
      <c r="U16" s="155">
        <v>1.4</v>
      </c>
      <c r="V16" s="154" t="s">
        <v>423</v>
      </c>
      <c r="W16" s="207"/>
      <c r="X16" s="155">
        <f>(1.4*0.75)</f>
        <v>1.0499999999999998</v>
      </c>
      <c r="Y16" s="154" t="s">
        <v>423</v>
      </c>
      <c r="Z16" s="207"/>
      <c r="AA16" s="157"/>
    </row>
    <row r="17" spans="1:27" ht="12.75" customHeight="1" x14ac:dyDescent="0.15">
      <c r="A17" s="211">
        <v>3</v>
      </c>
      <c r="B17" s="215" t="s">
        <v>43</v>
      </c>
      <c r="C17" s="142" t="s">
        <v>110</v>
      </c>
      <c r="D17" s="216" t="s">
        <v>413</v>
      </c>
      <c r="E17" s="216" t="s">
        <v>407</v>
      </c>
      <c r="F17" s="216" t="s">
        <v>414</v>
      </c>
      <c r="G17" s="159">
        <v>596</v>
      </c>
      <c r="H17" s="144" t="s">
        <v>392</v>
      </c>
      <c r="I17" s="205" t="s">
        <v>415</v>
      </c>
      <c r="J17" s="159">
        <f>(596*0.75)</f>
        <v>447</v>
      </c>
      <c r="K17" s="144" t="s">
        <v>392</v>
      </c>
      <c r="L17" s="205" t="s">
        <v>415</v>
      </c>
      <c r="M17" s="145" t="s">
        <v>51</v>
      </c>
      <c r="N17" s="146"/>
      <c r="O17" s="222" t="s">
        <v>430</v>
      </c>
      <c r="P17" s="225" t="s">
        <v>431</v>
      </c>
      <c r="Q17" s="158" t="s">
        <v>432</v>
      </c>
      <c r="R17" s="212" t="s">
        <v>433</v>
      </c>
      <c r="S17" s="212" t="s">
        <v>434</v>
      </c>
      <c r="T17" s="212" t="s">
        <v>435</v>
      </c>
      <c r="U17" s="159">
        <v>630</v>
      </c>
      <c r="V17" s="144" t="s">
        <v>428</v>
      </c>
      <c r="W17" s="205" t="s">
        <v>436</v>
      </c>
      <c r="X17" s="159">
        <f>(630*0.75)</f>
        <v>472.5</v>
      </c>
      <c r="Y17" s="144" t="s">
        <v>428</v>
      </c>
      <c r="Z17" s="205" t="s">
        <v>436</v>
      </c>
      <c r="AA17" s="145" t="s">
        <v>51</v>
      </c>
    </row>
    <row r="18" spans="1:27" ht="12.75" customHeight="1" x14ac:dyDescent="0.15">
      <c r="A18" s="227"/>
      <c r="B18" s="215"/>
      <c r="C18" s="161" t="s">
        <v>421</v>
      </c>
      <c r="D18" s="217"/>
      <c r="E18" s="217"/>
      <c r="F18" s="217"/>
      <c r="G18" s="149">
        <v>20.3</v>
      </c>
      <c r="H18" s="153" t="s">
        <v>410</v>
      </c>
      <c r="I18" s="206"/>
      <c r="J18" s="149">
        <f>(20.3*0.75)</f>
        <v>15.225000000000001</v>
      </c>
      <c r="K18" s="153" t="s">
        <v>410</v>
      </c>
      <c r="L18" s="206"/>
      <c r="M18" s="151" t="s">
        <v>422</v>
      </c>
      <c r="N18" s="160"/>
      <c r="O18" s="223"/>
      <c r="P18" s="225"/>
      <c r="Q18" s="153" t="s">
        <v>250</v>
      </c>
      <c r="R18" s="212"/>
      <c r="S18" s="212"/>
      <c r="T18" s="212"/>
      <c r="U18" s="149">
        <v>24.500000000000004</v>
      </c>
      <c r="V18" s="153" t="s">
        <v>423</v>
      </c>
      <c r="W18" s="206"/>
      <c r="X18" s="149">
        <f>(24.5*0.75)</f>
        <v>18.375</v>
      </c>
      <c r="Y18" s="153" t="s">
        <v>423</v>
      </c>
      <c r="Z18" s="206"/>
      <c r="AA18" s="151" t="s">
        <v>438</v>
      </c>
    </row>
    <row r="19" spans="1:27" ht="12.75" customHeight="1" x14ac:dyDescent="0.15">
      <c r="A19" s="227"/>
      <c r="B19" s="215"/>
      <c r="C19" s="153" t="s">
        <v>127</v>
      </c>
      <c r="D19" s="217"/>
      <c r="E19" s="217"/>
      <c r="F19" s="217"/>
      <c r="G19" s="149">
        <v>16.399999999999999</v>
      </c>
      <c r="H19" s="153" t="s">
        <v>423</v>
      </c>
      <c r="I19" s="206"/>
      <c r="J19" s="149">
        <f>(16.4*0.75)</f>
        <v>12.299999999999999</v>
      </c>
      <c r="K19" s="153" t="s">
        <v>423</v>
      </c>
      <c r="L19" s="206"/>
      <c r="M19" s="151"/>
      <c r="N19" s="160"/>
      <c r="O19" s="223"/>
      <c r="P19" s="225"/>
      <c r="Q19" s="153" t="s">
        <v>148</v>
      </c>
      <c r="R19" s="212"/>
      <c r="S19" s="212"/>
      <c r="T19" s="212"/>
      <c r="U19" s="149">
        <v>16.8</v>
      </c>
      <c r="V19" s="153" t="s">
        <v>423</v>
      </c>
      <c r="W19" s="206"/>
      <c r="X19" s="149">
        <f>(16.8*0.75)</f>
        <v>12.600000000000001</v>
      </c>
      <c r="Y19" s="153" t="s">
        <v>423</v>
      </c>
      <c r="Z19" s="206"/>
      <c r="AA19" s="151" t="s">
        <v>439</v>
      </c>
    </row>
    <row r="20" spans="1:27" ht="12.75" customHeight="1" x14ac:dyDescent="0.15">
      <c r="A20" s="227"/>
      <c r="B20" s="215"/>
      <c r="C20" s="153" t="s">
        <v>44</v>
      </c>
      <c r="D20" s="217"/>
      <c r="E20" s="217"/>
      <c r="F20" s="217"/>
      <c r="G20" s="149">
        <v>89.300000000000011</v>
      </c>
      <c r="H20" s="153" t="s">
        <v>423</v>
      </c>
      <c r="I20" s="206"/>
      <c r="J20" s="149">
        <f>(89.3*0.75)</f>
        <v>66.974999999999994</v>
      </c>
      <c r="K20" s="153" t="s">
        <v>423</v>
      </c>
      <c r="L20" s="206"/>
      <c r="M20" s="151"/>
      <c r="N20" s="160"/>
      <c r="O20" s="223"/>
      <c r="P20" s="225"/>
      <c r="Q20" s="153" t="s">
        <v>132</v>
      </c>
      <c r="R20" s="212"/>
      <c r="S20" s="212"/>
      <c r="T20" s="212"/>
      <c r="U20" s="149">
        <v>91.7</v>
      </c>
      <c r="V20" s="153" t="s">
        <v>423</v>
      </c>
      <c r="W20" s="206"/>
      <c r="X20" s="149">
        <f>(91.7*0.75)</f>
        <v>68.775000000000006</v>
      </c>
      <c r="Y20" s="153" t="s">
        <v>423</v>
      </c>
      <c r="Z20" s="206"/>
      <c r="AA20" s="151"/>
    </row>
    <row r="21" spans="1:27" ht="12.75" customHeight="1" x14ac:dyDescent="0.15">
      <c r="A21" s="227"/>
      <c r="B21" s="215"/>
      <c r="C21" s="154" t="s">
        <v>132</v>
      </c>
      <c r="D21" s="218"/>
      <c r="E21" s="218"/>
      <c r="F21" s="218"/>
      <c r="G21" s="155">
        <v>1.5</v>
      </c>
      <c r="H21" s="154" t="s">
        <v>423</v>
      </c>
      <c r="I21" s="207"/>
      <c r="J21" s="155">
        <f>(1.5*0.75)</f>
        <v>1.125</v>
      </c>
      <c r="K21" s="154" t="s">
        <v>423</v>
      </c>
      <c r="L21" s="207"/>
      <c r="M21" s="157"/>
      <c r="N21" s="160"/>
      <c r="O21" s="223"/>
      <c r="P21" s="225"/>
      <c r="Q21" s="154"/>
      <c r="R21" s="212"/>
      <c r="S21" s="212"/>
      <c r="T21" s="212"/>
      <c r="U21" s="155">
        <v>1.2</v>
      </c>
      <c r="V21" s="154" t="s">
        <v>423</v>
      </c>
      <c r="W21" s="207"/>
      <c r="X21" s="155">
        <f>(1.2*0.75)</f>
        <v>0.89999999999999991</v>
      </c>
      <c r="Y21" s="154" t="s">
        <v>423</v>
      </c>
      <c r="Z21" s="207"/>
      <c r="AA21" s="157"/>
    </row>
    <row r="22" spans="1:27" ht="12.75" customHeight="1" x14ac:dyDescent="0.15">
      <c r="A22" s="211">
        <v>4</v>
      </c>
      <c r="B22" s="215" t="s">
        <v>416</v>
      </c>
      <c r="C22" s="142" t="s">
        <v>138</v>
      </c>
      <c r="D22" s="216" t="s">
        <v>425</v>
      </c>
      <c r="E22" s="216" t="s">
        <v>426</v>
      </c>
      <c r="F22" s="216" t="s">
        <v>427</v>
      </c>
      <c r="G22" s="159">
        <v>563</v>
      </c>
      <c r="H22" s="144" t="s">
        <v>428</v>
      </c>
      <c r="I22" s="205" t="s">
        <v>429</v>
      </c>
      <c r="J22" s="159">
        <f>(563*0.75)</f>
        <v>422.25</v>
      </c>
      <c r="K22" s="144" t="s">
        <v>428</v>
      </c>
      <c r="L22" s="205" t="s">
        <v>429</v>
      </c>
      <c r="M22" s="145" t="s">
        <v>51</v>
      </c>
      <c r="N22" s="146"/>
      <c r="O22" s="387"/>
      <c r="P22" s="375"/>
      <c r="Q22" s="376"/>
      <c r="R22" s="377"/>
      <c r="S22" s="377"/>
      <c r="T22" s="377"/>
      <c r="U22" s="378"/>
      <c r="V22" s="376"/>
      <c r="W22" s="379"/>
      <c r="X22" s="378"/>
      <c r="Y22" s="376"/>
      <c r="Z22" s="379"/>
      <c r="AA22" s="380"/>
    </row>
    <row r="23" spans="1:27" ht="12.75" customHeight="1" x14ac:dyDescent="0.15">
      <c r="A23" s="227"/>
      <c r="B23" s="215"/>
      <c r="C23" s="162" t="s">
        <v>143</v>
      </c>
      <c r="D23" s="217"/>
      <c r="E23" s="217"/>
      <c r="F23" s="217"/>
      <c r="G23" s="149">
        <v>19.899999999999999</v>
      </c>
      <c r="H23" s="153" t="s">
        <v>423</v>
      </c>
      <c r="I23" s="206"/>
      <c r="J23" s="149">
        <f>(19.9*0.75)</f>
        <v>14.924999999999999</v>
      </c>
      <c r="K23" s="153" t="s">
        <v>423</v>
      </c>
      <c r="L23" s="206"/>
      <c r="M23" s="151" t="s">
        <v>437</v>
      </c>
      <c r="N23" s="160"/>
      <c r="O23" s="388"/>
      <c r="P23" s="381"/>
      <c r="Q23" s="382"/>
      <c r="R23" s="383"/>
      <c r="S23" s="383"/>
      <c r="T23" s="383"/>
      <c r="U23" s="384"/>
      <c r="V23" s="382"/>
      <c r="W23" s="385"/>
      <c r="X23" s="384"/>
      <c r="Y23" s="382"/>
      <c r="Z23" s="385"/>
      <c r="AA23" s="386"/>
    </row>
    <row r="24" spans="1:27" ht="12.75" customHeight="1" x14ac:dyDescent="0.15">
      <c r="A24" s="227"/>
      <c r="B24" s="215"/>
      <c r="C24" s="153" t="s">
        <v>148</v>
      </c>
      <c r="D24" s="217"/>
      <c r="E24" s="217"/>
      <c r="F24" s="217"/>
      <c r="G24" s="149">
        <v>16.5</v>
      </c>
      <c r="H24" s="153" t="s">
        <v>423</v>
      </c>
      <c r="I24" s="206"/>
      <c r="J24" s="149">
        <f>(16.5*0.75)</f>
        <v>12.375</v>
      </c>
      <c r="K24" s="153" t="s">
        <v>423</v>
      </c>
      <c r="L24" s="206"/>
      <c r="M24" s="151"/>
      <c r="N24" s="160"/>
      <c r="O24" s="211">
        <v>22</v>
      </c>
      <c r="P24" s="202" t="s">
        <v>388</v>
      </c>
      <c r="Q24" s="142" t="s">
        <v>16</v>
      </c>
      <c r="R24" s="212" t="s">
        <v>449</v>
      </c>
      <c r="S24" s="212" t="s">
        <v>450</v>
      </c>
      <c r="T24" s="212" t="s">
        <v>451</v>
      </c>
      <c r="U24" s="159">
        <v>638</v>
      </c>
      <c r="V24" s="144" t="s">
        <v>398</v>
      </c>
      <c r="W24" s="205" t="s">
        <v>452</v>
      </c>
      <c r="X24" s="159">
        <f>(638*0.75)</f>
        <v>478.5</v>
      </c>
      <c r="Y24" s="144" t="s">
        <v>398</v>
      </c>
      <c r="Z24" s="205" t="s">
        <v>452</v>
      </c>
      <c r="AA24" s="145" t="s">
        <v>51</v>
      </c>
    </row>
    <row r="25" spans="1:27" ht="12.75" customHeight="1" x14ac:dyDescent="0.15">
      <c r="A25" s="227"/>
      <c r="B25" s="215"/>
      <c r="C25" s="153" t="s">
        <v>97</v>
      </c>
      <c r="D25" s="217"/>
      <c r="E25" s="217"/>
      <c r="F25" s="217"/>
      <c r="G25" s="149">
        <v>81.099999999999994</v>
      </c>
      <c r="H25" s="153" t="s">
        <v>423</v>
      </c>
      <c r="I25" s="206"/>
      <c r="J25" s="149">
        <f>(81.1*0.75)</f>
        <v>60.824999999999996</v>
      </c>
      <c r="K25" s="153" t="s">
        <v>423</v>
      </c>
      <c r="L25" s="206"/>
      <c r="M25" s="151"/>
      <c r="N25" s="160"/>
      <c r="O25" s="202"/>
      <c r="P25" s="202"/>
      <c r="Q25" s="161" t="s">
        <v>183</v>
      </c>
      <c r="R25" s="212"/>
      <c r="S25" s="212"/>
      <c r="T25" s="212"/>
      <c r="U25" s="149">
        <v>21.599999999999994</v>
      </c>
      <c r="V25" s="153" t="s">
        <v>400</v>
      </c>
      <c r="W25" s="206"/>
      <c r="X25" s="149">
        <f>(21.6*0.75)</f>
        <v>16.200000000000003</v>
      </c>
      <c r="Y25" s="153" t="s">
        <v>400</v>
      </c>
      <c r="Z25" s="206"/>
      <c r="AA25" s="151" t="s">
        <v>401</v>
      </c>
    </row>
    <row r="26" spans="1:27" ht="12.75" customHeight="1" x14ac:dyDescent="0.15">
      <c r="A26" s="227"/>
      <c r="B26" s="215"/>
      <c r="C26" s="154"/>
      <c r="D26" s="218"/>
      <c r="E26" s="218"/>
      <c r="F26" s="218"/>
      <c r="G26" s="155">
        <v>1.4</v>
      </c>
      <c r="H26" s="154" t="s">
        <v>423</v>
      </c>
      <c r="I26" s="207"/>
      <c r="J26" s="155">
        <f>(1.4*0.75)</f>
        <v>1.0499999999999998</v>
      </c>
      <c r="K26" s="154" t="s">
        <v>423</v>
      </c>
      <c r="L26" s="207"/>
      <c r="M26" s="157"/>
      <c r="N26" s="160"/>
      <c r="O26" s="202"/>
      <c r="P26" s="202"/>
      <c r="Q26" s="153" t="s">
        <v>186</v>
      </c>
      <c r="R26" s="212"/>
      <c r="S26" s="212"/>
      <c r="T26" s="212"/>
      <c r="U26" s="149">
        <v>17.8</v>
      </c>
      <c r="V26" s="153" t="s">
        <v>400</v>
      </c>
      <c r="W26" s="206"/>
      <c r="X26" s="149">
        <f>(17.8*0.75)</f>
        <v>13.350000000000001</v>
      </c>
      <c r="Y26" s="153" t="s">
        <v>400</v>
      </c>
      <c r="Z26" s="206"/>
      <c r="AA26" s="151"/>
    </row>
    <row r="27" spans="1:27" ht="12.75" customHeight="1" x14ac:dyDescent="0.15">
      <c r="A27" s="222" t="s">
        <v>440</v>
      </c>
      <c r="B27" s="225" t="s">
        <v>441</v>
      </c>
      <c r="C27" s="163" t="s">
        <v>442</v>
      </c>
      <c r="D27" s="216" t="s">
        <v>443</v>
      </c>
      <c r="E27" s="216" t="s">
        <v>444</v>
      </c>
      <c r="F27" s="216" t="s">
        <v>445</v>
      </c>
      <c r="G27" s="159">
        <v>577</v>
      </c>
      <c r="H27" s="144" t="s">
        <v>398</v>
      </c>
      <c r="I27" s="205" t="s">
        <v>446</v>
      </c>
      <c r="J27" s="159">
        <f>(577*0.75)</f>
        <v>432.75</v>
      </c>
      <c r="K27" s="144" t="s">
        <v>398</v>
      </c>
      <c r="L27" s="205" t="s">
        <v>446</v>
      </c>
      <c r="M27" s="145" t="s">
        <v>51</v>
      </c>
      <c r="N27" s="146"/>
      <c r="O27" s="202"/>
      <c r="P27" s="202"/>
      <c r="Q27" s="153" t="s">
        <v>44</v>
      </c>
      <c r="R27" s="212"/>
      <c r="S27" s="212"/>
      <c r="T27" s="212"/>
      <c r="U27" s="149">
        <v>96.2</v>
      </c>
      <c r="V27" s="153" t="s">
        <v>400</v>
      </c>
      <c r="W27" s="206"/>
      <c r="X27" s="149">
        <f>(96.2*0.75)</f>
        <v>72.150000000000006</v>
      </c>
      <c r="Y27" s="153" t="s">
        <v>400</v>
      </c>
      <c r="Z27" s="206"/>
      <c r="AA27" s="151"/>
    </row>
    <row r="28" spans="1:27" ht="12.75" customHeight="1" x14ac:dyDescent="0.15">
      <c r="A28" s="223"/>
      <c r="B28" s="225"/>
      <c r="C28" s="153" t="s">
        <v>168</v>
      </c>
      <c r="D28" s="217"/>
      <c r="E28" s="217"/>
      <c r="F28" s="217"/>
      <c r="G28" s="149">
        <v>21.500000000000004</v>
      </c>
      <c r="H28" s="153" t="s">
        <v>400</v>
      </c>
      <c r="I28" s="206"/>
      <c r="J28" s="149">
        <f>(21.5*0.75)</f>
        <v>16.125</v>
      </c>
      <c r="K28" s="153" t="s">
        <v>400</v>
      </c>
      <c r="L28" s="206"/>
      <c r="M28" s="151" t="s">
        <v>447</v>
      </c>
      <c r="N28" s="160"/>
      <c r="O28" s="202"/>
      <c r="P28" s="202"/>
      <c r="Q28" s="154" t="s">
        <v>97</v>
      </c>
      <c r="R28" s="212"/>
      <c r="S28" s="212"/>
      <c r="T28" s="212"/>
      <c r="U28" s="155">
        <v>1.6000000000000003</v>
      </c>
      <c r="V28" s="154" t="s">
        <v>400</v>
      </c>
      <c r="W28" s="207"/>
      <c r="X28" s="155">
        <f>(1.6*0.75)</f>
        <v>1.2000000000000002</v>
      </c>
      <c r="Y28" s="154" t="s">
        <v>400</v>
      </c>
      <c r="Z28" s="207"/>
      <c r="AA28" s="157"/>
    </row>
    <row r="29" spans="1:27" ht="12.75" customHeight="1" x14ac:dyDescent="0.15">
      <c r="A29" s="223"/>
      <c r="B29" s="225"/>
      <c r="C29" s="164" t="s">
        <v>172</v>
      </c>
      <c r="D29" s="217"/>
      <c r="E29" s="217"/>
      <c r="F29" s="217"/>
      <c r="G29" s="149">
        <v>18.299999999999997</v>
      </c>
      <c r="H29" s="153" t="s">
        <v>400</v>
      </c>
      <c r="I29" s="206"/>
      <c r="J29" s="149">
        <f>(18.3*0.75)</f>
        <v>13.725000000000001</v>
      </c>
      <c r="K29" s="153" t="s">
        <v>400</v>
      </c>
      <c r="L29" s="206"/>
      <c r="M29" s="151"/>
      <c r="N29" s="160"/>
      <c r="O29" s="202">
        <v>23</v>
      </c>
      <c r="P29" s="202" t="s">
        <v>394</v>
      </c>
      <c r="Q29" s="163" t="s">
        <v>192</v>
      </c>
      <c r="R29" s="212" t="s">
        <v>456</v>
      </c>
      <c r="S29" s="212" t="s">
        <v>457</v>
      </c>
      <c r="T29" s="212" t="s">
        <v>458</v>
      </c>
      <c r="U29" s="159">
        <v>600</v>
      </c>
      <c r="V29" s="144" t="s">
        <v>398</v>
      </c>
      <c r="W29" s="205" t="s">
        <v>409</v>
      </c>
      <c r="X29" s="159">
        <f>(600*0.75)</f>
        <v>450</v>
      </c>
      <c r="Y29" s="144" t="s">
        <v>398</v>
      </c>
      <c r="Z29" s="205" t="s">
        <v>409</v>
      </c>
      <c r="AA29" s="145" t="s">
        <v>51</v>
      </c>
    </row>
    <row r="30" spans="1:27" ht="12.75" customHeight="1" x14ac:dyDescent="0.15">
      <c r="A30" s="223"/>
      <c r="B30" s="225"/>
      <c r="C30" s="153" t="s">
        <v>132</v>
      </c>
      <c r="D30" s="217"/>
      <c r="E30" s="217"/>
      <c r="F30" s="217"/>
      <c r="G30" s="149">
        <v>80.599999999999994</v>
      </c>
      <c r="H30" s="153" t="s">
        <v>400</v>
      </c>
      <c r="I30" s="206"/>
      <c r="J30" s="149">
        <f>(80.6*0.75)</f>
        <v>60.449999999999996</v>
      </c>
      <c r="K30" s="153" t="s">
        <v>400</v>
      </c>
      <c r="L30" s="206"/>
      <c r="M30" s="151"/>
      <c r="N30" s="160"/>
      <c r="O30" s="202"/>
      <c r="P30" s="202"/>
      <c r="Q30" s="153" t="s">
        <v>200</v>
      </c>
      <c r="R30" s="212"/>
      <c r="S30" s="212"/>
      <c r="T30" s="212"/>
      <c r="U30" s="149">
        <v>23.700000000000003</v>
      </c>
      <c r="V30" s="153" t="s">
        <v>400</v>
      </c>
      <c r="W30" s="206"/>
      <c r="X30" s="149">
        <f>(23.7*0.75)</f>
        <v>17.774999999999999</v>
      </c>
      <c r="Y30" s="153" t="s">
        <v>400</v>
      </c>
      <c r="Z30" s="206"/>
      <c r="AA30" s="151" t="s">
        <v>460</v>
      </c>
    </row>
    <row r="31" spans="1:27" ht="12.75" customHeight="1" x14ac:dyDescent="0.15">
      <c r="A31" s="224"/>
      <c r="B31" s="226"/>
      <c r="C31" s="153"/>
      <c r="D31" s="217"/>
      <c r="E31" s="217"/>
      <c r="F31" s="217"/>
      <c r="G31" s="149">
        <v>3.0000000000000009</v>
      </c>
      <c r="H31" s="153" t="s">
        <v>400</v>
      </c>
      <c r="I31" s="206"/>
      <c r="J31" s="149">
        <f>(3*0.75)</f>
        <v>2.25</v>
      </c>
      <c r="K31" s="153" t="s">
        <v>400</v>
      </c>
      <c r="L31" s="206"/>
      <c r="M31" s="151" t="s">
        <v>448</v>
      </c>
      <c r="N31" s="160"/>
      <c r="O31" s="202"/>
      <c r="P31" s="202"/>
      <c r="Q31" s="153" t="s">
        <v>148</v>
      </c>
      <c r="R31" s="212"/>
      <c r="S31" s="212"/>
      <c r="T31" s="212"/>
      <c r="U31" s="149">
        <v>19.600000000000001</v>
      </c>
      <c r="V31" s="153" t="s">
        <v>400</v>
      </c>
      <c r="W31" s="206"/>
      <c r="X31" s="149">
        <f>(19.6*0.75)</f>
        <v>14.700000000000001</v>
      </c>
      <c r="Y31" s="153" t="s">
        <v>400</v>
      </c>
      <c r="Z31" s="206"/>
      <c r="AA31" s="151"/>
    </row>
    <row r="32" spans="1:27" ht="12.75" customHeight="1" x14ac:dyDescent="0.15">
      <c r="A32" s="387"/>
      <c r="B32" s="375"/>
      <c r="C32" s="376"/>
      <c r="D32" s="377"/>
      <c r="E32" s="377"/>
      <c r="F32" s="377"/>
      <c r="G32" s="378"/>
      <c r="H32" s="376"/>
      <c r="I32" s="379"/>
      <c r="J32" s="378"/>
      <c r="K32" s="376"/>
      <c r="L32" s="379"/>
      <c r="M32" s="380"/>
      <c r="N32" s="146"/>
      <c r="O32" s="202"/>
      <c r="P32" s="202"/>
      <c r="Q32" s="153"/>
      <c r="R32" s="212"/>
      <c r="S32" s="212"/>
      <c r="T32" s="212"/>
      <c r="U32" s="149">
        <v>78.900000000000006</v>
      </c>
      <c r="V32" s="153" t="s">
        <v>400</v>
      </c>
      <c r="W32" s="206"/>
      <c r="X32" s="149">
        <f>(78.9*0.75)</f>
        <v>59.175000000000004</v>
      </c>
      <c r="Y32" s="153" t="s">
        <v>400</v>
      </c>
      <c r="Z32" s="206"/>
      <c r="AA32" s="151"/>
    </row>
    <row r="33" spans="1:27" ht="12.75" customHeight="1" x14ac:dyDescent="0.15">
      <c r="A33" s="388"/>
      <c r="B33" s="381"/>
      <c r="C33" s="382"/>
      <c r="D33" s="383"/>
      <c r="E33" s="383"/>
      <c r="F33" s="383"/>
      <c r="G33" s="384"/>
      <c r="H33" s="382"/>
      <c r="I33" s="385"/>
      <c r="J33" s="384"/>
      <c r="K33" s="382"/>
      <c r="L33" s="385"/>
      <c r="M33" s="386"/>
      <c r="N33" s="160"/>
      <c r="O33" s="202"/>
      <c r="P33" s="202"/>
      <c r="Q33" s="154"/>
      <c r="R33" s="212"/>
      <c r="S33" s="212"/>
      <c r="T33" s="212"/>
      <c r="U33" s="155">
        <v>1.5000000000000002</v>
      </c>
      <c r="V33" s="154" t="s">
        <v>400</v>
      </c>
      <c r="W33" s="207"/>
      <c r="X33" s="155">
        <f>(1.5*0.75)</f>
        <v>1.125</v>
      </c>
      <c r="Y33" s="154" t="s">
        <v>400</v>
      </c>
      <c r="Z33" s="207"/>
      <c r="AA33" s="157" t="s">
        <v>462</v>
      </c>
    </row>
    <row r="34" spans="1:27" ht="12.75" customHeight="1" x14ac:dyDescent="0.15">
      <c r="A34" s="219">
        <v>8</v>
      </c>
      <c r="B34" s="221" t="s">
        <v>388</v>
      </c>
      <c r="C34" s="153" t="s">
        <v>16</v>
      </c>
      <c r="D34" s="217" t="s">
        <v>453</v>
      </c>
      <c r="E34" s="217" t="s">
        <v>454</v>
      </c>
      <c r="F34" s="217" t="s">
        <v>455</v>
      </c>
      <c r="G34" s="200">
        <v>638</v>
      </c>
      <c r="H34" s="201" t="s">
        <v>398</v>
      </c>
      <c r="I34" s="206" t="s">
        <v>452</v>
      </c>
      <c r="J34" s="200">
        <f>(638*0.75)</f>
        <v>478.5</v>
      </c>
      <c r="K34" s="201" t="s">
        <v>398</v>
      </c>
      <c r="L34" s="206" t="s">
        <v>452</v>
      </c>
      <c r="M34" s="151" t="s">
        <v>51</v>
      </c>
      <c r="N34" s="160"/>
      <c r="O34" s="202">
        <v>24</v>
      </c>
      <c r="P34" s="202" t="s">
        <v>43</v>
      </c>
      <c r="Q34" s="165" t="s">
        <v>206</v>
      </c>
      <c r="R34" s="212" t="s">
        <v>464</v>
      </c>
      <c r="S34" s="212" t="s">
        <v>465</v>
      </c>
      <c r="T34" s="212" t="s">
        <v>466</v>
      </c>
      <c r="U34" s="159">
        <v>652</v>
      </c>
      <c r="V34" s="144" t="s">
        <v>398</v>
      </c>
      <c r="W34" s="205" t="s">
        <v>467</v>
      </c>
      <c r="X34" s="159">
        <f>(652*0.75)</f>
        <v>489</v>
      </c>
      <c r="Y34" s="144" t="s">
        <v>398</v>
      </c>
      <c r="Z34" s="205" t="s">
        <v>467</v>
      </c>
      <c r="AA34" s="145" t="s">
        <v>51</v>
      </c>
    </row>
    <row r="35" spans="1:27" ht="12.75" customHeight="1" x14ac:dyDescent="0.15">
      <c r="A35" s="220"/>
      <c r="B35" s="215"/>
      <c r="C35" s="161" t="s">
        <v>183</v>
      </c>
      <c r="D35" s="217"/>
      <c r="E35" s="217"/>
      <c r="F35" s="217"/>
      <c r="G35" s="149">
        <v>21.599999999999994</v>
      </c>
      <c r="H35" s="153" t="s">
        <v>400</v>
      </c>
      <c r="I35" s="206"/>
      <c r="J35" s="149">
        <f>(21.6*0.75)</f>
        <v>16.200000000000003</v>
      </c>
      <c r="K35" s="153" t="s">
        <v>400</v>
      </c>
      <c r="L35" s="206"/>
      <c r="M35" s="151" t="s">
        <v>459</v>
      </c>
      <c r="N35" s="160"/>
      <c r="O35" s="202"/>
      <c r="P35" s="202"/>
      <c r="Q35" s="153" t="s">
        <v>215</v>
      </c>
      <c r="R35" s="212"/>
      <c r="S35" s="212"/>
      <c r="T35" s="212"/>
      <c r="U35" s="149">
        <v>23.900000000000002</v>
      </c>
      <c r="V35" s="153" t="s">
        <v>400</v>
      </c>
      <c r="W35" s="206"/>
      <c r="X35" s="149">
        <f>(23.9*0.75)</f>
        <v>17.924999999999997</v>
      </c>
      <c r="Y35" s="153" t="s">
        <v>400</v>
      </c>
      <c r="Z35" s="206"/>
      <c r="AA35" s="151" t="s">
        <v>469</v>
      </c>
    </row>
    <row r="36" spans="1:27" ht="12.75" customHeight="1" x14ac:dyDescent="0.15">
      <c r="A36" s="220"/>
      <c r="B36" s="215"/>
      <c r="C36" s="153" t="s">
        <v>186</v>
      </c>
      <c r="D36" s="217"/>
      <c r="E36" s="217"/>
      <c r="F36" s="217"/>
      <c r="G36" s="149">
        <v>17.8</v>
      </c>
      <c r="H36" s="153" t="s">
        <v>400</v>
      </c>
      <c r="I36" s="206"/>
      <c r="J36" s="149">
        <f>(17.8*0.75)</f>
        <v>13.350000000000001</v>
      </c>
      <c r="K36" s="153" t="s">
        <v>400</v>
      </c>
      <c r="L36" s="206"/>
      <c r="M36" s="151" t="s">
        <v>461</v>
      </c>
      <c r="N36" s="160"/>
      <c r="O36" s="202"/>
      <c r="P36" s="202"/>
      <c r="Q36" s="153" t="s">
        <v>190</v>
      </c>
      <c r="R36" s="212"/>
      <c r="S36" s="212"/>
      <c r="T36" s="212"/>
      <c r="U36" s="149">
        <v>20.6</v>
      </c>
      <c r="V36" s="153" t="s">
        <v>400</v>
      </c>
      <c r="W36" s="206"/>
      <c r="X36" s="149">
        <f>(20.6*0.75)</f>
        <v>15.450000000000001</v>
      </c>
      <c r="Y36" s="153" t="s">
        <v>400</v>
      </c>
      <c r="Z36" s="206"/>
      <c r="AA36" s="151"/>
    </row>
    <row r="37" spans="1:27" ht="12.75" customHeight="1" x14ac:dyDescent="0.15">
      <c r="A37" s="220"/>
      <c r="B37" s="215"/>
      <c r="C37" s="153" t="s">
        <v>44</v>
      </c>
      <c r="D37" s="217"/>
      <c r="E37" s="217"/>
      <c r="F37" s="217"/>
      <c r="G37" s="149">
        <v>96.2</v>
      </c>
      <c r="H37" s="153" t="s">
        <v>400</v>
      </c>
      <c r="I37" s="206"/>
      <c r="J37" s="149">
        <f>(96.2*0.75)</f>
        <v>72.150000000000006</v>
      </c>
      <c r="K37" s="153" t="s">
        <v>400</v>
      </c>
      <c r="L37" s="206"/>
      <c r="M37" s="151"/>
      <c r="N37" s="146"/>
      <c r="O37" s="202"/>
      <c r="P37" s="202"/>
      <c r="Q37" s="153" t="s">
        <v>132</v>
      </c>
      <c r="R37" s="212"/>
      <c r="S37" s="212"/>
      <c r="T37" s="212"/>
      <c r="U37" s="149">
        <v>89.999999999999957</v>
      </c>
      <c r="V37" s="153" t="s">
        <v>400</v>
      </c>
      <c r="W37" s="206"/>
      <c r="X37" s="149">
        <f>(90*0.75)</f>
        <v>67.5</v>
      </c>
      <c r="Y37" s="153" t="s">
        <v>400</v>
      </c>
      <c r="Z37" s="206"/>
      <c r="AA37" s="151"/>
    </row>
    <row r="38" spans="1:27" ht="12.75" customHeight="1" x14ac:dyDescent="0.15">
      <c r="A38" s="220"/>
      <c r="B38" s="215"/>
      <c r="C38" s="154" t="s">
        <v>97</v>
      </c>
      <c r="D38" s="218"/>
      <c r="E38" s="218"/>
      <c r="F38" s="218"/>
      <c r="G38" s="155">
        <v>1.6</v>
      </c>
      <c r="H38" s="154" t="s">
        <v>400</v>
      </c>
      <c r="I38" s="207"/>
      <c r="J38" s="155">
        <f>(1.6*0.75)</f>
        <v>1.2000000000000002</v>
      </c>
      <c r="K38" s="154" t="s">
        <v>400</v>
      </c>
      <c r="L38" s="207"/>
      <c r="M38" s="157"/>
      <c r="N38" s="160"/>
      <c r="O38" s="202"/>
      <c r="P38" s="202"/>
      <c r="Q38" s="154"/>
      <c r="R38" s="212"/>
      <c r="S38" s="212"/>
      <c r="T38" s="212"/>
      <c r="U38" s="155">
        <v>1.5</v>
      </c>
      <c r="V38" s="154" t="s">
        <v>400</v>
      </c>
      <c r="W38" s="207"/>
      <c r="X38" s="155">
        <f>(1.5*0.75)</f>
        <v>1.125</v>
      </c>
      <c r="Y38" s="154" t="s">
        <v>400</v>
      </c>
      <c r="Z38" s="207"/>
      <c r="AA38" s="157"/>
    </row>
    <row r="39" spans="1:27" ht="12.75" customHeight="1" x14ac:dyDescent="0.15">
      <c r="A39" s="202">
        <v>9</v>
      </c>
      <c r="B39" s="215" t="s">
        <v>394</v>
      </c>
      <c r="C39" s="163" t="s">
        <v>192</v>
      </c>
      <c r="D39" s="216" t="s">
        <v>463</v>
      </c>
      <c r="E39" s="216" t="s">
        <v>457</v>
      </c>
      <c r="F39" s="216" t="s">
        <v>458</v>
      </c>
      <c r="G39" s="159">
        <v>600</v>
      </c>
      <c r="H39" s="144" t="s">
        <v>398</v>
      </c>
      <c r="I39" s="205" t="s">
        <v>409</v>
      </c>
      <c r="J39" s="159">
        <f>(600*0.75)</f>
        <v>450</v>
      </c>
      <c r="K39" s="144" t="s">
        <v>398</v>
      </c>
      <c r="L39" s="205" t="s">
        <v>409</v>
      </c>
      <c r="M39" s="145" t="s">
        <v>51</v>
      </c>
      <c r="N39" s="160"/>
      <c r="O39" s="202">
        <v>25</v>
      </c>
      <c r="P39" s="202" t="s">
        <v>416</v>
      </c>
      <c r="Q39" s="166" t="s">
        <v>16</v>
      </c>
      <c r="R39" s="212" t="s">
        <v>473</v>
      </c>
      <c r="S39" s="212" t="s">
        <v>474</v>
      </c>
      <c r="T39" s="212" t="s">
        <v>475</v>
      </c>
      <c r="U39" s="159">
        <v>559</v>
      </c>
      <c r="V39" s="144" t="s">
        <v>398</v>
      </c>
      <c r="W39" s="205" t="s">
        <v>476</v>
      </c>
      <c r="X39" s="159">
        <f>(559*0.75)</f>
        <v>419.25</v>
      </c>
      <c r="Y39" s="144" t="s">
        <v>398</v>
      </c>
      <c r="Z39" s="205" t="s">
        <v>476</v>
      </c>
      <c r="AA39" s="145" t="s">
        <v>51</v>
      </c>
    </row>
    <row r="40" spans="1:27" ht="12.75" customHeight="1" x14ac:dyDescent="0.15">
      <c r="A40" s="214"/>
      <c r="B40" s="215"/>
      <c r="C40" s="153" t="s">
        <v>200</v>
      </c>
      <c r="D40" s="217"/>
      <c r="E40" s="217"/>
      <c r="F40" s="217"/>
      <c r="G40" s="149">
        <v>23.700000000000003</v>
      </c>
      <c r="H40" s="153" t="s">
        <v>400</v>
      </c>
      <c r="I40" s="206"/>
      <c r="J40" s="149">
        <f>(23.7*0.75)</f>
        <v>17.774999999999999</v>
      </c>
      <c r="K40" s="153" t="s">
        <v>400</v>
      </c>
      <c r="L40" s="206"/>
      <c r="M40" s="151" t="s">
        <v>468</v>
      </c>
      <c r="N40" s="160"/>
      <c r="O40" s="202"/>
      <c r="P40" s="202"/>
      <c r="Q40" s="161" t="s">
        <v>219</v>
      </c>
      <c r="R40" s="212"/>
      <c r="S40" s="212"/>
      <c r="T40" s="212"/>
      <c r="U40" s="149">
        <v>21.699999999999996</v>
      </c>
      <c r="V40" s="153" t="s">
        <v>400</v>
      </c>
      <c r="W40" s="206"/>
      <c r="X40" s="149">
        <f>(21.7*0.75)</f>
        <v>16.274999999999999</v>
      </c>
      <c r="Y40" s="153" t="s">
        <v>400</v>
      </c>
      <c r="Z40" s="206"/>
      <c r="AA40" s="151" t="s">
        <v>478</v>
      </c>
    </row>
    <row r="41" spans="1:27" ht="12.75" customHeight="1" x14ac:dyDescent="0.15">
      <c r="A41" s="214"/>
      <c r="B41" s="215"/>
      <c r="C41" s="153" t="s">
        <v>148</v>
      </c>
      <c r="D41" s="217"/>
      <c r="E41" s="217"/>
      <c r="F41" s="217"/>
      <c r="G41" s="149">
        <v>19.600000000000001</v>
      </c>
      <c r="H41" s="153" t="s">
        <v>400</v>
      </c>
      <c r="I41" s="206"/>
      <c r="J41" s="149">
        <f>(19.6*0.75)</f>
        <v>14.700000000000001</v>
      </c>
      <c r="K41" s="153" t="s">
        <v>400</v>
      </c>
      <c r="L41" s="206"/>
      <c r="M41" s="151" t="s">
        <v>470</v>
      </c>
      <c r="N41" s="160"/>
      <c r="O41" s="202"/>
      <c r="P41" s="202"/>
      <c r="Q41" s="153" t="s">
        <v>221</v>
      </c>
      <c r="R41" s="212"/>
      <c r="S41" s="212"/>
      <c r="T41" s="212"/>
      <c r="U41" s="149">
        <v>13.2</v>
      </c>
      <c r="V41" s="153" t="s">
        <v>400</v>
      </c>
      <c r="W41" s="206"/>
      <c r="X41" s="149">
        <f>(13.2*0.75)</f>
        <v>9.8999999999999986</v>
      </c>
      <c r="Y41" s="153" t="s">
        <v>400</v>
      </c>
      <c r="Z41" s="206"/>
      <c r="AA41" s="151"/>
    </row>
    <row r="42" spans="1:27" ht="12.75" customHeight="1" x14ac:dyDescent="0.15">
      <c r="A42" s="214"/>
      <c r="B42" s="215"/>
      <c r="C42" s="153"/>
      <c r="D42" s="217"/>
      <c r="E42" s="217"/>
      <c r="F42" s="217"/>
      <c r="G42" s="149">
        <v>78.900000000000006</v>
      </c>
      <c r="H42" s="153" t="s">
        <v>400</v>
      </c>
      <c r="I42" s="206"/>
      <c r="J42" s="149">
        <f>(78.9*0.75)</f>
        <v>59.175000000000004</v>
      </c>
      <c r="K42" s="153" t="s">
        <v>400</v>
      </c>
      <c r="L42" s="206"/>
      <c r="M42" s="151"/>
      <c r="N42" s="146"/>
      <c r="O42" s="202"/>
      <c r="P42" s="202"/>
      <c r="Q42" s="153" t="s">
        <v>44</v>
      </c>
      <c r="R42" s="212"/>
      <c r="S42" s="212"/>
      <c r="T42" s="212"/>
      <c r="U42" s="149">
        <v>85.600000000000009</v>
      </c>
      <c r="V42" s="153" t="s">
        <v>400</v>
      </c>
      <c r="W42" s="206"/>
      <c r="X42" s="149">
        <f>(85.6*0.75)</f>
        <v>64.199999999999989</v>
      </c>
      <c r="Y42" s="153" t="s">
        <v>400</v>
      </c>
      <c r="Z42" s="206"/>
      <c r="AA42" s="151"/>
    </row>
    <row r="43" spans="1:27" ht="12.75" customHeight="1" x14ac:dyDescent="0.15">
      <c r="A43" s="214"/>
      <c r="B43" s="215"/>
      <c r="C43" s="154"/>
      <c r="D43" s="218"/>
      <c r="E43" s="218"/>
      <c r="F43" s="218"/>
      <c r="G43" s="155">
        <v>1.5000000000000002</v>
      </c>
      <c r="H43" s="154" t="s">
        <v>400</v>
      </c>
      <c r="I43" s="207"/>
      <c r="J43" s="155">
        <f>(1.5*0.75)</f>
        <v>1.125</v>
      </c>
      <c r="K43" s="154" t="s">
        <v>400</v>
      </c>
      <c r="L43" s="207"/>
      <c r="M43" s="157"/>
      <c r="N43" s="160"/>
      <c r="O43" s="202"/>
      <c r="P43" s="202"/>
      <c r="Q43" s="154" t="s">
        <v>97</v>
      </c>
      <c r="R43" s="212"/>
      <c r="S43" s="212"/>
      <c r="T43" s="212"/>
      <c r="U43" s="155">
        <v>2.7</v>
      </c>
      <c r="V43" s="154" t="s">
        <v>400</v>
      </c>
      <c r="W43" s="207"/>
      <c r="X43" s="155">
        <f>(2.7*0.75)</f>
        <v>2.0250000000000004</v>
      </c>
      <c r="Y43" s="154" t="s">
        <v>400</v>
      </c>
      <c r="Z43" s="207"/>
      <c r="AA43" s="157"/>
    </row>
    <row r="44" spans="1:27" ht="12.75" customHeight="1" x14ac:dyDescent="0.15">
      <c r="A44" s="202">
        <v>10</v>
      </c>
      <c r="B44" s="215" t="s">
        <v>43</v>
      </c>
      <c r="C44" s="165" t="s">
        <v>206</v>
      </c>
      <c r="D44" s="216" t="s">
        <v>471</v>
      </c>
      <c r="E44" s="216" t="s">
        <v>472</v>
      </c>
      <c r="F44" s="216" t="s">
        <v>466</v>
      </c>
      <c r="G44" s="159">
        <v>652</v>
      </c>
      <c r="H44" s="144" t="s">
        <v>398</v>
      </c>
      <c r="I44" s="205" t="s">
        <v>467</v>
      </c>
      <c r="J44" s="159">
        <f>(652*0.75)</f>
        <v>489</v>
      </c>
      <c r="K44" s="144" t="s">
        <v>398</v>
      </c>
      <c r="L44" s="205" t="s">
        <v>467</v>
      </c>
      <c r="M44" s="145" t="s">
        <v>51</v>
      </c>
      <c r="N44" s="160"/>
      <c r="O44" s="202">
        <v>26</v>
      </c>
      <c r="P44" s="202" t="s">
        <v>480</v>
      </c>
      <c r="Q44" s="167" t="s">
        <v>223</v>
      </c>
      <c r="R44" s="212" t="s">
        <v>481</v>
      </c>
      <c r="S44" s="212" t="s">
        <v>482</v>
      </c>
      <c r="T44" s="212" t="s">
        <v>483</v>
      </c>
      <c r="U44" s="159">
        <v>654</v>
      </c>
      <c r="V44" s="144" t="s">
        <v>398</v>
      </c>
      <c r="W44" s="205" t="s">
        <v>484</v>
      </c>
      <c r="X44" s="159">
        <f>(654*0.75)</f>
        <v>490.5</v>
      </c>
      <c r="Y44" s="144" t="s">
        <v>398</v>
      </c>
      <c r="Z44" s="205" t="s">
        <v>484</v>
      </c>
      <c r="AA44" s="145" t="s">
        <v>51</v>
      </c>
    </row>
    <row r="45" spans="1:27" ht="12.75" customHeight="1" x14ac:dyDescent="0.15">
      <c r="A45" s="214"/>
      <c r="B45" s="215"/>
      <c r="C45" s="153" t="s">
        <v>215</v>
      </c>
      <c r="D45" s="217"/>
      <c r="E45" s="217"/>
      <c r="F45" s="217"/>
      <c r="G45" s="149">
        <v>23.900000000000002</v>
      </c>
      <c r="H45" s="153" t="s">
        <v>400</v>
      </c>
      <c r="I45" s="206"/>
      <c r="J45" s="149">
        <f>(23.9*0.75)</f>
        <v>17.924999999999997</v>
      </c>
      <c r="K45" s="153" t="s">
        <v>400</v>
      </c>
      <c r="L45" s="206"/>
      <c r="M45" s="151" t="s">
        <v>477</v>
      </c>
      <c r="N45" s="160"/>
      <c r="O45" s="202"/>
      <c r="P45" s="202"/>
      <c r="Q45" s="153" t="s">
        <v>229</v>
      </c>
      <c r="R45" s="212"/>
      <c r="S45" s="212"/>
      <c r="T45" s="212"/>
      <c r="U45" s="149">
        <v>21.4</v>
      </c>
      <c r="V45" s="153" t="s">
        <v>400</v>
      </c>
      <c r="W45" s="206"/>
      <c r="X45" s="149">
        <f>(21.4*0.75)</f>
        <v>16.049999999999997</v>
      </c>
      <c r="Y45" s="153" t="s">
        <v>400</v>
      </c>
      <c r="Z45" s="206"/>
      <c r="AA45" s="151" t="s">
        <v>485</v>
      </c>
    </row>
    <row r="46" spans="1:27" ht="12.75" customHeight="1" x14ac:dyDescent="0.15">
      <c r="A46" s="214"/>
      <c r="B46" s="215"/>
      <c r="C46" s="153" t="s">
        <v>190</v>
      </c>
      <c r="D46" s="217"/>
      <c r="E46" s="217"/>
      <c r="F46" s="217"/>
      <c r="G46" s="149">
        <v>20.6</v>
      </c>
      <c r="H46" s="153" t="s">
        <v>400</v>
      </c>
      <c r="I46" s="206"/>
      <c r="J46" s="149">
        <f>(20.6*0.75)</f>
        <v>15.450000000000001</v>
      </c>
      <c r="K46" s="153" t="s">
        <v>400</v>
      </c>
      <c r="L46" s="206"/>
      <c r="M46" s="151" t="s">
        <v>461</v>
      </c>
      <c r="N46" s="160"/>
      <c r="O46" s="202"/>
      <c r="P46" s="202"/>
      <c r="Q46" s="153" t="s">
        <v>148</v>
      </c>
      <c r="R46" s="212"/>
      <c r="S46" s="212"/>
      <c r="T46" s="212"/>
      <c r="U46" s="149">
        <v>21.4</v>
      </c>
      <c r="V46" s="153" t="s">
        <v>400</v>
      </c>
      <c r="W46" s="206"/>
      <c r="X46" s="149">
        <f>(21.4*0.75)</f>
        <v>16.049999999999997</v>
      </c>
      <c r="Y46" s="153" t="s">
        <v>400</v>
      </c>
      <c r="Z46" s="206"/>
      <c r="AA46" s="151" t="s">
        <v>470</v>
      </c>
    </row>
    <row r="47" spans="1:27" ht="12.75" customHeight="1" x14ac:dyDescent="0.15">
      <c r="A47" s="214"/>
      <c r="B47" s="215"/>
      <c r="C47" s="153" t="s">
        <v>132</v>
      </c>
      <c r="D47" s="217"/>
      <c r="E47" s="217"/>
      <c r="F47" s="217"/>
      <c r="G47" s="149">
        <v>89.999999999999957</v>
      </c>
      <c r="H47" s="153" t="s">
        <v>400</v>
      </c>
      <c r="I47" s="206"/>
      <c r="J47" s="149">
        <f>(90*0.75)</f>
        <v>67.5</v>
      </c>
      <c r="K47" s="153" t="s">
        <v>400</v>
      </c>
      <c r="L47" s="206"/>
      <c r="M47" s="151"/>
      <c r="N47" s="146"/>
      <c r="O47" s="202"/>
      <c r="P47" s="202"/>
      <c r="Q47" s="153" t="s">
        <v>153</v>
      </c>
      <c r="R47" s="212"/>
      <c r="S47" s="212"/>
      <c r="T47" s="212"/>
      <c r="U47" s="149">
        <v>89.8</v>
      </c>
      <c r="V47" s="153" t="s">
        <v>400</v>
      </c>
      <c r="W47" s="206"/>
      <c r="X47" s="149">
        <f>(89.8*0.75)</f>
        <v>67.349999999999994</v>
      </c>
      <c r="Y47" s="153" t="s">
        <v>400</v>
      </c>
      <c r="Z47" s="206"/>
      <c r="AA47" s="151"/>
    </row>
    <row r="48" spans="1:27" ht="12.75" customHeight="1" x14ac:dyDescent="0.15">
      <c r="A48" s="214"/>
      <c r="B48" s="215"/>
      <c r="C48" s="154"/>
      <c r="D48" s="218"/>
      <c r="E48" s="218"/>
      <c r="F48" s="218"/>
      <c r="G48" s="155">
        <v>1.5</v>
      </c>
      <c r="H48" s="154" t="s">
        <v>400</v>
      </c>
      <c r="I48" s="207"/>
      <c r="J48" s="155">
        <f>(1.5*0.75)</f>
        <v>1.125</v>
      </c>
      <c r="K48" s="154" t="s">
        <v>400</v>
      </c>
      <c r="L48" s="207"/>
      <c r="M48" s="157"/>
      <c r="N48" s="160"/>
      <c r="O48" s="202"/>
      <c r="P48" s="202"/>
      <c r="Q48" s="154"/>
      <c r="R48" s="212"/>
      <c r="S48" s="212"/>
      <c r="T48" s="212"/>
      <c r="U48" s="155">
        <v>1.9000000000000004</v>
      </c>
      <c r="V48" s="154" t="s">
        <v>400</v>
      </c>
      <c r="W48" s="207"/>
      <c r="X48" s="155">
        <f>(1.9*0.75)</f>
        <v>1.4249999999999998</v>
      </c>
      <c r="Y48" s="154" t="s">
        <v>400</v>
      </c>
      <c r="Z48" s="207"/>
      <c r="AA48" s="157"/>
    </row>
    <row r="49" spans="1:27" ht="12.75" customHeight="1" x14ac:dyDescent="0.15">
      <c r="A49" s="202">
        <v>11</v>
      </c>
      <c r="B49" s="215" t="s">
        <v>416</v>
      </c>
      <c r="C49" s="166" t="s">
        <v>16</v>
      </c>
      <c r="D49" s="216" t="s">
        <v>473</v>
      </c>
      <c r="E49" s="216" t="s">
        <v>479</v>
      </c>
      <c r="F49" s="216" t="s">
        <v>475</v>
      </c>
      <c r="G49" s="159">
        <v>558</v>
      </c>
      <c r="H49" s="144" t="s">
        <v>398</v>
      </c>
      <c r="I49" s="205" t="s">
        <v>476</v>
      </c>
      <c r="J49" s="159">
        <f>(558*0.75)</f>
        <v>418.5</v>
      </c>
      <c r="K49" s="144" t="s">
        <v>398</v>
      </c>
      <c r="L49" s="205" t="s">
        <v>476</v>
      </c>
      <c r="M49" s="145" t="s">
        <v>51</v>
      </c>
      <c r="N49" s="160"/>
      <c r="O49" s="387"/>
      <c r="P49" s="375"/>
      <c r="Q49" s="376"/>
      <c r="R49" s="377"/>
      <c r="S49" s="377"/>
      <c r="T49" s="377"/>
      <c r="U49" s="378"/>
      <c r="V49" s="376"/>
      <c r="W49" s="379"/>
      <c r="X49" s="378"/>
      <c r="Y49" s="376"/>
      <c r="Z49" s="379"/>
      <c r="AA49" s="380"/>
    </row>
    <row r="50" spans="1:27" ht="12.75" customHeight="1" x14ac:dyDescent="0.15">
      <c r="A50" s="214"/>
      <c r="B50" s="215"/>
      <c r="C50" s="161" t="s">
        <v>219</v>
      </c>
      <c r="D50" s="217"/>
      <c r="E50" s="217"/>
      <c r="F50" s="217"/>
      <c r="G50" s="149">
        <v>21.699999999999996</v>
      </c>
      <c r="H50" s="153" t="s">
        <v>400</v>
      </c>
      <c r="I50" s="206"/>
      <c r="J50" s="149">
        <f>(21.7*0.75)</f>
        <v>16.274999999999999</v>
      </c>
      <c r="K50" s="153" t="s">
        <v>400</v>
      </c>
      <c r="L50" s="206"/>
      <c r="M50" s="151" t="s">
        <v>478</v>
      </c>
      <c r="N50" s="160"/>
      <c r="O50" s="388"/>
      <c r="P50" s="381"/>
      <c r="Q50" s="382"/>
      <c r="R50" s="383"/>
      <c r="S50" s="383"/>
      <c r="T50" s="383"/>
      <c r="U50" s="384"/>
      <c r="V50" s="382"/>
      <c r="W50" s="385"/>
      <c r="X50" s="384"/>
      <c r="Y50" s="382"/>
      <c r="Z50" s="385"/>
      <c r="AA50" s="386"/>
    </row>
    <row r="51" spans="1:27" ht="12.75" customHeight="1" x14ac:dyDescent="0.15">
      <c r="A51" s="214"/>
      <c r="B51" s="215"/>
      <c r="C51" s="153" t="s">
        <v>221</v>
      </c>
      <c r="D51" s="217"/>
      <c r="E51" s="217"/>
      <c r="F51" s="217"/>
      <c r="G51" s="149">
        <v>13.2</v>
      </c>
      <c r="H51" s="153" t="s">
        <v>400</v>
      </c>
      <c r="I51" s="206"/>
      <c r="J51" s="149">
        <f>(13.2*0.75)</f>
        <v>9.8999999999999986</v>
      </c>
      <c r="K51" s="153" t="s">
        <v>400</v>
      </c>
      <c r="L51" s="206"/>
      <c r="M51" s="151"/>
      <c r="N51" s="160"/>
      <c r="O51" s="211">
        <v>29</v>
      </c>
      <c r="P51" s="202" t="s">
        <v>388</v>
      </c>
      <c r="Q51" s="142" t="s">
        <v>16</v>
      </c>
      <c r="R51" s="212" t="s">
        <v>488</v>
      </c>
      <c r="S51" s="212" t="s">
        <v>489</v>
      </c>
      <c r="T51" s="212" t="s">
        <v>490</v>
      </c>
      <c r="U51" s="159">
        <v>585</v>
      </c>
      <c r="V51" s="144" t="s">
        <v>398</v>
      </c>
      <c r="W51" s="205" t="s">
        <v>491</v>
      </c>
      <c r="X51" s="159">
        <f>(585*0.75)</f>
        <v>438.75</v>
      </c>
      <c r="Y51" s="144" t="s">
        <v>398</v>
      </c>
      <c r="Z51" s="205" t="s">
        <v>491</v>
      </c>
      <c r="AA51" s="145" t="s">
        <v>51</v>
      </c>
    </row>
    <row r="52" spans="1:27" ht="12.75" customHeight="1" x14ac:dyDescent="0.15">
      <c r="A52" s="214"/>
      <c r="B52" s="215"/>
      <c r="C52" s="153" t="s">
        <v>44</v>
      </c>
      <c r="D52" s="217"/>
      <c r="E52" s="217"/>
      <c r="F52" s="217"/>
      <c r="G52" s="149">
        <v>85.500000000000014</v>
      </c>
      <c r="H52" s="153" t="s">
        <v>400</v>
      </c>
      <c r="I52" s="206"/>
      <c r="J52" s="149">
        <f>(85.5*0.75)</f>
        <v>64.125</v>
      </c>
      <c r="K52" s="153" t="s">
        <v>400</v>
      </c>
      <c r="L52" s="206"/>
      <c r="M52" s="151"/>
      <c r="N52" s="146"/>
      <c r="O52" s="211"/>
      <c r="P52" s="202"/>
      <c r="Q52" s="148" t="s">
        <v>17</v>
      </c>
      <c r="R52" s="213"/>
      <c r="S52" s="213"/>
      <c r="T52" s="213"/>
      <c r="U52" s="149">
        <v>17.599999999999998</v>
      </c>
      <c r="V52" s="153" t="s">
        <v>400</v>
      </c>
      <c r="W52" s="206"/>
      <c r="X52" s="149">
        <f>(17.6*0.75)</f>
        <v>13.200000000000001</v>
      </c>
      <c r="Y52" s="153" t="s">
        <v>400</v>
      </c>
      <c r="Z52" s="206"/>
      <c r="AA52" s="151" t="s">
        <v>411</v>
      </c>
    </row>
    <row r="53" spans="1:27" ht="12.75" customHeight="1" x14ac:dyDescent="0.15">
      <c r="A53" s="214"/>
      <c r="B53" s="215"/>
      <c r="C53" s="154" t="s">
        <v>97</v>
      </c>
      <c r="D53" s="218"/>
      <c r="E53" s="218"/>
      <c r="F53" s="218"/>
      <c r="G53" s="155">
        <v>2.7</v>
      </c>
      <c r="H53" s="154" t="s">
        <v>400</v>
      </c>
      <c r="I53" s="207"/>
      <c r="J53" s="155">
        <f>(2.7*0.75)</f>
        <v>2.0250000000000004</v>
      </c>
      <c r="K53" s="154" t="s">
        <v>400</v>
      </c>
      <c r="L53" s="207"/>
      <c r="M53" s="157"/>
      <c r="N53" s="160"/>
      <c r="O53" s="211"/>
      <c r="P53" s="202"/>
      <c r="Q53" s="153" t="s">
        <v>38</v>
      </c>
      <c r="R53" s="213"/>
      <c r="S53" s="213"/>
      <c r="T53" s="213"/>
      <c r="U53" s="149">
        <v>17.799999999999997</v>
      </c>
      <c r="V53" s="153" t="s">
        <v>400</v>
      </c>
      <c r="W53" s="206"/>
      <c r="X53" s="149">
        <f>(17.8*0.75)</f>
        <v>13.350000000000001</v>
      </c>
      <c r="Y53" s="153" t="s">
        <v>400</v>
      </c>
      <c r="Z53" s="206"/>
      <c r="AA53" s="151"/>
    </row>
    <row r="54" spans="1:27" ht="12.75" customHeight="1" x14ac:dyDescent="0.15">
      <c r="A54" s="202">
        <v>12</v>
      </c>
      <c r="B54" s="215" t="s">
        <v>480</v>
      </c>
      <c r="C54" s="168" t="s">
        <v>223</v>
      </c>
      <c r="D54" s="216" t="s">
        <v>486</v>
      </c>
      <c r="E54" s="216" t="s">
        <v>482</v>
      </c>
      <c r="F54" s="216" t="s">
        <v>483</v>
      </c>
      <c r="G54" s="159">
        <v>654</v>
      </c>
      <c r="H54" s="144" t="s">
        <v>398</v>
      </c>
      <c r="I54" s="205" t="s">
        <v>484</v>
      </c>
      <c r="J54" s="159">
        <f>(654*0.75)</f>
        <v>490.5</v>
      </c>
      <c r="K54" s="144" t="s">
        <v>398</v>
      </c>
      <c r="L54" s="205" t="s">
        <v>484</v>
      </c>
      <c r="M54" s="145" t="s">
        <v>51</v>
      </c>
      <c r="N54" s="160"/>
      <c r="O54" s="211"/>
      <c r="P54" s="202"/>
      <c r="Q54" s="153" t="s">
        <v>44</v>
      </c>
      <c r="R54" s="213"/>
      <c r="S54" s="213"/>
      <c r="T54" s="213"/>
      <c r="U54" s="149">
        <v>86.4</v>
      </c>
      <c r="V54" s="153" t="s">
        <v>400</v>
      </c>
      <c r="W54" s="206"/>
      <c r="X54" s="149">
        <f>(86.4*0.75)</f>
        <v>64.800000000000011</v>
      </c>
      <c r="Y54" s="153" t="s">
        <v>400</v>
      </c>
      <c r="Z54" s="206"/>
      <c r="AA54" s="151"/>
    </row>
    <row r="55" spans="1:27" ht="12.75" customHeight="1" x14ac:dyDescent="0.15">
      <c r="A55" s="214"/>
      <c r="B55" s="215"/>
      <c r="C55" s="153" t="s">
        <v>229</v>
      </c>
      <c r="D55" s="217"/>
      <c r="E55" s="217"/>
      <c r="F55" s="217"/>
      <c r="G55" s="149">
        <v>21.4</v>
      </c>
      <c r="H55" s="153" t="s">
        <v>400</v>
      </c>
      <c r="I55" s="206"/>
      <c r="J55" s="149">
        <f>(21.4*0.75)</f>
        <v>16.049999999999997</v>
      </c>
      <c r="K55" s="153" t="s">
        <v>400</v>
      </c>
      <c r="L55" s="206"/>
      <c r="M55" s="151" t="s">
        <v>487</v>
      </c>
      <c r="N55" s="160"/>
      <c r="O55" s="211"/>
      <c r="P55" s="202"/>
      <c r="Q55" s="154"/>
      <c r="R55" s="213"/>
      <c r="S55" s="213"/>
      <c r="T55" s="213"/>
      <c r="U55" s="155">
        <v>1.2000000000000002</v>
      </c>
      <c r="V55" s="154" t="s">
        <v>400</v>
      </c>
      <c r="W55" s="207"/>
      <c r="X55" s="155">
        <f>(1.2*0.75)</f>
        <v>0.89999999999999991</v>
      </c>
      <c r="Y55" s="154" t="s">
        <v>400</v>
      </c>
      <c r="Z55" s="207"/>
      <c r="AA55" s="157"/>
    </row>
    <row r="56" spans="1:27" ht="12.75" customHeight="1" x14ac:dyDescent="0.15">
      <c r="A56" s="214"/>
      <c r="B56" s="215"/>
      <c r="C56" s="153" t="s">
        <v>148</v>
      </c>
      <c r="D56" s="217"/>
      <c r="E56" s="217"/>
      <c r="F56" s="217"/>
      <c r="G56" s="149">
        <v>21.4</v>
      </c>
      <c r="H56" s="153" t="s">
        <v>400</v>
      </c>
      <c r="I56" s="206"/>
      <c r="J56" s="149">
        <f>(21.4*0.75)</f>
        <v>16.049999999999997</v>
      </c>
      <c r="K56" s="153" t="s">
        <v>400</v>
      </c>
      <c r="L56" s="206"/>
      <c r="M56" s="151"/>
      <c r="N56" s="160"/>
      <c r="O56" s="211">
        <v>30</v>
      </c>
      <c r="P56" s="202" t="s">
        <v>394</v>
      </c>
      <c r="Q56" s="147" t="s">
        <v>79</v>
      </c>
      <c r="R56" s="212" t="s">
        <v>492</v>
      </c>
      <c r="S56" s="212" t="s">
        <v>493</v>
      </c>
      <c r="T56" s="212" t="s">
        <v>404</v>
      </c>
      <c r="U56" s="159">
        <v>674</v>
      </c>
      <c r="V56" s="144" t="s">
        <v>398</v>
      </c>
      <c r="W56" s="205" t="s">
        <v>399</v>
      </c>
      <c r="X56" s="159">
        <f>(674*0.75)</f>
        <v>505.5</v>
      </c>
      <c r="Y56" s="144" t="s">
        <v>398</v>
      </c>
      <c r="Z56" s="205" t="s">
        <v>399</v>
      </c>
      <c r="AA56" s="145" t="s">
        <v>51</v>
      </c>
    </row>
    <row r="57" spans="1:27" ht="12.75" customHeight="1" x14ac:dyDescent="0.15">
      <c r="A57" s="214"/>
      <c r="B57" s="215"/>
      <c r="C57" s="153" t="s">
        <v>153</v>
      </c>
      <c r="D57" s="217"/>
      <c r="E57" s="217"/>
      <c r="F57" s="217"/>
      <c r="G57" s="149">
        <v>89.800000000000011</v>
      </c>
      <c r="H57" s="153" t="s">
        <v>400</v>
      </c>
      <c r="I57" s="206"/>
      <c r="J57" s="149">
        <f>(89.8*0.75)</f>
        <v>67.349999999999994</v>
      </c>
      <c r="K57" s="153" t="s">
        <v>400</v>
      </c>
      <c r="L57" s="206"/>
      <c r="M57" s="151"/>
      <c r="N57" s="146"/>
      <c r="O57" s="211"/>
      <c r="P57" s="202"/>
      <c r="Q57" s="153" t="s">
        <v>90</v>
      </c>
      <c r="R57" s="212"/>
      <c r="S57" s="212"/>
      <c r="T57" s="212"/>
      <c r="U57" s="149">
        <v>22.7</v>
      </c>
      <c r="V57" s="153" t="s">
        <v>400</v>
      </c>
      <c r="W57" s="206"/>
      <c r="X57" s="149">
        <f>(22.7*0.75)</f>
        <v>17.024999999999999</v>
      </c>
      <c r="Y57" s="153" t="s">
        <v>400</v>
      </c>
      <c r="Z57" s="206"/>
      <c r="AA57" s="151" t="s">
        <v>487</v>
      </c>
    </row>
    <row r="58" spans="1:27" ht="12.75" customHeight="1" x14ac:dyDescent="0.15">
      <c r="A58" s="214"/>
      <c r="B58" s="215"/>
      <c r="C58" s="154"/>
      <c r="D58" s="218"/>
      <c r="E58" s="218"/>
      <c r="F58" s="218"/>
      <c r="G58" s="155">
        <v>1.9000000000000001</v>
      </c>
      <c r="H58" s="154" t="s">
        <v>400</v>
      </c>
      <c r="I58" s="207"/>
      <c r="J58" s="155">
        <f>(1.9*0.75)</f>
        <v>1.4249999999999998</v>
      </c>
      <c r="K58" s="154" t="s">
        <v>400</v>
      </c>
      <c r="L58" s="207"/>
      <c r="M58" s="157"/>
      <c r="N58" s="160"/>
      <c r="O58" s="211"/>
      <c r="P58" s="202"/>
      <c r="Q58" s="153" t="s">
        <v>97</v>
      </c>
      <c r="R58" s="212"/>
      <c r="S58" s="212"/>
      <c r="T58" s="212"/>
      <c r="U58" s="149">
        <v>19.600000000000001</v>
      </c>
      <c r="V58" s="153" t="s">
        <v>400</v>
      </c>
      <c r="W58" s="206"/>
      <c r="X58" s="149">
        <f>(19.6*0.75)</f>
        <v>14.700000000000001</v>
      </c>
      <c r="Y58" s="153" t="s">
        <v>400</v>
      </c>
      <c r="Z58" s="206"/>
      <c r="AA58" s="151"/>
    </row>
    <row r="59" spans="1:27" ht="12.75" customHeight="1" x14ac:dyDescent="0.15">
      <c r="A59" s="387"/>
      <c r="B59" s="375"/>
      <c r="C59" s="376"/>
      <c r="D59" s="377"/>
      <c r="E59" s="377"/>
      <c r="F59" s="377"/>
      <c r="G59" s="378"/>
      <c r="H59" s="376"/>
      <c r="I59" s="379"/>
      <c r="J59" s="378"/>
      <c r="K59" s="376"/>
      <c r="L59" s="379"/>
      <c r="M59" s="380"/>
      <c r="N59" s="160"/>
      <c r="O59" s="211"/>
      <c r="P59" s="202"/>
      <c r="Q59" s="153"/>
      <c r="R59" s="212"/>
      <c r="S59" s="212"/>
      <c r="T59" s="212"/>
      <c r="U59" s="149">
        <v>99.6</v>
      </c>
      <c r="V59" s="153" t="s">
        <v>400</v>
      </c>
      <c r="W59" s="206"/>
      <c r="X59" s="149">
        <f>(99.6*0.75)</f>
        <v>74.699999999999989</v>
      </c>
      <c r="Y59" s="153" t="s">
        <v>400</v>
      </c>
      <c r="Z59" s="206"/>
      <c r="AA59" s="151"/>
    </row>
    <row r="60" spans="1:27" ht="12.75" customHeight="1" x14ac:dyDescent="0.15">
      <c r="A60" s="388"/>
      <c r="B60" s="381"/>
      <c r="C60" s="382"/>
      <c r="D60" s="383"/>
      <c r="E60" s="383"/>
      <c r="F60" s="383"/>
      <c r="G60" s="384"/>
      <c r="H60" s="382"/>
      <c r="I60" s="385"/>
      <c r="J60" s="384"/>
      <c r="K60" s="382"/>
      <c r="L60" s="385"/>
      <c r="M60" s="386"/>
      <c r="N60" s="160"/>
      <c r="O60" s="211"/>
      <c r="P60" s="202"/>
      <c r="Q60" s="154"/>
      <c r="R60" s="212"/>
      <c r="S60" s="212"/>
      <c r="T60" s="212"/>
      <c r="U60" s="155">
        <v>2.2000000000000002</v>
      </c>
      <c r="V60" s="154" t="s">
        <v>400</v>
      </c>
      <c r="W60" s="207"/>
      <c r="X60" s="155">
        <f>(2.2*0.75)</f>
        <v>1.6500000000000001</v>
      </c>
      <c r="Y60" s="154" t="s">
        <v>400</v>
      </c>
      <c r="Z60" s="207"/>
      <c r="AA60" s="157"/>
    </row>
    <row r="61" spans="1:27" ht="12.75" customHeight="1" x14ac:dyDescent="0.15">
      <c r="A61" s="202">
        <v>16</v>
      </c>
      <c r="B61" s="202" t="s">
        <v>394</v>
      </c>
      <c r="C61" s="147" t="s">
        <v>79</v>
      </c>
      <c r="D61" s="212" t="s">
        <v>395</v>
      </c>
      <c r="E61" s="212" t="s">
        <v>396</v>
      </c>
      <c r="F61" s="212" t="s">
        <v>397</v>
      </c>
      <c r="G61" s="143">
        <v>698</v>
      </c>
      <c r="H61" s="144" t="s">
        <v>398</v>
      </c>
      <c r="I61" s="205" t="s">
        <v>399</v>
      </c>
      <c r="J61" s="143">
        <f>(698*0.75)</f>
        <v>523.5</v>
      </c>
      <c r="K61" s="144" t="s">
        <v>398</v>
      </c>
      <c r="L61" s="205" t="s">
        <v>399</v>
      </c>
      <c r="M61" s="145" t="s">
        <v>51</v>
      </c>
      <c r="N61" s="160"/>
      <c r="O61" s="211">
        <v>31</v>
      </c>
      <c r="P61" s="202" t="s">
        <v>43</v>
      </c>
      <c r="Q61" s="142" t="s">
        <v>110</v>
      </c>
      <c r="R61" s="212" t="s">
        <v>497</v>
      </c>
      <c r="S61" s="212" t="s">
        <v>407</v>
      </c>
      <c r="T61" s="212" t="s">
        <v>498</v>
      </c>
      <c r="U61" s="159">
        <v>596</v>
      </c>
      <c r="V61" s="144" t="s">
        <v>398</v>
      </c>
      <c r="W61" s="205" t="s">
        <v>409</v>
      </c>
      <c r="X61" s="159">
        <f>(596*0.75)</f>
        <v>447</v>
      </c>
      <c r="Y61" s="144" t="s">
        <v>398</v>
      </c>
      <c r="Z61" s="205" t="s">
        <v>409</v>
      </c>
      <c r="AA61" s="145" t="s">
        <v>51</v>
      </c>
    </row>
    <row r="62" spans="1:27" ht="12.75" customHeight="1" x14ac:dyDescent="0.15">
      <c r="A62" s="214"/>
      <c r="B62" s="202"/>
      <c r="C62" s="153" t="s">
        <v>90</v>
      </c>
      <c r="D62" s="212"/>
      <c r="E62" s="212"/>
      <c r="F62" s="212"/>
      <c r="G62" s="149">
        <v>22.599999999999998</v>
      </c>
      <c r="H62" s="150" t="s">
        <v>400</v>
      </c>
      <c r="I62" s="206"/>
      <c r="J62" s="149">
        <f>(22.6*0.75)</f>
        <v>16.950000000000003</v>
      </c>
      <c r="K62" s="150" t="s">
        <v>400</v>
      </c>
      <c r="L62" s="206"/>
      <c r="M62" s="151" t="s">
        <v>402</v>
      </c>
      <c r="N62" s="160"/>
      <c r="O62" s="211"/>
      <c r="P62" s="202"/>
      <c r="Q62" s="161" t="s">
        <v>114</v>
      </c>
      <c r="R62" s="212"/>
      <c r="S62" s="212"/>
      <c r="T62" s="212"/>
      <c r="U62" s="149">
        <v>20.3</v>
      </c>
      <c r="V62" s="153" t="s">
        <v>400</v>
      </c>
      <c r="W62" s="206"/>
      <c r="X62" s="149">
        <f>(20.3*0.75)</f>
        <v>15.225000000000001</v>
      </c>
      <c r="Y62" s="153" t="s">
        <v>400</v>
      </c>
      <c r="Z62" s="206"/>
      <c r="AA62" s="151" t="s">
        <v>505</v>
      </c>
    </row>
    <row r="63" spans="1:27" ht="12.75" customHeight="1" x14ac:dyDescent="0.15">
      <c r="A63" s="214"/>
      <c r="B63" s="202"/>
      <c r="C63" s="153" t="s">
        <v>181</v>
      </c>
      <c r="D63" s="212"/>
      <c r="E63" s="212"/>
      <c r="F63" s="212"/>
      <c r="G63" s="149">
        <v>21.3</v>
      </c>
      <c r="H63" s="150" t="s">
        <v>400</v>
      </c>
      <c r="I63" s="206"/>
      <c r="J63" s="149">
        <f>(21.3*0.75)</f>
        <v>15.975000000000001</v>
      </c>
      <c r="K63" s="150" t="s">
        <v>400</v>
      </c>
      <c r="L63" s="206"/>
      <c r="M63" s="151"/>
      <c r="N63" s="160"/>
      <c r="O63" s="211"/>
      <c r="P63" s="202"/>
      <c r="Q63" s="153" t="s">
        <v>127</v>
      </c>
      <c r="R63" s="212"/>
      <c r="S63" s="212"/>
      <c r="T63" s="212"/>
      <c r="U63" s="149">
        <v>16.399999999999999</v>
      </c>
      <c r="V63" s="153" t="s">
        <v>410</v>
      </c>
      <c r="W63" s="206"/>
      <c r="X63" s="149">
        <f>(16.4*0.75)</f>
        <v>12.299999999999999</v>
      </c>
      <c r="Y63" s="153" t="s">
        <v>410</v>
      </c>
      <c r="Z63" s="206"/>
      <c r="AA63" s="151"/>
    </row>
    <row r="64" spans="1:27" ht="12.75" customHeight="1" x14ac:dyDescent="0.15">
      <c r="A64" s="214"/>
      <c r="B64" s="202"/>
      <c r="C64" s="153"/>
      <c r="D64" s="212"/>
      <c r="E64" s="212"/>
      <c r="F64" s="212"/>
      <c r="G64" s="149">
        <v>101.19999999999999</v>
      </c>
      <c r="H64" s="150" t="s">
        <v>400</v>
      </c>
      <c r="I64" s="206"/>
      <c r="J64" s="149">
        <f>(101.2*0.75)</f>
        <v>75.900000000000006</v>
      </c>
      <c r="K64" s="150" t="s">
        <v>400</v>
      </c>
      <c r="L64" s="206"/>
      <c r="M64" s="151"/>
      <c r="N64" s="160"/>
      <c r="O64" s="211"/>
      <c r="P64" s="202"/>
      <c r="Q64" s="153" t="s">
        <v>44</v>
      </c>
      <c r="R64" s="212"/>
      <c r="S64" s="212"/>
      <c r="T64" s="212"/>
      <c r="U64" s="149">
        <v>89.300000000000011</v>
      </c>
      <c r="V64" s="153" t="s">
        <v>511</v>
      </c>
      <c r="W64" s="206"/>
      <c r="X64" s="149">
        <f>(89.3*0.75)</f>
        <v>66.974999999999994</v>
      </c>
      <c r="Y64" s="153" t="s">
        <v>511</v>
      </c>
      <c r="Z64" s="206"/>
      <c r="AA64" s="151"/>
    </row>
    <row r="65" spans="1:27" ht="12.75" customHeight="1" x14ac:dyDescent="0.15">
      <c r="A65" s="214"/>
      <c r="B65" s="202"/>
      <c r="C65" s="154"/>
      <c r="D65" s="212"/>
      <c r="E65" s="212"/>
      <c r="F65" s="212"/>
      <c r="G65" s="155">
        <v>2.2000000000000002</v>
      </c>
      <c r="H65" s="156" t="s">
        <v>400</v>
      </c>
      <c r="I65" s="207"/>
      <c r="J65" s="155">
        <f>(2.2*0.75)</f>
        <v>1.6500000000000001</v>
      </c>
      <c r="K65" s="156" t="s">
        <v>400</v>
      </c>
      <c r="L65" s="207"/>
      <c r="M65" s="157"/>
      <c r="N65" s="160"/>
      <c r="O65" s="211"/>
      <c r="P65" s="202"/>
      <c r="Q65" s="154" t="s">
        <v>132</v>
      </c>
      <c r="R65" s="212"/>
      <c r="S65" s="212"/>
      <c r="T65" s="212"/>
      <c r="U65" s="155">
        <v>1.5</v>
      </c>
      <c r="V65" s="154" t="s">
        <v>410</v>
      </c>
      <c r="W65" s="207"/>
      <c r="X65" s="155">
        <f>(1.5*0.75)</f>
        <v>1.125</v>
      </c>
      <c r="Y65" s="154" t="s">
        <v>410</v>
      </c>
      <c r="Z65" s="207"/>
      <c r="AA65" s="157"/>
    </row>
    <row r="66" spans="1:27" ht="12.75" customHeight="1" x14ac:dyDescent="0.15">
      <c r="N66" s="146"/>
      <c r="O66" s="204" t="s">
        <v>512</v>
      </c>
      <c r="P66" s="204"/>
      <c r="Q66" s="204"/>
      <c r="R66" s="204"/>
      <c r="S66" s="204"/>
      <c r="T66" s="204"/>
      <c r="U66" s="204"/>
      <c r="V66" s="204"/>
      <c r="W66" s="204"/>
      <c r="X66" s="204"/>
      <c r="Y66" s="204"/>
      <c r="Z66" s="204"/>
      <c r="AA66" s="204"/>
    </row>
    <row r="67" spans="1:27" ht="12.75" customHeight="1" x14ac:dyDescent="0.15">
      <c r="A67" s="202" t="s">
        <v>494</v>
      </c>
      <c r="B67" s="202"/>
      <c r="C67" s="169" t="s">
        <v>495</v>
      </c>
      <c r="D67" s="208" t="s">
        <v>496</v>
      </c>
      <c r="E67" s="209"/>
      <c r="F67" s="209"/>
      <c r="G67" s="209"/>
      <c r="H67" s="209"/>
      <c r="I67" s="210"/>
      <c r="J67" s="152"/>
      <c r="K67" s="160"/>
      <c r="L67" s="160"/>
      <c r="N67" s="160"/>
      <c r="O67" s="186" t="s">
        <v>513</v>
      </c>
      <c r="P67" s="187"/>
      <c r="Q67" s="187"/>
      <c r="R67" s="187"/>
      <c r="S67" s="187"/>
      <c r="T67" s="187"/>
      <c r="U67" s="187"/>
      <c r="W67" s="139"/>
      <c r="X67" s="138"/>
      <c r="AA67" s="187"/>
    </row>
    <row r="68" spans="1:27" ht="12.75" customHeight="1" x14ac:dyDescent="0.15">
      <c r="A68" s="202"/>
      <c r="B68" s="202"/>
      <c r="C68" s="169" t="s">
        <v>499</v>
      </c>
      <c r="D68" s="170" t="s">
        <v>500</v>
      </c>
      <c r="E68" s="170" t="s">
        <v>501</v>
      </c>
      <c r="F68" s="170" t="s">
        <v>502</v>
      </c>
      <c r="G68" s="202" t="s">
        <v>503</v>
      </c>
      <c r="H68" s="202"/>
      <c r="I68" s="171" t="s">
        <v>504</v>
      </c>
      <c r="J68" s="172"/>
      <c r="K68" s="160"/>
      <c r="L68" s="173"/>
      <c r="N68" s="160"/>
      <c r="O68" s="188" t="s">
        <v>514</v>
      </c>
      <c r="P68" s="189"/>
      <c r="Q68" s="190"/>
      <c r="R68" s="191"/>
      <c r="S68" s="191"/>
      <c r="T68" s="191"/>
      <c r="U68" s="138"/>
      <c r="W68" s="139"/>
      <c r="X68" s="138"/>
      <c r="AA68" s="139"/>
    </row>
    <row r="69" spans="1:27" ht="12.75" customHeight="1" x14ac:dyDescent="0.15">
      <c r="A69" s="174" t="s">
        <v>506</v>
      </c>
      <c r="B69" s="175" t="s">
        <v>507</v>
      </c>
      <c r="C69" s="169" t="s">
        <v>508</v>
      </c>
      <c r="D69" s="176">
        <f>19047/31</f>
        <v>614.41935483870964</v>
      </c>
      <c r="E69" s="177">
        <f>685.400000000001/31</f>
        <v>22.10967741935487</v>
      </c>
      <c r="F69" s="177">
        <f>566.200000000001/31</f>
        <v>18.264516129032287</v>
      </c>
      <c r="G69" s="203">
        <f>2719.9/31</f>
        <v>87.738709677419351</v>
      </c>
      <c r="H69" s="203"/>
      <c r="I69" s="178">
        <f>51.3000000000002/31</f>
        <v>1.654838709677426</v>
      </c>
      <c r="J69" s="179"/>
      <c r="K69" s="160"/>
      <c r="L69" s="160"/>
      <c r="N69" s="160"/>
      <c r="O69" s="188" t="s">
        <v>515</v>
      </c>
      <c r="P69" s="189"/>
      <c r="Q69" s="190"/>
      <c r="R69" s="191"/>
      <c r="S69" s="191"/>
      <c r="T69" s="191"/>
      <c r="AA69" s="191"/>
    </row>
    <row r="70" spans="1:27" ht="12.75" customHeight="1" x14ac:dyDescent="0.15">
      <c r="A70" s="174" t="s">
        <v>509</v>
      </c>
      <c r="B70" s="175" t="s">
        <v>507</v>
      </c>
      <c r="C70" s="169" t="s">
        <v>510</v>
      </c>
      <c r="D70" s="176">
        <f>(19047*0.75)/31</f>
        <v>460.81451612903226</v>
      </c>
      <c r="E70" s="177">
        <f>(685.400000000001*0.75)/31</f>
        <v>16.582258064516154</v>
      </c>
      <c r="F70" s="177">
        <f>(566.200000000001*0.75)/31</f>
        <v>13.698387096774217</v>
      </c>
      <c r="G70" s="203">
        <f>(2719.9*0.75)/31</f>
        <v>65.804032258064524</v>
      </c>
      <c r="H70" s="203"/>
      <c r="I70" s="178">
        <f>(51.3000000000002*0.75)/31</f>
        <v>1.2411290322580695</v>
      </c>
      <c r="J70" s="179"/>
      <c r="K70" s="160"/>
      <c r="L70" s="160"/>
      <c r="N70" s="160"/>
      <c r="O70" s="146" t="s">
        <v>516</v>
      </c>
      <c r="P70" s="192"/>
      <c r="Q70" s="192"/>
      <c r="R70" s="192"/>
      <c r="S70" s="192"/>
      <c r="T70" s="192"/>
      <c r="AA70" s="192"/>
    </row>
    <row r="71" spans="1:27" ht="12.75" customHeight="1" x14ac:dyDescent="0.15">
      <c r="A71" s="180"/>
      <c r="B71" s="181"/>
      <c r="C71" s="182"/>
      <c r="D71" s="183"/>
      <c r="E71" s="184"/>
      <c r="F71" s="184"/>
      <c r="G71" s="179"/>
      <c r="H71" s="160"/>
      <c r="I71" s="173"/>
      <c r="J71" s="179"/>
      <c r="K71" s="160"/>
      <c r="M71" s="179"/>
      <c r="N71" s="146"/>
      <c r="O71" s="146" t="s">
        <v>517</v>
      </c>
      <c r="P71" s="192"/>
      <c r="Q71" s="192"/>
      <c r="R71" s="192"/>
      <c r="S71" s="192"/>
      <c r="T71" s="192"/>
      <c r="AA71" s="192"/>
    </row>
    <row r="72" spans="1:27" ht="12.75" customHeight="1" x14ac:dyDescent="0.15">
      <c r="N72" s="160"/>
      <c r="O72" s="146" t="s">
        <v>518</v>
      </c>
      <c r="P72" s="152"/>
      <c r="Q72" s="160"/>
      <c r="R72" s="193"/>
      <c r="S72" s="193"/>
      <c r="T72" s="193"/>
      <c r="AA72" s="194"/>
    </row>
    <row r="73" spans="1:27" ht="12.75" customHeight="1" x14ac:dyDescent="0.15">
      <c r="N73" s="160"/>
      <c r="O73" s="146" t="s">
        <v>519</v>
      </c>
      <c r="P73" s="160"/>
      <c r="Q73" s="160"/>
      <c r="R73" s="160"/>
      <c r="S73" s="160"/>
      <c r="T73" s="160"/>
      <c r="AA73" s="160"/>
    </row>
    <row r="74" spans="1:27" ht="12.75" customHeight="1" x14ac:dyDescent="0.15">
      <c r="N74" s="160"/>
      <c r="O74" s="185" t="s">
        <v>520</v>
      </c>
    </row>
    <row r="75" spans="1:27" ht="12.75" customHeight="1" x14ac:dyDescent="0.15">
      <c r="N75" s="160"/>
      <c r="O75" s="185" t="s">
        <v>521</v>
      </c>
    </row>
    <row r="76" spans="1:27" ht="12.75" customHeight="1" x14ac:dyDescent="0.15">
      <c r="N76" s="146"/>
      <c r="O76" s="185" t="s">
        <v>522</v>
      </c>
    </row>
    <row r="77" spans="1:27" ht="12.75" customHeight="1" x14ac:dyDescent="0.15">
      <c r="N77" s="160"/>
      <c r="O77" s="185" t="s">
        <v>523</v>
      </c>
      <c r="S77" s="139"/>
    </row>
    <row r="78" spans="1:27" ht="12.75" customHeight="1" x14ac:dyDescent="0.15">
      <c r="N78" s="160"/>
      <c r="S78" s="139"/>
    </row>
    <row r="79" spans="1:27" ht="12.75" customHeight="1" x14ac:dyDescent="0.15">
      <c r="N79" s="160"/>
      <c r="S79" s="139"/>
    </row>
    <row r="80" spans="1:27" ht="12.75" customHeight="1" x14ac:dyDescent="0.15">
      <c r="N80" s="160"/>
      <c r="S80" s="139"/>
    </row>
    <row r="81" spans="14:14" ht="12.75" customHeight="1" x14ac:dyDescent="0.15">
      <c r="N81" s="160"/>
    </row>
    <row r="82" spans="14:14" ht="12.75" customHeight="1" x14ac:dyDescent="0.15">
      <c r="N82" s="160"/>
    </row>
    <row r="83" spans="14:14" ht="12.75" customHeight="1" x14ac:dyDescent="0.15">
      <c r="N83" s="160"/>
    </row>
    <row r="84" spans="14:14" ht="12.75" customHeight="1" x14ac:dyDescent="0.15">
      <c r="N84" s="160"/>
    </row>
    <row r="85" spans="14:14" ht="12.75" customHeight="1" x14ac:dyDescent="0.15">
      <c r="N85" s="160"/>
    </row>
    <row r="86" spans="14:14" ht="12.75" customHeight="1" x14ac:dyDescent="0.15">
      <c r="N86" s="160"/>
    </row>
    <row r="87" spans="14:14" ht="12.75" customHeight="1" x14ac:dyDescent="0.15"/>
    <row r="88" spans="14:14" ht="12.75" customHeight="1" x14ac:dyDescent="0.15"/>
    <row r="89" spans="14:14" ht="12.75" customHeight="1" x14ac:dyDescent="0.15"/>
  </sheetData>
  <mergeCells count="188">
    <mergeCell ref="T3:T6"/>
    <mergeCell ref="U3:V6"/>
    <mergeCell ref="W3:W6"/>
    <mergeCell ref="X3:Y6"/>
    <mergeCell ref="A2:A6"/>
    <mergeCell ref="B2:B6"/>
    <mergeCell ref="C2:C6"/>
    <mergeCell ref="D2:F2"/>
    <mergeCell ref="G2:I2"/>
    <mergeCell ref="J2:L2"/>
    <mergeCell ref="D3:D6"/>
    <mergeCell ref="E3:E6"/>
    <mergeCell ref="F3:F6"/>
    <mergeCell ref="G3:H6"/>
    <mergeCell ref="I61:I65"/>
    <mergeCell ref="L61:L65"/>
    <mergeCell ref="Z3:Z6"/>
    <mergeCell ref="AA3:AA6"/>
    <mergeCell ref="A7:A11"/>
    <mergeCell ref="B7:B11"/>
    <mergeCell ref="D7:D11"/>
    <mergeCell ref="E7:E11"/>
    <mergeCell ref="F7:F11"/>
    <mergeCell ref="I7:I11"/>
    <mergeCell ref="L7:L11"/>
    <mergeCell ref="A61:A65"/>
    <mergeCell ref="I3:I6"/>
    <mergeCell ref="J3:K6"/>
    <mergeCell ref="L3:L6"/>
    <mergeCell ref="M3:M6"/>
    <mergeCell ref="R3:R6"/>
    <mergeCell ref="S3:S6"/>
    <mergeCell ref="O2:O6"/>
    <mergeCell ref="P2:P6"/>
    <mergeCell ref="Q2:Q6"/>
    <mergeCell ref="R2:T2"/>
    <mergeCell ref="U2:W2"/>
    <mergeCell ref="X2:Z2"/>
    <mergeCell ref="T12:T16"/>
    <mergeCell ref="W12:W16"/>
    <mergeCell ref="Z12:Z16"/>
    <mergeCell ref="W7:W11"/>
    <mergeCell ref="Z7:Z11"/>
    <mergeCell ref="A17:A21"/>
    <mergeCell ref="B17:B21"/>
    <mergeCell ref="D17:D21"/>
    <mergeCell ref="E17:E21"/>
    <mergeCell ref="F17:F21"/>
    <mergeCell ref="I17:I21"/>
    <mergeCell ref="L17:L21"/>
    <mergeCell ref="O12:O16"/>
    <mergeCell ref="L12:L16"/>
    <mergeCell ref="O7:O11"/>
    <mergeCell ref="P7:P11"/>
    <mergeCell ref="R7:R11"/>
    <mergeCell ref="S7:S11"/>
    <mergeCell ref="T7:T11"/>
    <mergeCell ref="A12:A16"/>
    <mergeCell ref="B12:B16"/>
    <mergeCell ref="D12:D16"/>
    <mergeCell ref="E12:E16"/>
    <mergeCell ref="F12:F16"/>
    <mergeCell ref="A22:A26"/>
    <mergeCell ref="B22:B26"/>
    <mergeCell ref="D22:D26"/>
    <mergeCell ref="E22:E26"/>
    <mergeCell ref="F22:F26"/>
    <mergeCell ref="I22:I26"/>
    <mergeCell ref="P12:P16"/>
    <mergeCell ref="R12:R16"/>
    <mergeCell ref="S12:S16"/>
    <mergeCell ref="I12:I16"/>
    <mergeCell ref="B27:B31"/>
    <mergeCell ref="D27:D31"/>
    <mergeCell ref="E27:E31"/>
    <mergeCell ref="F27:F31"/>
    <mergeCell ref="I27:I31"/>
    <mergeCell ref="L27:L31"/>
    <mergeCell ref="L22:L26"/>
    <mergeCell ref="O17:O21"/>
    <mergeCell ref="P17:P21"/>
    <mergeCell ref="P24:P28"/>
    <mergeCell ref="R24:R28"/>
    <mergeCell ref="S24:S28"/>
    <mergeCell ref="T24:T28"/>
    <mergeCell ref="W24:W28"/>
    <mergeCell ref="Z24:Z28"/>
    <mergeCell ref="O24:O28"/>
    <mergeCell ref="W17:W21"/>
    <mergeCell ref="Z17:Z21"/>
    <mergeCell ref="R17:R21"/>
    <mergeCell ref="S17:S21"/>
    <mergeCell ref="T17:T21"/>
    <mergeCell ref="Z34:Z38"/>
    <mergeCell ref="W29:W33"/>
    <mergeCell ref="Z29:Z33"/>
    <mergeCell ref="A39:A43"/>
    <mergeCell ref="B39:B43"/>
    <mergeCell ref="D39:D43"/>
    <mergeCell ref="E39:E43"/>
    <mergeCell ref="F39:F43"/>
    <mergeCell ref="I39:I43"/>
    <mergeCell ref="L39:L43"/>
    <mergeCell ref="O34:O38"/>
    <mergeCell ref="L34:L38"/>
    <mergeCell ref="O29:O33"/>
    <mergeCell ref="P29:P33"/>
    <mergeCell ref="R29:R33"/>
    <mergeCell ref="S29:S33"/>
    <mergeCell ref="T29:T33"/>
    <mergeCell ref="A34:A38"/>
    <mergeCell ref="B34:B38"/>
    <mergeCell ref="D34:D38"/>
    <mergeCell ref="E34:E38"/>
    <mergeCell ref="F34:F38"/>
    <mergeCell ref="I34:I38"/>
    <mergeCell ref="A27:A31"/>
    <mergeCell ref="D44:D48"/>
    <mergeCell ref="E44:E48"/>
    <mergeCell ref="F44:F48"/>
    <mergeCell ref="I44:I48"/>
    <mergeCell ref="P34:P38"/>
    <mergeCell ref="R34:R38"/>
    <mergeCell ref="S34:S38"/>
    <mergeCell ref="T34:T38"/>
    <mergeCell ref="W34:W38"/>
    <mergeCell ref="P44:P48"/>
    <mergeCell ref="R44:R48"/>
    <mergeCell ref="S44:S48"/>
    <mergeCell ref="T44:T48"/>
    <mergeCell ref="W44:W48"/>
    <mergeCell ref="Z44:Z48"/>
    <mergeCell ref="W39:W43"/>
    <mergeCell ref="Z39:Z43"/>
    <mergeCell ref="A49:A53"/>
    <mergeCell ref="B49:B53"/>
    <mergeCell ref="D49:D53"/>
    <mergeCell ref="E49:E53"/>
    <mergeCell ref="F49:F53"/>
    <mergeCell ref="I49:I53"/>
    <mergeCell ref="L49:L53"/>
    <mergeCell ref="O44:O48"/>
    <mergeCell ref="L44:L48"/>
    <mergeCell ref="O39:O43"/>
    <mergeCell ref="P39:P43"/>
    <mergeCell ref="R39:R43"/>
    <mergeCell ref="S39:S43"/>
    <mergeCell ref="T39:T43"/>
    <mergeCell ref="A44:A48"/>
    <mergeCell ref="B44:B48"/>
    <mergeCell ref="W51:W55"/>
    <mergeCell ref="Z51:Z55"/>
    <mergeCell ref="O51:O55"/>
    <mergeCell ref="P51:P55"/>
    <mergeCell ref="R51:R55"/>
    <mergeCell ref="S51:S55"/>
    <mergeCell ref="T51:T55"/>
    <mergeCell ref="L54:L58"/>
    <mergeCell ref="A54:A58"/>
    <mergeCell ref="B54:B58"/>
    <mergeCell ref="D54:D58"/>
    <mergeCell ref="E54:E58"/>
    <mergeCell ref="F54:F58"/>
    <mergeCell ref="I54:I58"/>
    <mergeCell ref="G68:H68"/>
    <mergeCell ref="G69:H69"/>
    <mergeCell ref="G70:H70"/>
    <mergeCell ref="O66:AA66"/>
    <mergeCell ref="Z56:Z60"/>
    <mergeCell ref="A67:B68"/>
    <mergeCell ref="D67:I67"/>
    <mergeCell ref="O61:O65"/>
    <mergeCell ref="P61:P65"/>
    <mergeCell ref="R61:R65"/>
    <mergeCell ref="S61:S65"/>
    <mergeCell ref="T61:T65"/>
    <mergeCell ref="W61:W65"/>
    <mergeCell ref="Z61:Z65"/>
    <mergeCell ref="O56:O60"/>
    <mergeCell ref="P56:P60"/>
    <mergeCell ref="R56:R60"/>
    <mergeCell ref="S56:S60"/>
    <mergeCell ref="T56:T60"/>
    <mergeCell ref="W56:W60"/>
    <mergeCell ref="B61:B65"/>
    <mergeCell ref="D61:D65"/>
    <mergeCell ref="E61:E65"/>
    <mergeCell ref="F61:F65"/>
  </mergeCells>
  <phoneticPr fontId="23"/>
  <printOptions horizontalCentered="1" verticalCentered="1"/>
  <pageMargins left="0.39370078740157483" right="0.39370078740157483" top="0.59055118110236227" bottom="0.19685039370078741" header="0" footer="0"/>
  <pageSetup paperSize="9" scale="51" fitToHeight="0"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326</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318</v>
      </c>
      <c r="I5" s="325" t="s">
        <v>288</v>
      </c>
      <c r="J5" s="326"/>
      <c r="K5" s="327"/>
      <c r="L5" s="328" t="s">
        <v>325</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324</v>
      </c>
      <c r="C7" s="103" t="s">
        <v>292</v>
      </c>
      <c r="D7" s="103"/>
      <c r="E7" s="40"/>
      <c r="F7" s="40"/>
      <c r="G7" s="103"/>
      <c r="H7" s="104" t="s">
        <v>293</v>
      </c>
      <c r="I7" s="103" t="s">
        <v>324</v>
      </c>
      <c r="J7" s="103" t="s">
        <v>292</v>
      </c>
      <c r="K7" s="104" t="s">
        <v>294</v>
      </c>
      <c r="L7" s="103" t="s">
        <v>295</v>
      </c>
      <c r="M7" s="103" t="s">
        <v>292</v>
      </c>
      <c r="N7" s="121">
        <v>30</v>
      </c>
      <c r="O7" s="117"/>
    </row>
    <row r="8" spans="1:21" ht="24.95" customHeight="1" x14ac:dyDescent="0.15">
      <c r="A8" s="332"/>
      <c r="B8" s="107"/>
      <c r="C8" s="107" t="s">
        <v>106</v>
      </c>
      <c r="D8" s="107" t="s">
        <v>24</v>
      </c>
      <c r="E8" s="52"/>
      <c r="F8" s="52"/>
      <c r="G8" s="107"/>
      <c r="H8" s="110">
        <v>5</v>
      </c>
      <c r="I8" s="107"/>
      <c r="J8" s="109" t="s">
        <v>204</v>
      </c>
      <c r="K8" s="110">
        <v>5</v>
      </c>
      <c r="L8" s="105"/>
      <c r="M8" s="105"/>
      <c r="N8" s="122"/>
      <c r="O8" s="118"/>
    </row>
    <row r="9" spans="1:21" ht="24.95" customHeight="1" x14ac:dyDescent="0.15">
      <c r="A9" s="332"/>
      <c r="B9" s="107"/>
      <c r="C9" s="107" t="s">
        <v>59</v>
      </c>
      <c r="D9" s="107"/>
      <c r="E9" s="52"/>
      <c r="F9" s="52"/>
      <c r="G9" s="107"/>
      <c r="H9" s="110">
        <v>10</v>
      </c>
      <c r="I9" s="107"/>
      <c r="J9" s="107" t="s">
        <v>59</v>
      </c>
      <c r="K9" s="110">
        <v>10</v>
      </c>
      <c r="L9" s="107" t="s">
        <v>323</v>
      </c>
      <c r="M9" s="107" t="s">
        <v>59</v>
      </c>
      <c r="N9" s="123">
        <v>10</v>
      </c>
      <c r="O9" s="119"/>
    </row>
    <row r="10" spans="1:21" ht="24.95" customHeight="1" x14ac:dyDescent="0.15">
      <c r="A10" s="332"/>
      <c r="B10" s="107"/>
      <c r="C10" s="107" t="s">
        <v>30</v>
      </c>
      <c r="D10" s="107"/>
      <c r="E10" s="52"/>
      <c r="F10" s="52"/>
      <c r="G10" s="107"/>
      <c r="H10" s="110">
        <v>10</v>
      </c>
      <c r="I10" s="107"/>
      <c r="J10" s="107" t="s">
        <v>30</v>
      </c>
      <c r="K10" s="110">
        <v>5</v>
      </c>
      <c r="L10" s="107"/>
      <c r="M10" s="107" t="s">
        <v>30</v>
      </c>
      <c r="N10" s="123">
        <v>5</v>
      </c>
      <c r="O10" s="119"/>
    </row>
    <row r="11" spans="1:21" ht="24.95" customHeight="1" x14ac:dyDescent="0.15">
      <c r="A11" s="332"/>
      <c r="B11" s="105"/>
      <c r="C11" s="105"/>
      <c r="D11" s="105"/>
      <c r="E11" s="46"/>
      <c r="F11" s="46"/>
      <c r="G11" s="105"/>
      <c r="H11" s="106"/>
      <c r="I11" s="105"/>
      <c r="J11" s="105"/>
      <c r="K11" s="106"/>
      <c r="L11" s="105"/>
      <c r="M11" s="105"/>
      <c r="N11" s="122"/>
      <c r="O11" s="118"/>
    </row>
    <row r="12" spans="1:21" ht="24.95" customHeight="1" x14ac:dyDescent="0.15">
      <c r="A12" s="332"/>
      <c r="B12" s="107" t="s">
        <v>322</v>
      </c>
      <c r="C12" s="107" t="s">
        <v>62</v>
      </c>
      <c r="D12" s="107"/>
      <c r="E12" s="52" t="s">
        <v>63</v>
      </c>
      <c r="F12" s="52"/>
      <c r="G12" s="107"/>
      <c r="H12" s="125">
        <v>0.13</v>
      </c>
      <c r="I12" s="107" t="s">
        <v>322</v>
      </c>
      <c r="J12" s="107" t="s">
        <v>321</v>
      </c>
      <c r="K12" s="125">
        <v>0.13</v>
      </c>
      <c r="L12" s="107" t="s">
        <v>320</v>
      </c>
      <c r="M12" s="107" t="s">
        <v>146</v>
      </c>
      <c r="N12" s="123">
        <v>10</v>
      </c>
      <c r="O12" s="119" t="s">
        <v>147</v>
      </c>
    </row>
    <row r="13" spans="1:21" ht="24.95" customHeight="1" x14ac:dyDescent="0.15">
      <c r="A13" s="332"/>
      <c r="B13" s="107"/>
      <c r="C13" s="107" t="s">
        <v>146</v>
      </c>
      <c r="D13" s="107" t="s">
        <v>147</v>
      </c>
      <c r="E13" s="52"/>
      <c r="F13" s="52"/>
      <c r="G13" s="107"/>
      <c r="H13" s="110">
        <v>15</v>
      </c>
      <c r="I13" s="107"/>
      <c r="J13" s="107" t="s">
        <v>146</v>
      </c>
      <c r="K13" s="110">
        <v>15</v>
      </c>
      <c r="L13" s="107"/>
      <c r="M13" s="107" t="s">
        <v>27</v>
      </c>
      <c r="N13" s="123">
        <v>5</v>
      </c>
      <c r="O13" s="119"/>
    </row>
    <row r="14" spans="1:21" ht="24.95" customHeight="1" x14ac:dyDescent="0.15">
      <c r="A14" s="332"/>
      <c r="B14" s="107"/>
      <c r="C14" s="107"/>
      <c r="D14" s="107"/>
      <c r="E14" s="52"/>
      <c r="F14" s="52"/>
      <c r="G14" s="107" t="s">
        <v>48</v>
      </c>
      <c r="H14" s="110" t="s">
        <v>299</v>
      </c>
      <c r="I14" s="107"/>
      <c r="J14" s="107"/>
      <c r="K14" s="110"/>
      <c r="L14" s="107"/>
      <c r="M14" s="107" t="s">
        <v>108</v>
      </c>
      <c r="N14" s="123">
        <v>5</v>
      </c>
      <c r="O14" s="119"/>
    </row>
    <row r="15" spans="1:21" ht="24.95" customHeight="1" x14ac:dyDescent="0.15">
      <c r="A15" s="332"/>
      <c r="B15" s="107"/>
      <c r="C15" s="107"/>
      <c r="D15" s="107"/>
      <c r="E15" s="52"/>
      <c r="F15" s="52"/>
      <c r="G15" s="107" t="s">
        <v>33</v>
      </c>
      <c r="H15" s="110" t="s">
        <v>300</v>
      </c>
      <c r="I15" s="107"/>
      <c r="J15" s="107"/>
      <c r="K15" s="110"/>
      <c r="L15" s="105"/>
      <c r="M15" s="105"/>
      <c r="N15" s="122"/>
      <c r="O15" s="118"/>
    </row>
    <row r="16" spans="1:21" ht="24.95" customHeight="1" x14ac:dyDescent="0.15">
      <c r="A16" s="332"/>
      <c r="B16" s="107"/>
      <c r="C16" s="107"/>
      <c r="D16" s="107"/>
      <c r="E16" s="52"/>
      <c r="F16" s="52" t="s">
        <v>35</v>
      </c>
      <c r="G16" s="107" t="s">
        <v>34</v>
      </c>
      <c r="H16" s="110" t="s">
        <v>300</v>
      </c>
      <c r="I16" s="107"/>
      <c r="J16" s="107"/>
      <c r="K16" s="110"/>
      <c r="L16" s="107" t="s">
        <v>97</v>
      </c>
      <c r="M16" s="107" t="s">
        <v>99</v>
      </c>
      <c r="N16" s="126">
        <v>0.1</v>
      </c>
      <c r="O16" s="119"/>
    </row>
    <row r="17" spans="1:15" ht="24.95" customHeight="1" x14ac:dyDescent="0.15">
      <c r="A17" s="332"/>
      <c r="B17" s="105"/>
      <c r="C17" s="105"/>
      <c r="D17" s="105"/>
      <c r="E17" s="46"/>
      <c r="F17" s="46"/>
      <c r="G17" s="105"/>
      <c r="H17" s="106"/>
      <c r="I17" s="105"/>
      <c r="J17" s="105"/>
      <c r="K17" s="106"/>
      <c r="L17" s="107"/>
      <c r="M17" s="107"/>
      <c r="N17" s="123"/>
      <c r="O17" s="119"/>
    </row>
    <row r="18" spans="1:15" ht="24.95" customHeight="1" x14ac:dyDescent="0.15">
      <c r="A18" s="332"/>
      <c r="B18" s="107" t="s">
        <v>148</v>
      </c>
      <c r="C18" s="107" t="s">
        <v>27</v>
      </c>
      <c r="D18" s="107"/>
      <c r="E18" s="52"/>
      <c r="F18" s="52"/>
      <c r="G18" s="107"/>
      <c r="H18" s="110">
        <v>10</v>
      </c>
      <c r="I18" s="107" t="s">
        <v>148</v>
      </c>
      <c r="J18" s="107" t="s">
        <v>27</v>
      </c>
      <c r="K18" s="110">
        <v>5</v>
      </c>
      <c r="L18" s="107"/>
      <c r="M18" s="107"/>
      <c r="N18" s="123"/>
      <c r="O18" s="119"/>
    </row>
    <row r="19" spans="1:15" ht="24.95" customHeight="1" x14ac:dyDescent="0.15">
      <c r="A19" s="332"/>
      <c r="B19" s="107"/>
      <c r="C19" s="107" t="s">
        <v>108</v>
      </c>
      <c r="D19" s="107"/>
      <c r="E19" s="52"/>
      <c r="F19" s="111"/>
      <c r="G19" s="107"/>
      <c r="H19" s="110">
        <v>10</v>
      </c>
      <c r="I19" s="107"/>
      <c r="J19" s="107" t="s">
        <v>108</v>
      </c>
      <c r="K19" s="110">
        <v>5</v>
      </c>
      <c r="L19" s="107"/>
      <c r="M19" s="107"/>
      <c r="N19" s="123"/>
      <c r="O19" s="119"/>
    </row>
    <row r="20" spans="1:15" ht="24.95" customHeight="1" x14ac:dyDescent="0.15">
      <c r="A20" s="332"/>
      <c r="B20" s="107"/>
      <c r="C20" s="107"/>
      <c r="D20" s="107"/>
      <c r="E20" s="52"/>
      <c r="F20" s="52"/>
      <c r="G20" s="107" t="s">
        <v>43</v>
      </c>
      <c r="H20" s="110" t="s">
        <v>299</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97</v>
      </c>
      <c r="C22" s="107" t="s">
        <v>99</v>
      </c>
      <c r="D22" s="107"/>
      <c r="E22" s="52"/>
      <c r="F22" s="52"/>
      <c r="G22" s="107"/>
      <c r="H22" s="125">
        <v>0.13</v>
      </c>
      <c r="I22" s="107" t="s">
        <v>97</v>
      </c>
      <c r="J22" s="107" t="s">
        <v>99</v>
      </c>
      <c r="K22" s="125">
        <v>0.13</v>
      </c>
      <c r="L22" s="107"/>
      <c r="M22" s="107"/>
      <c r="N22" s="123"/>
      <c r="O22" s="119"/>
    </row>
    <row r="23" spans="1:15" ht="24.95" customHeight="1" thickBot="1" x14ac:dyDescent="0.2">
      <c r="A23" s="333"/>
      <c r="B23" s="112"/>
      <c r="C23" s="112"/>
      <c r="D23" s="112"/>
      <c r="E23" s="58"/>
      <c r="F23" s="58"/>
      <c r="G23" s="112"/>
      <c r="H23" s="113"/>
      <c r="I23" s="112"/>
      <c r="J23" s="112"/>
      <c r="K23" s="113"/>
      <c r="L23" s="112"/>
      <c r="M23" s="112"/>
      <c r="N23" s="124"/>
      <c r="O23" s="120"/>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8" ht="36.75" customHeight="1" x14ac:dyDescent="0.15">
      <c r="A1" s="1" t="s">
        <v>14</v>
      </c>
      <c r="B1" s="1"/>
      <c r="C1" s="2"/>
      <c r="D1" s="3"/>
      <c r="E1" s="2"/>
      <c r="F1" s="2"/>
      <c r="G1" s="2"/>
      <c r="H1" s="315"/>
      <c r="I1" s="315"/>
      <c r="J1" s="316"/>
      <c r="K1" s="316"/>
      <c r="L1" s="316"/>
      <c r="M1" s="316"/>
      <c r="N1" s="316"/>
      <c r="O1" s="316"/>
      <c r="P1" s="2"/>
      <c r="Q1" s="2"/>
      <c r="R1" s="4"/>
      <c r="S1" s="4"/>
      <c r="T1" s="3"/>
      <c r="U1" s="3"/>
    </row>
    <row r="2" spans="1:28"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8" ht="30" customHeight="1" x14ac:dyDescent="0.15">
      <c r="A3" s="5"/>
      <c r="B3" s="362" t="s">
        <v>279</v>
      </c>
      <c r="C3" s="362"/>
      <c r="D3" s="3"/>
      <c r="E3" s="6"/>
      <c r="F3" s="2"/>
      <c r="G3" s="2"/>
      <c r="H3" s="2"/>
      <c r="I3" s="3"/>
      <c r="J3" s="2"/>
      <c r="K3" s="7"/>
      <c r="L3" s="7"/>
      <c r="M3" s="7"/>
      <c r="N3" s="8"/>
      <c r="O3" s="2"/>
      <c r="P3"/>
      <c r="Q3"/>
      <c r="R3"/>
      <c r="S3"/>
      <c r="T3"/>
      <c r="U3"/>
      <c r="Y3" s="3"/>
      <c r="Z3" s="3"/>
      <c r="AA3" s="3"/>
      <c r="AB3" s="3"/>
    </row>
    <row r="4" spans="1:28" ht="30" customHeight="1" x14ac:dyDescent="0.15">
      <c r="A4" s="5"/>
      <c r="B4" s="362"/>
      <c r="C4" s="362"/>
      <c r="D4" s="10"/>
      <c r="E4" s="6"/>
      <c r="F4" s="2"/>
      <c r="G4" s="2"/>
      <c r="H4" s="2"/>
      <c r="I4" s="10"/>
      <c r="J4" s="2"/>
      <c r="K4" s="7"/>
      <c r="L4" s="7"/>
      <c r="M4" s="7"/>
      <c r="N4" s="8"/>
      <c r="O4" s="2"/>
      <c r="P4"/>
      <c r="Q4"/>
      <c r="R4"/>
      <c r="S4"/>
      <c r="T4"/>
      <c r="U4"/>
      <c r="Y4" s="3"/>
      <c r="Z4" s="3"/>
      <c r="AA4" s="3"/>
      <c r="AB4" s="3"/>
    </row>
    <row r="5" spans="1:28" ht="30" customHeight="1" thickBot="1" x14ac:dyDescent="0.3">
      <c r="A5" s="317" t="s">
        <v>156</v>
      </c>
      <c r="B5" s="318"/>
      <c r="C5" s="318"/>
      <c r="D5" s="318"/>
      <c r="E5" s="318"/>
      <c r="F5" s="318"/>
      <c r="G5" s="2"/>
      <c r="H5" s="2"/>
      <c r="I5" s="13"/>
      <c r="J5" s="2"/>
      <c r="K5" s="7"/>
      <c r="L5" s="7"/>
      <c r="M5" s="7"/>
      <c r="N5" s="11"/>
      <c r="O5" s="2"/>
      <c r="P5" s="14"/>
      <c r="Q5" s="13"/>
      <c r="R5" s="15"/>
      <c r="S5" s="15"/>
      <c r="T5" s="16"/>
      <c r="U5" s="12"/>
    </row>
    <row r="6" spans="1:28" customFormat="1" ht="30" customHeight="1" thickBot="1" x14ac:dyDescent="0.2">
      <c r="A6" s="17"/>
      <c r="B6" s="18" t="s">
        <v>1</v>
      </c>
      <c r="C6" s="19" t="s">
        <v>2</v>
      </c>
      <c r="D6" s="20" t="s">
        <v>375</v>
      </c>
      <c r="E6" s="37" t="s">
        <v>6</v>
      </c>
      <c r="F6" s="21" t="s">
        <v>4</v>
      </c>
      <c r="G6" s="19" t="s">
        <v>5</v>
      </c>
      <c r="H6" s="18" t="s">
        <v>2</v>
      </c>
      <c r="I6" s="20" t="s">
        <v>375</v>
      </c>
      <c r="J6" s="38" t="s">
        <v>3</v>
      </c>
      <c r="K6" s="21" t="s">
        <v>4</v>
      </c>
      <c r="L6" s="21" t="s">
        <v>5</v>
      </c>
      <c r="M6" s="21" t="s">
        <v>7</v>
      </c>
      <c r="N6" s="23" t="s">
        <v>8</v>
      </c>
      <c r="O6" s="24" t="s">
        <v>9</v>
      </c>
      <c r="P6" s="21" t="s">
        <v>10</v>
      </c>
      <c r="Q6" s="25" t="s">
        <v>375</v>
      </c>
      <c r="R6" s="22" t="s">
        <v>12</v>
      </c>
      <c r="S6" s="26" t="s">
        <v>11</v>
      </c>
      <c r="T6" s="27" t="s">
        <v>13</v>
      </c>
      <c r="U6" s="28"/>
    </row>
    <row r="7" spans="1:28" ht="24.95" customHeight="1" x14ac:dyDescent="0.15">
      <c r="A7" s="319" t="s">
        <v>50</v>
      </c>
      <c r="B7" s="69" t="s">
        <v>157</v>
      </c>
      <c r="C7" s="39" t="s">
        <v>164</v>
      </c>
      <c r="D7" s="40" t="s">
        <v>165</v>
      </c>
      <c r="E7" s="41">
        <v>40</v>
      </c>
      <c r="F7" s="42" t="s">
        <v>28</v>
      </c>
      <c r="G7" s="73" t="s">
        <v>52</v>
      </c>
      <c r="H7" s="77" t="s">
        <v>164</v>
      </c>
      <c r="I7" s="40" t="s">
        <v>166</v>
      </c>
      <c r="J7" s="42">
        <f>ROUNDUP(E7*0.75,2)</f>
        <v>30</v>
      </c>
      <c r="K7" s="42" t="s">
        <v>28</v>
      </c>
      <c r="L7" s="42" t="s">
        <v>52</v>
      </c>
      <c r="M7" s="42"/>
      <c r="N7" s="81">
        <f>M7</f>
        <v>0</v>
      </c>
      <c r="O7" s="69" t="s">
        <v>158</v>
      </c>
      <c r="P7" s="43" t="s">
        <v>48</v>
      </c>
      <c r="Q7" s="40"/>
      <c r="R7" s="44">
        <v>120</v>
      </c>
      <c r="S7" s="41">
        <f t="shared" ref="S7:S12" si="0">ROUNDUP(R7*0.75,2)</f>
        <v>90</v>
      </c>
      <c r="T7" s="65"/>
    </row>
    <row r="8" spans="1:28" ht="24.95" customHeight="1" x14ac:dyDescent="0.15">
      <c r="A8" s="320"/>
      <c r="B8" s="71"/>
      <c r="C8" s="51" t="s">
        <v>62</v>
      </c>
      <c r="D8" s="52" t="s">
        <v>63</v>
      </c>
      <c r="E8" s="64">
        <v>0.25</v>
      </c>
      <c r="F8" s="54" t="s">
        <v>64</v>
      </c>
      <c r="G8" s="75"/>
      <c r="H8" s="79" t="s">
        <v>62</v>
      </c>
      <c r="I8" s="52" t="s">
        <v>63</v>
      </c>
      <c r="J8" s="54">
        <f>ROUNDUP(E8*0.75,2)</f>
        <v>0.19</v>
      </c>
      <c r="K8" s="54" t="s">
        <v>64</v>
      </c>
      <c r="L8" s="54"/>
      <c r="M8" s="54"/>
      <c r="N8" s="83">
        <f>M8</f>
        <v>0</v>
      </c>
      <c r="O8" s="71" t="s">
        <v>159</v>
      </c>
      <c r="P8" s="55" t="s">
        <v>74</v>
      </c>
      <c r="Q8" s="52"/>
      <c r="R8" s="56">
        <v>1</v>
      </c>
      <c r="S8" s="53">
        <f t="shared" si="0"/>
        <v>0.75</v>
      </c>
      <c r="T8" s="67"/>
    </row>
    <row r="9" spans="1:28" ht="24.95" customHeight="1" x14ac:dyDescent="0.15">
      <c r="A9" s="320"/>
      <c r="B9" s="71"/>
      <c r="C9" s="51" t="s">
        <v>93</v>
      </c>
      <c r="D9" s="52"/>
      <c r="E9" s="53">
        <v>10</v>
      </c>
      <c r="F9" s="54" t="s">
        <v>28</v>
      </c>
      <c r="G9" s="75" t="s">
        <v>94</v>
      </c>
      <c r="H9" s="79" t="s">
        <v>93</v>
      </c>
      <c r="I9" s="52"/>
      <c r="J9" s="54">
        <f>ROUNDUP(E9*0.75,2)</f>
        <v>7.5</v>
      </c>
      <c r="K9" s="54" t="s">
        <v>28</v>
      </c>
      <c r="L9" s="54" t="s">
        <v>94</v>
      </c>
      <c r="M9" s="54"/>
      <c r="N9" s="83">
        <f>M9</f>
        <v>0</v>
      </c>
      <c r="O9" s="71" t="s">
        <v>160</v>
      </c>
      <c r="P9" s="55" t="s">
        <v>66</v>
      </c>
      <c r="Q9" s="52"/>
      <c r="R9" s="56">
        <v>0.4</v>
      </c>
      <c r="S9" s="53">
        <f t="shared" si="0"/>
        <v>0.3</v>
      </c>
      <c r="T9" s="67"/>
    </row>
    <row r="10" spans="1:28" ht="24.95" customHeight="1" x14ac:dyDescent="0.15">
      <c r="A10" s="320"/>
      <c r="B10" s="71"/>
      <c r="C10" s="51" t="s">
        <v>167</v>
      </c>
      <c r="D10" s="52"/>
      <c r="E10" s="87">
        <v>0.5</v>
      </c>
      <c r="F10" s="54" t="s">
        <v>134</v>
      </c>
      <c r="G10" s="75"/>
      <c r="H10" s="79" t="s">
        <v>167</v>
      </c>
      <c r="I10" s="52"/>
      <c r="J10" s="54">
        <f>ROUNDUP(E10*0.75,2)</f>
        <v>0.38</v>
      </c>
      <c r="K10" s="54" t="s">
        <v>134</v>
      </c>
      <c r="L10" s="54"/>
      <c r="M10" s="54"/>
      <c r="N10" s="83">
        <f>M10</f>
        <v>0</v>
      </c>
      <c r="O10" s="71" t="s">
        <v>161</v>
      </c>
      <c r="P10" s="55" t="s">
        <v>34</v>
      </c>
      <c r="Q10" s="52" t="s">
        <v>35</v>
      </c>
      <c r="R10" s="56">
        <v>1</v>
      </c>
      <c r="S10" s="53">
        <f t="shared" si="0"/>
        <v>0.75</v>
      </c>
      <c r="T10" s="67"/>
    </row>
    <row r="11" spans="1:28" ht="24.95" customHeight="1" x14ac:dyDescent="0.15">
      <c r="A11" s="320"/>
      <c r="B11" s="71"/>
      <c r="C11" s="51" t="s">
        <v>29</v>
      </c>
      <c r="D11" s="52"/>
      <c r="E11" s="53">
        <v>10</v>
      </c>
      <c r="F11" s="54" t="s">
        <v>28</v>
      </c>
      <c r="G11" s="75"/>
      <c r="H11" s="79" t="s">
        <v>29</v>
      </c>
      <c r="I11" s="52"/>
      <c r="J11" s="54">
        <f>ROUNDUP(E11*0.75,2)</f>
        <v>7.5</v>
      </c>
      <c r="K11" s="54" t="s">
        <v>28</v>
      </c>
      <c r="L11" s="54"/>
      <c r="M11" s="54"/>
      <c r="N11" s="83">
        <f>M11</f>
        <v>0</v>
      </c>
      <c r="O11" s="71" t="s">
        <v>162</v>
      </c>
      <c r="P11" s="55" t="s">
        <v>33</v>
      </c>
      <c r="Q11" s="52"/>
      <c r="R11" s="56">
        <v>0.5</v>
      </c>
      <c r="S11" s="53">
        <f t="shared" si="0"/>
        <v>0.38</v>
      </c>
      <c r="T11" s="67"/>
    </row>
    <row r="12" spans="1:28" ht="24.95" customHeight="1" x14ac:dyDescent="0.15">
      <c r="A12" s="320"/>
      <c r="B12" s="71"/>
      <c r="C12" s="51"/>
      <c r="D12" s="52"/>
      <c r="E12" s="53"/>
      <c r="F12" s="54"/>
      <c r="G12" s="75"/>
      <c r="H12" s="79"/>
      <c r="I12" s="52"/>
      <c r="J12" s="54"/>
      <c r="K12" s="54"/>
      <c r="L12" s="54"/>
      <c r="M12" s="54"/>
      <c r="N12" s="83"/>
      <c r="O12" s="71" t="s">
        <v>163</v>
      </c>
      <c r="P12" s="55" t="s">
        <v>65</v>
      </c>
      <c r="Q12" s="52"/>
      <c r="R12" s="56">
        <v>1.5</v>
      </c>
      <c r="S12" s="53">
        <f t="shared" si="0"/>
        <v>1.1300000000000001</v>
      </c>
      <c r="T12" s="67"/>
    </row>
    <row r="13" spans="1:28" ht="24.95" customHeight="1" x14ac:dyDescent="0.15">
      <c r="A13" s="320"/>
      <c r="B13" s="71"/>
      <c r="C13" s="51"/>
      <c r="D13" s="52"/>
      <c r="E13" s="53"/>
      <c r="F13" s="54"/>
      <c r="G13" s="75"/>
      <c r="H13" s="79"/>
      <c r="I13" s="52"/>
      <c r="J13" s="54"/>
      <c r="K13" s="54"/>
      <c r="L13" s="54"/>
      <c r="M13" s="54"/>
      <c r="N13" s="83"/>
      <c r="O13" s="71" t="s">
        <v>41</v>
      </c>
      <c r="P13" s="55"/>
      <c r="Q13" s="52"/>
      <c r="R13" s="56"/>
      <c r="S13" s="53"/>
      <c r="T13" s="67"/>
    </row>
    <row r="14" spans="1:28" ht="24.95" customHeight="1" x14ac:dyDescent="0.15">
      <c r="A14" s="320"/>
      <c r="B14" s="71"/>
      <c r="C14" s="51"/>
      <c r="D14" s="52"/>
      <c r="E14" s="53"/>
      <c r="F14" s="54"/>
      <c r="G14" s="75"/>
      <c r="H14" s="79"/>
      <c r="I14" s="52"/>
      <c r="J14" s="54"/>
      <c r="K14" s="54"/>
      <c r="L14" s="54"/>
      <c r="M14" s="54"/>
      <c r="N14" s="83"/>
      <c r="O14" s="71"/>
      <c r="P14" s="55"/>
      <c r="Q14" s="52"/>
      <c r="R14" s="56"/>
      <c r="S14" s="53"/>
      <c r="T14" s="67"/>
    </row>
    <row r="15" spans="1:28" ht="24.95" customHeight="1" x14ac:dyDescent="0.15">
      <c r="A15" s="320"/>
      <c r="B15" s="70"/>
      <c r="C15" s="45"/>
      <c r="D15" s="46"/>
      <c r="E15" s="47"/>
      <c r="F15" s="48"/>
      <c r="G15" s="74"/>
      <c r="H15" s="78"/>
      <c r="I15" s="46"/>
      <c r="J15" s="48"/>
      <c r="K15" s="48"/>
      <c r="L15" s="48"/>
      <c r="M15" s="48"/>
      <c r="N15" s="82"/>
      <c r="O15" s="70"/>
      <c r="P15" s="49"/>
      <c r="Q15" s="46"/>
      <c r="R15" s="50"/>
      <c r="S15" s="47"/>
      <c r="T15" s="66"/>
    </row>
    <row r="16" spans="1:28" ht="24.95" customHeight="1" x14ac:dyDescent="0.15">
      <c r="A16" s="320"/>
      <c r="B16" s="71" t="s">
        <v>168</v>
      </c>
      <c r="C16" s="51" t="s">
        <v>70</v>
      </c>
      <c r="D16" s="52"/>
      <c r="E16" s="64">
        <v>0.25</v>
      </c>
      <c r="F16" s="54" t="s">
        <v>71</v>
      </c>
      <c r="G16" s="75" t="s">
        <v>52</v>
      </c>
      <c r="H16" s="79" t="s">
        <v>70</v>
      </c>
      <c r="I16" s="52"/>
      <c r="J16" s="54">
        <f>ROUNDUP(E16*0.75,2)</f>
        <v>0.19</v>
      </c>
      <c r="K16" s="54" t="s">
        <v>71</v>
      </c>
      <c r="L16" s="54" t="s">
        <v>52</v>
      </c>
      <c r="M16" s="54"/>
      <c r="N16" s="83">
        <f>M16</f>
        <v>0</v>
      </c>
      <c r="O16" s="71" t="s">
        <v>169</v>
      </c>
      <c r="P16" s="55" t="s">
        <v>65</v>
      </c>
      <c r="Q16" s="52"/>
      <c r="R16" s="56">
        <v>2</v>
      </c>
      <c r="S16" s="53">
        <f t="shared" ref="S16:S22" si="1">ROUNDUP(R16*0.75,2)</f>
        <v>1.5</v>
      </c>
      <c r="T16" s="67"/>
    </row>
    <row r="17" spans="1:20" ht="24.95" customHeight="1" x14ac:dyDescent="0.15">
      <c r="A17" s="320"/>
      <c r="B17" s="71"/>
      <c r="C17" s="51" t="s">
        <v>135</v>
      </c>
      <c r="D17" s="52"/>
      <c r="E17" s="53">
        <v>10</v>
      </c>
      <c r="F17" s="54" t="s">
        <v>28</v>
      </c>
      <c r="G17" s="75" t="s">
        <v>24</v>
      </c>
      <c r="H17" s="79" t="s">
        <v>135</v>
      </c>
      <c r="I17" s="52"/>
      <c r="J17" s="54">
        <f>ROUNDUP(E17*0.75,2)</f>
        <v>7.5</v>
      </c>
      <c r="K17" s="54" t="s">
        <v>28</v>
      </c>
      <c r="L17" s="54" t="s">
        <v>24</v>
      </c>
      <c r="M17" s="54"/>
      <c r="N17" s="83">
        <f>M17</f>
        <v>0</v>
      </c>
      <c r="O17" s="71" t="s">
        <v>170</v>
      </c>
      <c r="P17" s="55" t="s">
        <v>26</v>
      </c>
      <c r="Q17" s="52"/>
      <c r="R17" s="56">
        <v>0.5</v>
      </c>
      <c r="S17" s="53">
        <f t="shared" si="1"/>
        <v>0.38</v>
      </c>
      <c r="T17" s="67"/>
    </row>
    <row r="18" spans="1:20" ht="24.95" customHeight="1" x14ac:dyDescent="0.15">
      <c r="A18" s="320"/>
      <c r="B18" s="71"/>
      <c r="C18" s="51" t="s">
        <v>59</v>
      </c>
      <c r="D18" s="52"/>
      <c r="E18" s="53">
        <v>30</v>
      </c>
      <c r="F18" s="54" t="s">
        <v>28</v>
      </c>
      <c r="G18" s="75"/>
      <c r="H18" s="79" t="s">
        <v>59</v>
      </c>
      <c r="I18" s="52"/>
      <c r="J18" s="54">
        <f>ROUNDUP(E18*0.75,2)</f>
        <v>22.5</v>
      </c>
      <c r="K18" s="54" t="s">
        <v>28</v>
      </c>
      <c r="L18" s="54"/>
      <c r="M18" s="54"/>
      <c r="N18" s="83">
        <f>M18</f>
        <v>0</v>
      </c>
      <c r="O18" s="71" t="s">
        <v>68</v>
      </c>
      <c r="P18" s="55" t="s">
        <v>48</v>
      </c>
      <c r="Q18" s="52"/>
      <c r="R18" s="56">
        <v>20</v>
      </c>
      <c r="S18" s="53">
        <f t="shared" si="1"/>
        <v>15</v>
      </c>
      <c r="T18" s="67"/>
    </row>
    <row r="19" spans="1:20" ht="24.95" customHeight="1" x14ac:dyDescent="0.15">
      <c r="A19" s="320"/>
      <c r="B19" s="71"/>
      <c r="C19" s="51" t="s">
        <v>30</v>
      </c>
      <c r="D19" s="52"/>
      <c r="E19" s="53">
        <v>10</v>
      </c>
      <c r="F19" s="54" t="s">
        <v>28</v>
      </c>
      <c r="G19" s="75"/>
      <c r="H19" s="79" t="s">
        <v>30</v>
      </c>
      <c r="I19" s="52"/>
      <c r="J19" s="54">
        <f>ROUNDUP(E19*0.75,2)</f>
        <v>7.5</v>
      </c>
      <c r="K19" s="54" t="s">
        <v>28</v>
      </c>
      <c r="L19" s="54"/>
      <c r="M19" s="54"/>
      <c r="N19" s="83">
        <f>M19</f>
        <v>0</v>
      </c>
      <c r="O19" s="71" t="s">
        <v>171</v>
      </c>
      <c r="P19" s="55" t="s">
        <v>66</v>
      </c>
      <c r="Q19" s="52"/>
      <c r="R19" s="56">
        <v>0.2</v>
      </c>
      <c r="S19" s="53">
        <f t="shared" si="1"/>
        <v>0.15</v>
      </c>
      <c r="T19" s="67"/>
    </row>
    <row r="20" spans="1:20" ht="24.95" customHeight="1" x14ac:dyDescent="0.15">
      <c r="A20" s="320"/>
      <c r="B20" s="71"/>
      <c r="C20" s="51" t="s">
        <v>73</v>
      </c>
      <c r="D20" s="52"/>
      <c r="E20" s="53">
        <v>5</v>
      </c>
      <c r="F20" s="54" t="s">
        <v>28</v>
      </c>
      <c r="G20" s="75" t="s">
        <v>57</v>
      </c>
      <c r="H20" s="79" t="s">
        <v>73</v>
      </c>
      <c r="I20" s="52"/>
      <c r="J20" s="54">
        <f>ROUNDUP(E20*0.75,2)</f>
        <v>3.75</v>
      </c>
      <c r="K20" s="54" t="s">
        <v>28</v>
      </c>
      <c r="L20" s="54" t="s">
        <v>57</v>
      </c>
      <c r="M20" s="54"/>
      <c r="N20" s="83">
        <f>M20</f>
        <v>0</v>
      </c>
      <c r="O20" s="71" t="s">
        <v>69</v>
      </c>
      <c r="P20" s="55" t="s">
        <v>74</v>
      </c>
      <c r="Q20" s="52"/>
      <c r="R20" s="56">
        <v>2</v>
      </c>
      <c r="S20" s="53">
        <f t="shared" si="1"/>
        <v>1.5</v>
      </c>
      <c r="T20" s="67"/>
    </row>
    <row r="21" spans="1:20" ht="24.95" customHeight="1" x14ac:dyDescent="0.15">
      <c r="A21" s="320"/>
      <c r="B21" s="71"/>
      <c r="C21" s="51"/>
      <c r="D21" s="52"/>
      <c r="E21" s="53"/>
      <c r="F21" s="54"/>
      <c r="G21" s="75"/>
      <c r="H21" s="79"/>
      <c r="I21" s="52"/>
      <c r="J21" s="54"/>
      <c r="K21" s="54"/>
      <c r="L21" s="54"/>
      <c r="M21" s="54"/>
      <c r="N21" s="83"/>
      <c r="O21" s="71" t="s">
        <v>41</v>
      </c>
      <c r="P21" s="55" t="s">
        <v>34</v>
      </c>
      <c r="Q21" s="52" t="s">
        <v>35</v>
      </c>
      <c r="R21" s="56">
        <v>0.5</v>
      </c>
      <c r="S21" s="53">
        <f t="shared" si="1"/>
        <v>0.38</v>
      </c>
      <c r="T21" s="67"/>
    </row>
    <row r="22" spans="1:20" ht="24.95" customHeight="1" x14ac:dyDescent="0.15">
      <c r="A22" s="320"/>
      <c r="B22" s="71"/>
      <c r="C22" s="51"/>
      <c r="D22" s="52"/>
      <c r="E22" s="53"/>
      <c r="F22" s="54"/>
      <c r="G22" s="75"/>
      <c r="H22" s="79"/>
      <c r="I22" s="52"/>
      <c r="J22" s="54"/>
      <c r="K22" s="54"/>
      <c r="L22" s="54"/>
      <c r="M22" s="54"/>
      <c r="N22" s="83"/>
      <c r="O22" s="71"/>
      <c r="P22" s="55" t="s">
        <v>75</v>
      </c>
      <c r="Q22" s="52"/>
      <c r="R22" s="56">
        <v>1</v>
      </c>
      <c r="S22" s="53">
        <f t="shared" si="1"/>
        <v>0.75</v>
      </c>
      <c r="T22" s="67"/>
    </row>
    <row r="23" spans="1:20" ht="24.95" customHeight="1" x14ac:dyDescent="0.15">
      <c r="A23" s="320"/>
      <c r="B23" s="70"/>
      <c r="C23" s="45"/>
      <c r="D23" s="46"/>
      <c r="E23" s="47"/>
      <c r="F23" s="48"/>
      <c r="G23" s="74"/>
      <c r="H23" s="78"/>
      <c r="I23" s="46"/>
      <c r="J23" s="48"/>
      <c r="K23" s="48"/>
      <c r="L23" s="48"/>
      <c r="M23" s="48"/>
      <c r="N23" s="82"/>
      <c r="O23" s="70"/>
      <c r="P23" s="49"/>
      <c r="Q23" s="46"/>
      <c r="R23" s="50"/>
      <c r="S23" s="47"/>
      <c r="T23" s="66"/>
    </row>
    <row r="24" spans="1:20" ht="24.95" customHeight="1" x14ac:dyDescent="0.15">
      <c r="A24" s="320"/>
      <c r="B24" s="71" t="s">
        <v>172</v>
      </c>
      <c r="C24" s="51" t="s">
        <v>96</v>
      </c>
      <c r="D24" s="52"/>
      <c r="E24" s="53">
        <v>30</v>
      </c>
      <c r="F24" s="54" t="s">
        <v>28</v>
      </c>
      <c r="G24" s="75"/>
      <c r="H24" s="79" t="s">
        <v>96</v>
      </c>
      <c r="I24" s="52"/>
      <c r="J24" s="54">
        <f>ROUNDUP(E24*0.75,2)</f>
        <v>22.5</v>
      </c>
      <c r="K24" s="54" t="s">
        <v>28</v>
      </c>
      <c r="L24" s="54"/>
      <c r="M24" s="54"/>
      <c r="N24" s="83">
        <f>M24</f>
        <v>0</v>
      </c>
      <c r="O24" s="71" t="s">
        <v>173</v>
      </c>
      <c r="P24" s="55" t="s">
        <v>33</v>
      </c>
      <c r="Q24" s="52"/>
      <c r="R24" s="56">
        <v>0.3</v>
      </c>
      <c r="S24" s="53">
        <f>ROUNDUP(R24*0.75,2)</f>
        <v>0.23</v>
      </c>
      <c r="T24" s="67"/>
    </row>
    <row r="25" spans="1:20" ht="24.95" customHeight="1" x14ac:dyDescent="0.15">
      <c r="A25" s="320"/>
      <c r="B25" s="71"/>
      <c r="C25" s="51" t="s">
        <v>45</v>
      </c>
      <c r="D25" s="52"/>
      <c r="E25" s="53">
        <v>0.5</v>
      </c>
      <c r="F25" s="54" t="s">
        <v>28</v>
      </c>
      <c r="G25" s="75" t="s">
        <v>46</v>
      </c>
      <c r="H25" s="79" t="s">
        <v>45</v>
      </c>
      <c r="I25" s="52"/>
      <c r="J25" s="54">
        <f>ROUNDUP(E25*0.75,2)</f>
        <v>0.38</v>
      </c>
      <c r="K25" s="54" t="s">
        <v>28</v>
      </c>
      <c r="L25" s="54" t="s">
        <v>46</v>
      </c>
      <c r="M25" s="54"/>
      <c r="N25" s="83">
        <f>M25</f>
        <v>0</v>
      </c>
      <c r="O25" s="71" t="s">
        <v>137</v>
      </c>
      <c r="P25" s="55" t="s">
        <v>66</v>
      </c>
      <c r="Q25" s="52"/>
      <c r="R25" s="56">
        <v>0.1</v>
      </c>
      <c r="S25" s="53">
        <f>ROUNDUP(R25*0.75,2)</f>
        <v>0.08</v>
      </c>
      <c r="T25" s="67"/>
    </row>
    <row r="26" spans="1:20" ht="24.95" customHeight="1" x14ac:dyDescent="0.15">
      <c r="A26" s="320"/>
      <c r="B26" s="71"/>
      <c r="C26" s="51"/>
      <c r="D26" s="52"/>
      <c r="E26" s="53"/>
      <c r="F26" s="54"/>
      <c r="G26" s="75"/>
      <c r="H26" s="79"/>
      <c r="I26" s="52"/>
      <c r="J26" s="54"/>
      <c r="K26" s="54"/>
      <c r="L26" s="54"/>
      <c r="M26" s="54"/>
      <c r="N26" s="83"/>
      <c r="O26" s="71" t="s">
        <v>22</v>
      </c>
      <c r="P26" s="55" t="s">
        <v>34</v>
      </c>
      <c r="Q26" s="52" t="s">
        <v>35</v>
      </c>
      <c r="R26" s="56">
        <v>0.5</v>
      </c>
      <c r="S26" s="53">
        <f>ROUNDUP(R26*0.75,2)</f>
        <v>0.38</v>
      </c>
      <c r="T26" s="67"/>
    </row>
    <row r="27" spans="1:20" ht="24.95" customHeight="1" x14ac:dyDescent="0.15">
      <c r="A27" s="320"/>
      <c r="B27" s="71"/>
      <c r="C27" s="51"/>
      <c r="D27" s="52"/>
      <c r="E27" s="53"/>
      <c r="F27" s="54"/>
      <c r="G27" s="75"/>
      <c r="H27" s="79"/>
      <c r="I27" s="52"/>
      <c r="J27" s="54"/>
      <c r="K27" s="54"/>
      <c r="L27" s="54"/>
      <c r="M27" s="54"/>
      <c r="N27" s="83"/>
      <c r="O27" s="71"/>
      <c r="P27" s="55" t="s">
        <v>122</v>
      </c>
      <c r="Q27" s="52" t="s">
        <v>123</v>
      </c>
      <c r="R27" s="56">
        <v>3</v>
      </c>
      <c r="S27" s="53">
        <f>ROUNDUP(R27*0.75,2)</f>
        <v>2.25</v>
      </c>
      <c r="T27" s="67"/>
    </row>
    <row r="28" spans="1:20" ht="24.95" customHeight="1" x14ac:dyDescent="0.15">
      <c r="A28" s="320"/>
      <c r="B28" s="70"/>
      <c r="C28" s="45"/>
      <c r="D28" s="46"/>
      <c r="E28" s="47"/>
      <c r="F28" s="48"/>
      <c r="G28" s="74"/>
      <c r="H28" s="78"/>
      <c r="I28" s="46"/>
      <c r="J28" s="48"/>
      <c r="K28" s="48"/>
      <c r="L28" s="48"/>
      <c r="M28" s="48"/>
      <c r="N28" s="82"/>
      <c r="O28" s="70"/>
      <c r="P28" s="49"/>
      <c r="Q28" s="46"/>
      <c r="R28" s="50"/>
      <c r="S28" s="47"/>
      <c r="T28" s="66"/>
    </row>
    <row r="29" spans="1:20" ht="24.95" customHeight="1" x14ac:dyDescent="0.15">
      <c r="A29" s="320"/>
      <c r="B29" s="71" t="s">
        <v>132</v>
      </c>
      <c r="C29" s="51" t="s">
        <v>133</v>
      </c>
      <c r="D29" s="52"/>
      <c r="E29" s="64">
        <v>0.25</v>
      </c>
      <c r="F29" s="54" t="s">
        <v>134</v>
      </c>
      <c r="G29" s="75"/>
      <c r="H29" s="79" t="s">
        <v>133</v>
      </c>
      <c r="I29" s="52"/>
      <c r="J29" s="54">
        <f>ROUNDUP(E29*0.75,2)</f>
        <v>0.19</v>
      </c>
      <c r="K29" s="54" t="s">
        <v>134</v>
      </c>
      <c r="L29" s="54"/>
      <c r="M29" s="54"/>
      <c r="N29" s="83">
        <f>M29</f>
        <v>0</v>
      </c>
      <c r="O29" s="71" t="s">
        <v>98</v>
      </c>
      <c r="P29" s="55"/>
      <c r="Q29" s="52"/>
      <c r="R29" s="56"/>
      <c r="S29" s="53"/>
      <c r="T29" s="67"/>
    </row>
    <row r="30" spans="1:20" ht="24.95" customHeight="1" thickBot="1" x14ac:dyDescent="0.2">
      <c r="A30" s="321"/>
      <c r="B30" s="72"/>
      <c r="C30" s="57"/>
      <c r="D30" s="58"/>
      <c r="E30" s="59"/>
      <c r="F30" s="60"/>
      <c r="G30" s="76"/>
      <c r="H30" s="80"/>
      <c r="I30" s="58"/>
      <c r="J30" s="60"/>
      <c r="K30" s="60"/>
      <c r="L30" s="60"/>
      <c r="M30" s="60"/>
      <c r="N30" s="84"/>
      <c r="O30" s="72"/>
      <c r="P30" s="61"/>
      <c r="Q30" s="58"/>
      <c r="R30" s="62"/>
      <c r="S30" s="59"/>
      <c r="T30" s="68"/>
    </row>
    <row r="33" spans="17:19" ht="18.75" customHeight="1" x14ac:dyDescent="0.15">
      <c r="Q33" s="361" t="s">
        <v>280</v>
      </c>
      <c r="R33" s="361"/>
      <c r="S33" s="361"/>
    </row>
  </sheetData>
  <mergeCells count="6">
    <mergeCell ref="Q33:S33"/>
    <mergeCell ref="H1:O1"/>
    <mergeCell ref="A2:T2"/>
    <mergeCell ref="A5:F5"/>
    <mergeCell ref="A7:A30"/>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35" t="s">
        <v>302</v>
      </c>
      <c r="B1" s="134"/>
      <c r="C1" s="133"/>
      <c r="D1" s="133"/>
      <c r="E1" s="363"/>
      <c r="F1" s="356"/>
      <c r="G1" s="356"/>
      <c r="H1" s="356"/>
      <c r="I1" s="356"/>
      <c r="J1" s="356"/>
      <c r="K1" s="356"/>
      <c r="L1" s="356"/>
      <c r="M1" s="356"/>
      <c r="N1" s="356"/>
      <c r="O1" s="117"/>
      <c r="P1"/>
      <c r="Q1"/>
      <c r="R1"/>
      <c r="S1"/>
      <c r="T1"/>
      <c r="U1"/>
    </row>
    <row r="2" spans="1:21" s="3" customFormat="1" ht="36" customHeight="1" x14ac:dyDescent="0.15">
      <c r="A2" s="364" t="s">
        <v>0</v>
      </c>
      <c r="B2" s="365"/>
      <c r="C2" s="365"/>
      <c r="D2" s="365"/>
      <c r="E2" s="365"/>
      <c r="F2" s="365"/>
      <c r="G2" s="365"/>
      <c r="H2" s="365"/>
      <c r="I2" s="365"/>
      <c r="J2" s="365"/>
      <c r="K2" s="365"/>
      <c r="L2" s="365"/>
      <c r="M2" s="365"/>
      <c r="N2" s="365"/>
      <c r="O2" s="366"/>
      <c r="P2"/>
      <c r="Q2"/>
      <c r="R2"/>
      <c r="S2"/>
      <c r="T2"/>
      <c r="U2"/>
    </row>
    <row r="3" spans="1:21" ht="33.75" customHeight="1" thickBot="1" x14ac:dyDescent="0.3">
      <c r="A3" s="367" t="s">
        <v>335</v>
      </c>
      <c r="B3" s="337"/>
      <c r="C3" s="337"/>
      <c r="D3" s="91"/>
      <c r="E3" s="338" t="s">
        <v>376</v>
      </c>
      <c r="F3" s="339"/>
      <c r="G3" s="90"/>
      <c r="H3" s="90"/>
      <c r="I3" s="90"/>
      <c r="J3" s="90"/>
      <c r="K3" s="92"/>
      <c r="L3" s="90"/>
      <c r="M3" s="90"/>
      <c r="N3" s="132"/>
      <c r="O3" s="119"/>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333</v>
      </c>
      <c r="C7" s="103" t="s">
        <v>164</v>
      </c>
      <c r="D7" s="103" t="s">
        <v>52</v>
      </c>
      <c r="E7" s="40" t="s">
        <v>334</v>
      </c>
      <c r="F7" s="40"/>
      <c r="G7" s="103"/>
      <c r="H7" s="104">
        <v>20</v>
      </c>
      <c r="I7" s="103" t="s">
        <v>333</v>
      </c>
      <c r="J7" s="103" t="s">
        <v>164</v>
      </c>
      <c r="K7" s="104">
        <v>10</v>
      </c>
      <c r="L7" s="103" t="s">
        <v>332</v>
      </c>
      <c r="M7" s="103" t="s">
        <v>164</v>
      </c>
      <c r="N7" s="121">
        <v>10</v>
      </c>
      <c r="O7" s="117" t="s">
        <v>52</v>
      </c>
    </row>
    <row r="8" spans="1:21" ht="24.95" customHeight="1" x14ac:dyDescent="0.15">
      <c r="A8" s="332"/>
      <c r="B8" s="107"/>
      <c r="C8" s="107" t="s">
        <v>62</v>
      </c>
      <c r="D8" s="107"/>
      <c r="E8" s="52" t="s">
        <v>63</v>
      </c>
      <c r="F8" s="52"/>
      <c r="G8" s="107"/>
      <c r="H8" s="125">
        <v>0.13</v>
      </c>
      <c r="I8" s="107"/>
      <c r="J8" s="107" t="s">
        <v>321</v>
      </c>
      <c r="K8" s="125">
        <v>0.13</v>
      </c>
      <c r="L8" s="105"/>
      <c r="M8" s="105"/>
      <c r="N8" s="122"/>
      <c r="O8" s="118"/>
    </row>
    <row r="9" spans="1:21" ht="24.95" customHeight="1" x14ac:dyDescent="0.15">
      <c r="A9" s="332"/>
      <c r="B9" s="107"/>
      <c r="C9" s="107" t="s">
        <v>29</v>
      </c>
      <c r="D9" s="107"/>
      <c r="E9" s="52"/>
      <c r="F9" s="52"/>
      <c r="G9" s="107"/>
      <c r="H9" s="110">
        <v>10</v>
      </c>
      <c r="I9" s="107"/>
      <c r="J9" s="107" t="s">
        <v>29</v>
      </c>
      <c r="K9" s="110">
        <v>10</v>
      </c>
      <c r="L9" s="107" t="s">
        <v>331</v>
      </c>
      <c r="M9" s="107" t="s">
        <v>70</v>
      </c>
      <c r="N9" s="126">
        <v>0.1</v>
      </c>
      <c r="O9" s="119" t="s">
        <v>52</v>
      </c>
    </row>
    <row r="10" spans="1:21" ht="24.95" customHeight="1" x14ac:dyDescent="0.15">
      <c r="A10" s="332"/>
      <c r="B10" s="107"/>
      <c r="C10" s="107"/>
      <c r="D10" s="107"/>
      <c r="E10" s="52"/>
      <c r="F10" s="52"/>
      <c r="G10" s="107" t="s">
        <v>48</v>
      </c>
      <c r="H10" s="110" t="s">
        <v>299</v>
      </c>
      <c r="I10" s="107"/>
      <c r="J10" s="107"/>
      <c r="K10" s="110"/>
      <c r="L10" s="107"/>
      <c r="M10" s="107" t="s">
        <v>29</v>
      </c>
      <c r="N10" s="123">
        <v>10</v>
      </c>
      <c r="O10" s="119"/>
    </row>
    <row r="11" spans="1:21" ht="24.95" customHeight="1" x14ac:dyDescent="0.15">
      <c r="A11" s="332"/>
      <c r="B11" s="107"/>
      <c r="C11" s="107"/>
      <c r="D11" s="107"/>
      <c r="E11" s="52"/>
      <c r="F11" s="52" t="s">
        <v>35</v>
      </c>
      <c r="G11" s="107" t="s">
        <v>34</v>
      </c>
      <c r="H11" s="110" t="s">
        <v>300</v>
      </c>
      <c r="I11" s="107"/>
      <c r="J11" s="107"/>
      <c r="K11" s="110"/>
      <c r="L11" s="105"/>
      <c r="M11" s="105"/>
      <c r="N11" s="122"/>
      <c r="O11" s="118"/>
    </row>
    <row r="12" spans="1:21" ht="24.95" customHeight="1" x14ac:dyDescent="0.15">
      <c r="A12" s="332"/>
      <c r="B12" s="107"/>
      <c r="C12" s="107"/>
      <c r="D12" s="107"/>
      <c r="E12" s="52"/>
      <c r="F12" s="52"/>
      <c r="G12" s="107" t="s">
        <v>33</v>
      </c>
      <c r="H12" s="110" t="s">
        <v>300</v>
      </c>
      <c r="I12" s="107"/>
      <c r="J12" s="107"/>
      <c r="K12" s="110"/>
      <c r="L12" s="107" t="s">
        <v>323</v>
      </c>
      <c r="M12" s="107" t="s">
        <v>59</v>
      </c>
      <c r="N12" s="123">
        <v>10</v>
      </c>
      <c r="O12" s="119"/>
    </row>
    <row r="13" spans="1:21" ht="24.95" customHeight="1" x14ac:dyDescent="0.15">
      <c r="A13" s="332"/>
      <c r="B13" s="105"/>
      <c r="C13" s="105"/>
      <c r="D13" s="105"/>
      <c r="E13" s="46"/>
      <c r="F13" s="46"/>
      <c r="G13" s="105"/>
      <c r="H13" s="106"/>
      <c r="I13" s="105"/>
      <c r="J13" s="105"/>
      <c r="K13" s="106"/>
      <c r="L13" s="107"/>
      <c r="M13" s="107" t="s">
        <v>30</v>
      </c>
      <c r="N13" s="123">
        <v>10</v>
      </c>
      <c r="O13" s="119"/>
    </row>
    <row r="14" spans="1:21" ht="24.95" customHeight="1" x14ac:dyDescent="0.15">
      <c r="A14" s="332"/>
      <c r="B14" s="107" t="s">
        <v>330</v>
      </c>
      <c r="C14" s="107" t="s">
        <v>70</v>
      </c>
      <c r="D14" s="107" t="s">
        <v>52</v>
      </c>
      <c r="E14" s="52"/>
      <c r="F14" s="52"/>
      <c r="G14" s="107"/>
      <c r="H14" s="131">
        <v>0.1</v>
      </c>
      <c r="I14" s="107" t="s">
        <v>329</v>
      </c>
      <c r="J14" s="107" t="s">
        <v>70</v>
      </c>
      <c r="K14" s="131">
        <v>0.1</v>
      </c>
      <c r="L14" s="105"/>
      <c r="M14" s="105"/>
      <c r="N14" s="122"/>
      <c r="O14" s="118"/>
    </row>
    <row r="15" spans="1:21" ht="24.95" customHeight="1" x14ac:dyDescent="0.15">
      <c r="A15" s="332"/>
      <c r="B15" s="107"/>
      <c r="C15" s="107" t="s">
        <v>135</v>
      </c>
      <c r="D15" s="107" t="s">
        <v>24</v>
      </c>
      <c r="E15" s="52"/>
      <c r="F15" s="52"/>
      <c r="G15" s="107"/>
      <c r="H15" s="110">
        <v>5</v>
      </c>
      <c r="I15" s="107"/>
      <c r="J15" s="109" t="s">
        <v>328</v>
      </c>
      <c r="K15" s="110">
        <v>5</v>
      </c>
      <c r="L15" s="107" t="s">
        <v>313</v>
      </c>
      <c r="M15" s="107" t="s">
        <v>133</v>
      </c>
      <c r="N15" s="128">
        <v>0.13</v>
      </c>
      <c r="O15" s="119"/>
    </row>
    <row r="16" spans="1:21" ht="24.95" customHeight="1" x14ac:dyDescent="0.15">
      <c r="A16" s="332"/>
      <c r="B16" s="107"/>
      <c r="C16" s="107" t="s">
        <v>59</v>
      </c>
      <c r="D16" s="107"/>
      <c r="E16" s="52"/>
      <c r="F16" s="52"/>
      <c r="G16" s="107"/>
      <c r="H16" s="110">
        <v>20</v>
      </c>
      <c r="I16" s="107"/>
      <c r="J16" s="107" t="s">
        <v>59</v>
      </c>
      <c r="K16" s="110">
        <v>20</v>
      </c>
      <c r="L16" s="107"/>
      <c r="M16" s="107"/>
      <c r="N16" s="123"/>
      <c r="O16" s="119"/>
    </row>
    <row r="17" spans="1:15" ht="24.95" customHeight="1" x14ac:dyDescent="0.15">
      <c r="A17" s="332"/>
      <c r="B17" s="107"/>
      <c r="C17" s="107" t="s">
        <v>30</v>
      </c>
      <c r="D17" s="107"/>
      <c r="E17" s="52"/>
      <c r="F17" s="52"/>
      <c r="G17" s="107"/>
      <c r="H17" s="110">
        <v>10</v>
      </c>
      <c r="I17" s="107"/>
      <c r="J17" s="107" t="s">
        <v>30</v>
      </c>
      <c r="K17" s="110">
        <v>10</v>
      </c>
      <c r="L17" s="107"/>
      <c r="M17" s="107"/>
      <c r="N17" s="123"/>
      <c r="O17" s="119"/>
    </row>
    <row r="18" spans="1:15" ht="24.95" customHeight="1" x14ac:dyDescent="0.15">
      <c r="A18" s="332"/>
      <c r="B18" s="107"/>
      <c r="C18" s="107"/>
      <c r="D18" s="107"/>
      <c r="E18" s="52"/>
      <c r="F18" s="52"/>
      <c r="G18" s="107" t="s">
        <v>48</v>
      </c>
      <c r="H18" s="110" t="s">
        <v>299</v>
      </c>
      <c r="I18" s="107"/>
      <c r="J18" s="107"/>
      <c r="K18" s="110"/>
      <c r="L18" s="107"/>
      <c r="M18" s="107"/>
      <c r="N18" s="123"/>
      <c r="O18" s="119"/>
    </row>
    <row r="19" spans="1:15" ht="24.95" customHeight="1" x14ac:dyDescent="0.15">
      <c r="A19" s="332"/>
      <c r="B19" s="107"/>
      <c r="C19" s="107"/>
      <c r="D19" s="107"/>
      <c r="E19" s="52"/>
      <c r="F19" s="111" t="s">
        <v>35</v>
      </c>
      <c r="G19" s="107" t="s">
        <v>34</v>
      </c>
      <c r="H19" s="110" t="s">
        <v>300</v>
      </c>
      <c r="I19" s="107"/>
      <c r="J19" s="107"/>
      <c r="K19" s="110"/>
      <c r="L19" s="107"/>
      <c r="M19" s="107"/>
      <c r="N19" s="123"/>
      <c r="O19" s="119"/>
    </row>
    <row r="20" spans="1:15" ht="24.95" customHeight="1" x14ac:dyDescent="0.15">
      <c r="A20" s="332"/>
      <c r="B20" s="107"/>
      <c r="C20" s="107"/>
      <c r="D20" s="107"/>
      <c r="E20" s="52"/>
      <c r="F20" s="52"/>
      <c r="G20" s="107" t="s">
        <v>33</v>
      </c>
      <c r="H20" s="110" t="s">
        <v>300</v>
      </c>
      <c r="I20" s="107"/>
      <c r="J20" s="107"/>
      <c r="K20" s="110"/>
      <c r="L20" s="107"/>
      <c r="M20" s="107"/>
      <c r="N20" s="123"/>
      <c r="O20" s="119"/>
    </row>
    <row r="21" spans="1:15" ht="24.95" customHeight="1" x14ac:dyDescent="0.15">
      <c r="A21" s="332"/>
      <c r="B21" s="107"/>
      <c r="C21" s="107"/>
      <c r="D21" s="107"/>
      <c r="E21" s="52"/>
      <c r="F21" s="52"/>
      <c r="G21" s="107" t="s">
        <v>75</v>
      </c>
      <c r="H21" s="110" t="s">
        <v>300</v>
      </c>
      <c r="I21" s="107"/>
      <c r="J21" s="107"/>
      <c r="K21" s="110"/>
      <c r="L21" s="107"/>
      <c r="M21" s="107"/>
      <c r="N21" s="123"/>
      <c r="O21" s="119"/>
    </row>
    <row r="22" spans="1:15" ht="24.95" customHeight="1" x14ac:dyDescent="0.15">
      <c r="A22" s="332"/>
      <c r="B22" s="105"/>
      <c r="C22" s="105"/>
      <c r="D22" s="105"/>
      <c r="E22" s="46"/>
      <c r="F22" s="46"/>
      <c r="G22" s="105"/>
      <c r="H22" s="106"/>
      <c r="I22" s="105"/>
      <c r="J22" s="105"/>
      <c r="K22" s="106"/>
      <c r="L22" s="107"/>
      <c r="M22" s="107"/>
      <c r="N22" s="123"/>
      <c r="O22" s="119"/>
    </row>
    <row r="23" spans="1:15" ht="24.95" customHeight="1" x14ac:dyDescent="0.15">
      <c r="A23" s="332"/>
      <c r="B23" s="107" t="s">
        <v>327</v>
      </c>
      <c r="C23" s="107" t="s">
        <v>96</v>
      </c>
      <c r="D23" s="107"/>
      <c r="E23" s="52"/>
      <c r="F23" s="52"/>
      <c r="G23" s="107"/>
      <c r="H23" s="110">
        <v>10</v>
      </c>
      <c r="I23" s="107" t="s">
        <v>327</v>
      </c>
      <c r="J23" s="107" t="s">
        <v>96</v>
      </c>
      <c r="K23" s="110">
        <v>5</v>
      </c>
      <c r="L23" s="107"/>
      <c r="M23" s="107"/>
      <c r="N23" s="123"/>
      <c r="O23" s="119"/>
    </row>
    <row r="24" spans="1:15" ht="24.95" customHeight="1" x14ac:dyDescent="0.15">
      <c r="A24" s="332"/>
      <c r="B24" s="107"/>
      <c r="C24" s="107" t="s">
        <v>45</v>
      </c>
      <c r="D24" s="107" t="s">
        <v>46</v>
      </c>
      <c r="E24" s="52"/>
      <c r="F24" s="52"/>
      <c r="G24" s="107"/>
      <c r="H24" s="110" t="s">
        <v>300</v>
      </c>
      <c r="I24" s="107"/>
      <c r="J24" s="107" t="s">
        <v>45</v>
      </c>
      <c r="K24" s="110" t="s">
        <v>300</v>
      </c>
      <c r="L24" s="107"/>
      <c r="M24" s="107"/>
      <c r="N24" s="123"/>
      <c r="O24" s="119"/>
    </row>
    <row r="25" spans="1:15" ht="24.95" customHeight="1" x14ac:dyDescent="0.15">
      <c r="A25" s="332"/>
      <c r="B25" s="105"/>
      <c r="C25" s="105"/>
      <c r="D25" s="105"/>
      <c r="E25" s="46"/>
      <c r="F25" s="46"/>
      <c r="G25" s="105"/>
      <c r="H25" s="106"/>
      <c r="I25" s="105"/>
      <c r="J25" s="105"/>
      <c r="K25" s="106"/>
      <c r="L25" s="107"/>
      <c r="M25" s="107"/>
      <c r="N25" s="123"/>
      <c r="O25" s="119"/>
    </row>
    <row r="26" spans="1:15" ht="24.95" customHeight="1" x14ac:dyDescent="0.15">
      <c r="A26" s="332"/>
      <c r="B26" s="107" t="s">
        <v>132</v>
      </c>
      <c r="C26" s="107" t="s">
        <v>133</v>
      </c>
      <c r="D26" s="107"/>
      <c r="E26" s="52"/>
      <c r="F26" s="52"/>
      <c r="G26" s="107"/>
      <c r="H26" s="127">
        <v>0.17</v>
      </c>
      <c r="I26" s="107" t="s">
        <v>132</v>
      </c>
      <c r="J26" s="107" t="s">
        <v>133</v>
      </c>
      <c r="K26" s="127">
        <v>0.17</v>
      </c>
      <c r="L26" s="107"/>
      <c r="M26" s="107"/>
      <c r="N26" s="123"/>
      <c r="O26" s="119"/>
    </row>
    <row r="27" spans="1:15" ht="24.95" customHeight="1" thickBot="1" x14ac:dyDescent="0.2">
      <c r="A27" s="333"/>
      <c r="B27" s="112"/>
      <c r="C27" s="112"/>
      <c r="D27" s="112"/>
      <c r="E27" s="58"/>
      <c r="F27" s="58"/>
      <c r="G27" s="112"/>
      <c r="H27" s="113"/>
      <c r="I27" s="112"/>
      <c r="J27" s="112"/>
      <c r="K27" s="113"/>
      <c r="L27" s="112"/>
      <c r="M27" s="112"/>
      <c r="N27" s="124"/>
      <c r="O27" s="120"/>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sheetData>
  <mergeCells count="14">
    <mergeCell ref="O4:O6"/>
    <mergeCell ref="I5:K5"/>
    <mergeCell ref="L5:N5"/>
    <mergeCell ref="A7:A27"/>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182</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16</v>
      </c>
      <c r="C5" s="39"/>
      <c r="D5" s="40"/>
      <c r="E5" s="41"/>
      <c r="F5" s="42"/>
      <c r="G5" s="73"/>
      <c r="H5" s="77"/>
      <c r="I5" s="40"/>
      <c r="J5" s="42"/>
      <c r="K5" s="42"/>
      <c r="L5" s="42"/>
      <c r="M5" s="42"/>
      <c r="N5" s="81"/>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183</v>
      </c>
      <c r="C7" s="51" t="s">
        <v>101</v>
      </c>
      <c r="D7" s="52"/>
      <c r="E7" s="53">
        <v>1</v>
      </c>
      <c r="F7" s="54" t="s">
        <v>103</v>
      </c>
      <c r="G7" s="75" t="s">
        <v>102</v>
      </c>
      <c r="H7" s="79" t="s">
        <v>101</v>
      </c>
      <c r="I7" s="52"/>
      <c r="J7" s="54">
        <f>ROUNDUP(E7*0.75,2)</f>
        <v>0.75</v>
      </c>
      <c r="K7" s="54" t="s">
        <v>103</v>
      </c>
      <c r="L7" s="54" t="s">
        <v>102</v>
      </c>
      <c r="M7" s="54"/>
      <c r="N7" s="83">
        <f>M7</f>
        <v>0</v>
      </c>
      <c r="O7" s="71" t="s">
        <v>262</v>
      </c>
      <c r="P7" s="55" t="s">
        <v>26</v>
      </c>
      <c r="Q7" s="52"/>
      <c r="R7" s="56">
        <v>0.5</v>
      </c>
      <c r="S7" s="53">
        <f t="shared" ref="S7:S13" si="0">ROUNDUP(R7*0.75,2)</f>
        <v>0.38</v>
      </c>
      <c r="T7" s="67"/>
    </row>
    <row r="8" spans="1:21" ht="24.95" customHeight="1" x14ac:dyDescent="0.15">
      <c r="A8" s="320"/>
      <c r="B8" s="71"/>
      <c r="C8" s="51" t="s">
        <v>84</v>
      </c>
      <c r="D8" s="52"/>
      <c r="E8" s="53">
        <v>20</v>
      </c>
      <c r="F8" s="54" t="s">
        <v>28</v>
      </c>
      <c r="G8" s="75"/>
      <c r="H8" s="79" t="s">
        <v>84</v>
      </c>
      <c r="I8" s="52"/>
      <c r="J8" s="54">
        <f>ROUNDUP(E8*0.75,2)</f>
        <v>15</v>
      </c>
      <c r="K8" s="54" t="s">
        <v>28</v>
      </c>
      <c r="L8" s="54"/>
      <c r="M8" s="54"/>
      <c r="N8" s="83">
        <f>M8</f>
        <v>0</v>
      </c>
      <c r="O8" s="71" t="s">
        <v>263</v>
      </c>
      <c r="P8" s="55" t="s">
        <v>75</v>
      </c>
      <c r="Q8" s="52"/>
      <c r="R8" s="56">
        <v>3</v>
      </c>
      <c r="S8" s="53">
        <f t="shared" si="0"/>
        <v>2.25</v>
      </c>
      <c r="T8" s="67"/>
    </row>
    <row r="9" spans="1:21" ht="24.95" customHeight="1" x14ac:dyDescent="0.15">
      <c r="A9" s="320"/>
      <c r="B9" s="71"/>
      <c r="C9" s="51"/>
      <c r="D9" s="52"/>
      <c r="E9" s="53"/>
      <c r="F9" s="54"/>
      <c r="G9" s="75"/>
      <c r="H9" s="79"/>
      <c r="I9" s="52"/>
      <c r="J9" s="54"/>
      <c r="K9" s="54"/>
      <c r="L9" s="54"/>
      <c r="M9" s="54"/>
      <c r="N9" s="83"/>
      <c r="O9" s="71" t="s">
        <v>184</v>
      </c>
      <c r="P9" s="55" t="s">
        <v>65</v>
      </c>
      <c r="Q9" s="52"/>
      <c r="R9" s="56">
        <v>6</v>
      </c>
      <c r="S9" s="53">
        <f t="shared" si="0"/>
        <v>4.5</v>
      </c>
      <c r="T9" s="67"/>
    </row>
    <row r="10" spans="1:21" ht="24.95" customHeight="1" x14ac:dyDescent="0.15">
      <c r="A10" s="320"/>
      <c r="B10" s="71"/>
      <c r="C10" s="51"/>
      <c r="D10" s="52"/>
      <c r="E10" s="53"/>
      <c r="F10" s="54"/>
      <c r="G10" s="75"/>
      <c r="H10" s="79"/>
      <c r="I10" s="52"/>
      <c r="J10" s="54"/>
      <c r="K10" s="54"/>
      <c r="L10" s="54"/>
      <c r="M10" s="54"/>
      <c r="N10" s="83"/>
      <c r="O10" s="71" t="s">
        <v>185</v>
      </c>
      <c r="P10" s="55" t="s">
        <v>43</v>
      </c>
      <c r="Q10" s="52"/>
      <c r="R10" s="56">
        <v>3</v>
      </c>
      <c r="S10" s="53">
        <f t="shared" si="0"/>
        <v>2.25</v>
      </c>
      <c r="T10" s="67"/>
    </row>
    <row r="11" spans="1:21" ht="24.95" customHeight="1" x14ac:dyDescent="0.15">
      <c r="A11" s="320"/>
      <c r="B11" s="71"/>
      <c r="C11" s="51"/>
      <c r="D11" s="52"/>
      <c r="E11" s="53"/>
      <c r="F11" s="54"/>
      <c r="G11" s="75"/>
      <c r="H11" s="79"/>
      <c r="I11" s="52"/>
      <c r="J11" s="54"/>
      <c r="K11" s="54"/>
      <c r="L11" s="54"/>
      <c r="M11" s="54"/>
      <c r="N11" s="83"/>
      <c r="O11" s="71" t="s">
        <v>22</v>
      </c>
      <c r="P11" s="55" t="s">
        <v>34</v>
      </c>
      <c r="Q11" s="52" t="s">
        <v>35</v>
      </c>
      <c r="R11" s="56">
        <v>2</v>
      </c>
      <c r="S11" s="53">
        <f t="shared" si="0"/>
        <v>1.5</v>
      </c>
      <c r="T11" s="67"/>
    </row>
    <row r="12" spans="1:21" ht="24.95" customHeight="1" x14ac:dyDescent="0.15">
      <c r="A12" s="320"/>
      <c r="B12" s="71"/>
      <c r="C12" s="51"/>
      <c r="D12" s="52"/>
      <c r="E12" s="53"/>
      <c r="F12" s="54"/>
      <c r="G12" s="75"/>
      <c r="H12" s="79"/>
      <c r="I12" s="52"/>
      <c r="J12" s="54"/>
      <c r="K12" s="54"/>
      <c r="L12" s="54"/>
      <c r="M12" s="54"/>
      <c r="N12" s="83"/>
      <c r="O12" s="71"/>
      <c r="P12" s="55" t="s">
        <v>33</v>
      </c>
      <c r="Q12" s="52"/>
      <c r="R12" s="56">
        <v>2</v>
      </c>
      <c r="S12" s="53">
        <f t="shared" si="0"/>
        <v>1.5</v>
      </c>
      <c r="T12" s="67"/>
    </row>
    <row r="13" spans="1:21" ht="24.95" customHeight="1" x14ac:dyDescent="0.15">
      <c r="A13" s="320"/>
      <c r="B13" s="71"/>
      <c r="C13" s="51"/>
      <c r="D13" s="52"/>
      <c r="E13" s="53"/>
      <c r="F13" s="54"/>
      <c r="G13" s="75"/>
      <c r="H13" s="79"/>
      <c r="I13" s="52"/>
      <c r="J13" s="54"/>
      <c r="K13" s="54"/>
      <c r="L13" s="54"/>
      <c r="M13" s="54"/>
      <c r="N13" s="83"/>
      <c r="O13" s="71"/>
      <c r="P13" s="55" t="s">
        <v>74</v>
      </c>
      <c r="Q13" s="52"/>
      <c r="R13" s="56">
        <v>1</v>
      </c>
      <c r="S13" s="53">
        <f t="shared" si="0"/>
        <v>0.75</v>
      </c>
      <c r="T13" s="67"/>
    </row>
    <row r="14" spans="1:21" ht="24.95" customHeight="1" x14ac:dyDescent="0.15">
      <c r="A14" s="320"/>
      <c r="B14" s="70"/>
      <c r="C14" s="45"/>
      <c r="D14" s="46"/>
      <c r="E14" s="47"/>
      <c r="F14" s="48"/>
      <c r="G14" s="74"/>
      <c r="H14" s="78"/>
      <c r="I14" s="46"/>
      <c r="J14" s="48"/>
      <c r="K14" s="48"/>
      <c r="L14" s="48"/>
      <c r="M14" s="48"/>
      <c r="N14" s="82"/>
      <c r="O14" s="70"/>
      <c r="P14" s="49"/>
      <c r="Q14" s="46"/>
      <c r="R14" s="50"/>
      <c r="S14" s="47"/>
      <c r="T14" s="66"/>
    </row>
    <row r="15" spans="1:21" ht="24.95" customHeight="1" x14ac:dyDescent="0.15">
      <c r="A15" s="320"/>
      <c r="B15" s="71" t="s">
        <v>186</v>
      </c>
      <c r="C15" s="51" t="s">
        <v>129</v>
      </c>
      <c r="D15" s="52"/>
      <c r="E15" s="53">
        <v>3</v>
      </c>
      <c r="F15" s="54" t="s">
        <v>28</v>
      </c>
      <c r="G15" s="75" t="s">
        <v>52</v>
      </c>
      <c r="H15" s="79" t="s">
        <v>129</v>
      </c>
      <c r="I15" s="52"/>
      <c r="J15" s="54">
        <f>ROUNDUP(E15*0.75,2)</f>
        <v>2.25</v>
      </c>
      <c r="K15" s="54" t="s">
        <v>28</v>
      </c>
      <c r="L15" s="54" t="s">
        <v>52</v>
      </c>
      <c r="M15" s="54"/>
      <c r="N15" s="83">
        <f>M15</f>
        <v>0</v>
      </c>
      <c r="O15" s="71" t="s">
        <v>105</v>
      </c>
      <c r="P15" s="55" t="s">
        <v>65</v>
      </c>
      <c r="Q15" s="52"/>
      <c r="R15" s="56">
        <v>2</v>
      </c>
      <c r="S15" s="53">
        <f t="shared" ref="S15:S20" si="1">ROUNDUP(R15*0.75,2)</f>
        <v>1.5</v>
      </c>
      <c r="T15" s="67"/>
    </row>
    <row r="16" spans="1:21" ht="24.95" customHeight="1" x14ac:dyDescent="0.15">
      <c r="A16" s="320"/>
      <c r="B16" s="71"/>
      <c r="C16" s="51" t="s">
        <v>189</v>
      </c>
      <c r="D16" s="52"/>
      <c r="E16" s="53">
        <v>5</v>
      </c>
      <c r="F16" s="54" t="s">
        <v>28</v>
      </c>
      <c r="G16" s="75" t="s">
        <v>24</v>
      </c>
      <c r="H16" s="79" t="s">
        <v>189</v>
      </c>
      <c r="I16" s="52"/>
      <c r="J16" s="54">
        <f>ROUNDUP(E16*0.75,2)</f>
        <v>3.75</v>
      </c>
      <c r="K16" s="54" t="s">
        <v>28</v>
      </c>
      <c r="L16" s="54" t="s">
        <v>24</v>
      </c>
      <c r="M16" s="54"/>
      <c r="N16" s="83">
        <f>M16</f>
        <v>0</v>
      </c>
      <c r="O16" s="71" t="s">
        <v>187</v>
      </c>
      <c r="P16" s="55" t="s">
        <v>48</v>
      </c>
      <c r="Q16" s="52"/>
      <c r="R16" s="56">
        <v>50</v>
      </c>
      <c r="S16" s="53">
        <f t="shared" si="1"/>
        <v>37.5</v>
      </c>
      <c r="T16" s="67"/>
    </row>
    <row r="17" spans="1:20" ht="24.95" customHeight="1" x14ac:dyDescent="0.15">
      <c r="A17" s="320"/>
      <c r="B17" s="71"/>
      <c r="C17" s="51" t="s">
        <v>104</v>
      </c>
      <c r="D17" s="52"/>
      <c r="E17" s="53">
        <v>5</v>
      </c>
      <c r="F17" s="54" t="s">
        <v>28</v>
      </c>
      <c r="G17" s="75"/>
      <c r="H17" s="79" t="s">
        <v>104</v>
      </c>
      <c r="I17" s="52"/>
      <c r="J17" s="54">
        <f>ROUNDUP(E17*0.75,2)</f>
        <v>3.75</v>
      </c>
      <c r="K17" s="54" t="s">
        <v>28</v>
      </c>
      <c r="L17" s="54"/>
      <c r="M17" s="54"/>
      <c r="N17" s="83">
        <f>M17</f>
        <v>0</v>
      </c>
      <c r="O17" s="71" t="s">
        <v>188</v>
      </c>
      <c r="P17" s="55" t="s">
        <v>74</v>
      </c>
      <c r="Q17" s="52"/>
      <c r="R17" s="56">
        <v>1.5</v>
      </c>
      <c r="S17" s="53">
        <f t="shared" si="1"/>
        <v>1.1300000000000001</v>
      </c>
      <c r="T17" s="67"/>
    </row>
    <row r="18" spans="1:20" ht="24.95" customHeight="1" x14ac:dyDescent="0.15">
      <c r="A18" s="320"/>
      <c r="B18" s="71"/>
      <c r="C18" s="51" t="s">
        <v>30</v>
      </c>
      <c r="D18" s="52"/>
      <c r="E18" s="53">
        <v>10</v>
      </c>
      <c r="F18" s="54" t="s">
        <v>28</v>
      </c>
      <c r="G18" s="75"/>
      <c r="H18" s="79" t="s">
        <v>30</v>
      </c>
      <c r="I18" s="52"/>
      <c r="J18" s="54">
        <f>ROUNDUP(E18*0.75,2)</f>
        <v>7.5</v>
      </c>
      <c r="K18" s="54" t="s">
        <v>28</v>
      </c>
      <c r="L18" s="54"/>
      <c r="M18" s="54"/>
      <c r="N18" s="83">
        <f>M18</f>
        <v>0</v>
      </c>
      <c r="O18" s="71" t="s">
        <v>41</v>
      </c>
      <c r="P18" s="55" t="s">
        <v>26</v>
      </c>
      <c r="Q18" s="52"/>
      <c r="R18" s="56">
        <v>1</v>
      </c>
      <c r="S18" s="53">
        <f t="shared" si="1"/>
        <v>0.75</v>
      </c>
      <c r="T18" s="67"/>
    </row>
    <row r="19" spans="1:20" ht="24.95" customHeight="1" x14ac:dyDescent="0.15">
      <c r="A19" s="320"/>
      <c r="B19" s="71"/>
      <c r="C19" s="51" t="s">
        <v>179</v>
      </c>
      <c r="D19" s="52"/>
      <c r="E19" s="53">
        <v>10</v>
      </c>
      <c r="F19" s="54" t="s">
        <v>28</v>
      </c>
      <c r="G19" s="75" t="s">
        <v>57</v>
      </c>
      <c r="H19" s="79" t="s">
        <v>179</v>
      </c>
      <c r="I19" s="52"/>
      <c r="J19" s="54">
        <f>ROUNDUP(E19*0.75,2)</f>
        <v>7.5</v>
      </c>
      <c r="K19" s="54" t="s">
        <v>28</v>
      </c>
      <c r="L19" s="54" t="s">
        <v>57</v>
      </c>
      <c r="M19" s="54"/>
      <c r="N19" s="83">
        <f>M19</f>
        <v>0</v>
      </c>
      <c r="O19" s="71"/>
      <c r="P19" s="55" t="s">
        <v>33</v>
      </c>
      <c r="Q19" s="52"/>
      <c r="R19" s="56">
        <v>1</v>
      </c>
      <c r="S19" s="53">
        <f t="shared" si="1"/>
        <v>0.75</v>
      </c>
      <c r="T19" s="67"/>
    </row>
    <row r="20" spans="1:20" ht="24.95" customHeight="1" x14ac:dyDescent="0.15">
      <c r="A20" s="320"/>
      <c r="B20" s="71"/>
      <c r="C20" s="51"/>
      <c r="D20" s="52"/>
      <c r="E20" s="53"/>
      <c r="F20" s="54"/>
      <c r="G20" s="75"/>
      <c r="H20" s="79"/>
      <c r="I20" s="52"/>
      <c r="J20" s="54"/>
      <c r="K20" s="54"/>
      <c r="L20" s="54"/>
      <c r="M20" s="54"/>
      <c r="N20" s="83"/>
      <c r="O20" s="71"/>
      <c r="P20" s="55" t="s">
        <v>34</v>
      </c>
      <c r="Q20" s="52" t="s">
        <v>35</v>
      </c>
      <c r="R20" s="56">
        <v>1.5</v>
      </c>
      <c r="S20" s="53">
        <f t="shared" si="1"/>
        <v>1.1300000000000001</v>
      </c>
      <c r="T20" s="67"/>
    </row>
    <row r="21" spans="1:20" ht="24.95" customHeight="1" x14ac:dyDescent="0.15">
      <c r="A21" s="320"/>
      <c r="B21" s="70"/>
      <c r="C21" s="45"/>
      <c r="D21" s="46"/>
      <c r="E21" s="47"/>
      <c r="F21" s="48"/>
      <c r="G21" s="74"/>
      <c r="H21" s="78"/>
      <c r="I21" s="46"/>
      <c r="J21" s="48"/>
      <c r="K21" s="48"/>
      <c r="L21" s="48"/>
      <c r="M21" s="48"/>
      <c r="N21" s="82"/>
      <c r="O21" s="70"/>
      <c r="P21" s="49"/>
      <c r="Q21" s="46"/>
      <c r="R21" s="50"/>
      <c r="S21" s="47"/>
      <c r="T21" s="66"/>
    </row>
    <row r="22" spans="1:20" ht="24.95" customHeight="1" x14ac:dyDescent="0.15">
      <c r="A22" s="320"/>
      <c r="B22" s="71" t="s">
        <v>44</v>
      </c>
      <c r="C22" s="51" t="s">
        <v>77</v>
      </c>
      <c r="D22" s="52" t="s">
        <v>35</v>
      </c>
      <c r="E22" s="53">
        <v>2</v>
      </c>
      <c r="F22" s="54" t="s">
        <v>64</v>
      </c>
      <c r="G22" s="75" t="s">
        <v>57</v>
      </c>
      <c r="H22" s="79" t="s">
        <v>77</v>
      </c>
      <c r="I22" s="52" t="s">
        <v>35</v>
      </c>
      <c r="J22" s="54">
        <f>ROUNDUP(E22*0.75,2)</f>
        <v>1.5</v>
      </c>
      <c r="K22" s="54" t="s">
        <v>64</v>
      </c>
      <c r="L22" s="54" t="s">
        <v>57</v>
      </c>
      <c r="M22" s="54"/>
      <c r="N22" s="83">
        <f>M22</f>
        <v>0</v>
      </c>
      <c r="O22" s="71" t="s">
        <v>41</v>
      </c>
      <c r="P22" s="55" t="s">
        <v>48</v>
      </c>
      <c r="Q22" s="52"/>
      <c r="R22" s="56">
        <v>100</v>
      </c>
      <c r="S22" s="53">
        <f>ROUNDUP(R22*0.75,2)</f>
        <v>75</v>
      </c>
      <c r="T22" s="67"/>
    </row>
    <row r="23" spans="1:20" ht="24.95" customHeight="1" x14ac:dyDescent="0.15">
      <c r="A23" s="320"/>
      <c r="B23" s="71"/>
      <c r="C23" s="51" t="s">
        <v>175</v>
      </c>
      <c r="D23" s="52"/>
      <c r="E23" s="53">
        <v>5</v>
      </c>
      <c r="F23" s="54" t="s">
        <v>28</v>
      </c>
      <c r="G23" s="75" t="s">
        <v>57</v>
      </c>
      <c r="H23" s="79" t="s">
        <v>175</v>
      </c>
      <c r="I23" s="52"/>
      <c r="J23" s="54">
        <f>ROUNDUP(E23*0.75,2)</f>
        <v>3.75</v>
      </c>
      <c r="K23" s="54" t="s">
        <v>28</v>
      </c>
      <c r="L23" s="54" t="s">
        <v>57</v>
      </c>
      <c r="M23" s="54"/>
      <c r="N23" s="83">
        <f>M23</f>
        <v>0</v>
      </c>
      <c r="O23" s="71"/>
      <c r="P23" s="55" t="s">
        <v>49</v>
      </c>
      <c r="Q23" s="52"/>
      <c r="R23" s="56">
        <v>3</v>
      </c>
      <c r="S23" s="53">
        <f>ROUNDUP(R23*0.75,2)</f>
        <v>2.25</v>
      </c>
      <c r="T23" s="67"/>
    </row>
    <row r="24" spans="1:20" ht="24.95" customHeight="1" x14ac:dyDescent="0.15">
      <c r="A24" s="320"/>
      <c r="B24" s="70"/>
      <c r="C24" s="45"/>
      <c r="D24" s="46"/>
      <c r="E24" s="47"/>
      <c r="F24" s="48"/>
      <c r="G24" s="74"/>
      <c r="H24" s="78"/>
      <c r="I24" s="46"/>
      <c r="J24" s="48"/>
      <c r="K24" s="48"/>
      <c r="L24" s="48"/>
      <c r="M24" s="48"/>
      <c r="N24" s="82"/>
      <c r="O24" s="70"/>
      <c r="P24" s="49"/>
      <c r="Q24" s="46"/>
      <c r="R24" s="50"/>
      <c r="S24" s="47"/>
      <c r="T24" s="66"/>
    </row>
    <row r="25" spans="1:20" ht="24.95" customHeight="1" x14ac:dyDescent="0.15">
      <c r="A25" s="320"/>
      <c r="B25" s="71" t="s">
        <v>97</v>
      </c>
      <c r="C25" s="51" t="s">
        <v>99</v>
      </c>
      <c r="D25" s="52"/>
      <c r="E25" s="63">
        <v>0.16666666666666666</v>
      </c>
      <c r="F25" s="54" t="s">
        <v>64</v>
      </c>
      <c r="G25" s="75"/>
      <c r="H25" s="79" t="s">
        <v>99</v>
      </c>
      <c r="I25" s="52"/>
      <c r="J25" s="54">
        <f>ROUNDUP(E25*0.75,2)</f>
        <v>0.13</v>
      </c>
      <c r="K25" s="54" t="s">
        <v>64</v>
      </c>
      <c r="L25" s="54"/>
      <c r="M25" s="54"/>
      <c r="N25" s="83">
        <f>M25</f>
        <v>0</v>
      </c>
      <c r="O25" s="71" t="s">
        <v>98</v>
      </c>
      <c r="P25" s="55"/>
      <c r="Q25" s="52"/>
      <c r="R25" s="56"/>
      <c r="S25" s="53"/>
      <c r="T25" s="67"/>
    </row>
    <row r="26" spans="1:20" ht="24.95" customHeight="1" thickBot="1" x14ac:dyDescent="0.2">
      <c r="A26" s="321"/>
      <c r="B26" s="72"/>
      <c r="C26" s="57"/>
      <c r="D26" s="58"/>
      <c r="E26" s="59"/>
      <c r="F26" s="60"/>
      <c r="G26" s="76"/>
      <c r="H26" s="80"/>
      <c r="I26" s="58"/>
      <c r="J26" s="60"/>
      <c r="K26" s="60"/>
      <c r="L26" s="60"/>
      <c r="M26" s="60"/>
      <c r="N26" s="84"/>
      <c r="O26" s="72"/>
      <c r="P26" s="61"/>
      <c r="Q26" s="58"/>
      <c r="R26" s="62"/>
      <c r="S26" s="59"/>
      <c r="T26" s="68"/>
    </row>
    <row r="27" spans="1:20" ht="24.95" customHeight="1" x14ac:dyDescent="0.15"/>
    <row r="28" spans="1:20" ht="24.95" customHeight="1" x14ac:dyDescent="0.15"/>
    <row r="29" spans="1:20" ht="24.95" customHeight="1" x14ac:dyDescent="0.15"/>
    <row r="30" spans="1:20" ht="24.95" customHeight="1" x14ac:dyDescent="0.15"/>
  </sheetData>
  <mergeCells count="4">
    <mergeCell ref="H1:O1"/>
    <mergeCell ref="A2:T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340</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339</v>
      </c>
      <c r="C9" s="107" t="s">
        <v>101</v>
      </c>
      <c r="D9" s="107" t="s">
        <v>102</v>
      </c>
      <c r="E9" s="52"/>
      <c r="F9" s="52"/>
      <c r="G9" s="107"/>
      <c r="H9" s="130">
        <v>0.7</v>
      </c>
      <c r="I9" s="107" t="s">
        <v>339</v>
      </c>
      <c r="J9" s="107" t="s">
        <v>101</v>
      </c>
      <c r="K9" s="130">
        <v>0.3</v>
      </c>
      <c r="L9" s="107" t="s">
        <v>338</v>
      </c>
      <c r="M9" s="107" t="s">
        <v>101</v>
      </c>
      <c r="N9" s="129">
        <v>0.2</v>
      </c>
      <c r="O9" s="119" t="s">
        <v>102</v>
      </c>
    </row>
    <row r="10" spans="1:21" ht="24.95" customHeight="1" x14ac:dyDescent="0.15">
      <c r="A10" s="332"/>
      <c r="B10" s="107"/>
      <c r="C10" s="107" t="s">
        <v>84</v>
      </c>
      <c r="D10" s="107"/>
      <c r="E10" s="52"/>
      <c r="F10" s="52"/>
      <c r="G10" s="107"/>
      <c r="H10" s="110">
        <v>15</v>
      </c>
      <c r="I10" s="107"/>
      <c r="J10" s="107" t="s">
        <v>84</v>
      </c>
      <c r="K10" s="110">
        <v>15</v>
      </c>
      <c r="L10" s="107"/>
      <c r="M10" s="107" t="s">
        <v>84</v>
      </c>
      <c r="N10" s="123">
        <v>10</v>
      </c>
      <c r="O10" s="119"/>
    </row>
    <row r="11" spans="1:21" ht="24.95" customHeight="1" x14ac:dyDescent="0.15">
      <c r="A11" s="332"/>
      <c r="B11" s="107"/>
      <c r="C11" s="107"/>
      <c r="D11" s="107"/>
      <c r="E11" s="52"/>
      <c r="F11" s="52"/>
      <c r="G11" s="107" t="s">
        <v>48</v>
      </c>
      <c r="H11" s="110" t="s">
        <v>299</v>
      </c>
      <c r="I11" s="107"/>
      <c r="J11" s="107"/>
      <c r="K11" s="110"/>
      <c r="L11" s="105"/>
      <c r="M11" s="105"/>
      <c r="N11" s="122"/>
      <c r="O11" s="118"/>
    </row>
    <row r="12" spans="1:21" ht="24.95" customHeight="1" x14ac:dyDescent="0.15">
      <c r="A12" s="332"/>
      <c r="B12" s="107"/>
      <c r="C12" s="107"/>
      <c r="D12" s="107"/>
      <c r="E12" s="52"/>
      <c r="F12" s="52" t="s">
        <v>35</v>
      </c>
      <c r="G12" s="107" t="s">
        <v>34</v>
      </c>
      <c r="H12" s="110" t="s">
        <v>300</v>
      </c>
      <c r="I12" s="107"/>
      <c r="J12" s="107"/>
      <c r="K12" s="110"/>
      <c r="L12" s="107" t="s">
        <v>337</v>
      </c>
      <c r="M12" s="107" t="s">
        <v>30</v>
      </c>
      <c r="N12" s="123">
        <v>5</v>
      </c>
      <c r="O12" s="119"/>
    </row>
    <row r="13" spans="1:21" ht="24.95" customHeight="1" x14ac:dyDescent="0.15">
      <c r="A13" s="332"/>
      <c r="B13" s="105"/>
      <c r="C13" s="105"/>
      <c r="D13" s="105"/>
      <c r="E13" s="46"/>
      <c r="F13" s="46"/>
      <c r="G13" s="105"/>
      <c r="H13" s="106"/>
      <c r="I13" s="105"/>
      <c r="J13" s="105"/>
      <c r="K13" s="106"/>
      <c r="L13" s="107"/>
      <c r="M13" s="107" t="s">
        <v>179</v>
      </c>
      <c r="N13" s="123">
        <v>10</v>
      </c>
      <c r="O13" s="119" t="s">
        <v>57</v>
      </c>
    </row>
    <row r="14" spans="1:21" ht="24.95" customHeight="1" x14ac:dyDescent="0.15">
      <c r="A14" s="332"/>
      <c r="B14" s="107" t="s">
        <v>336</v>
      </c>
      <c r="C14" s="107" t="s">
        <v>30</v>
      </c>
      <c r="D14" s="107"/>
      <c r="E14" s="52"/>
      <c r="F14" s="52"/>
      <c r="G14" s="107"/>
      <c r="H14" s="110">
        <v>10</v>
      </c>
      <c r="I14" s="107" t="s">
        <v>336</v>
      </c>
      <c r="J14" s="107" t="s">
        <v>30</v>
      </c>
      <c r="K14" s="110">
        <v>5</v>
      </c>
      <c r="L14" s="107"/>
      <c r="M14" s="107" t="s">
        <v>175</v>
      </c>
      <c r="N14" s="123">
        <v>5</v>
      </c>
      <c r="O14" s="119" t="s">
        <v>57</v>
      </c>
    </row>
    <row r="15" spans="1:21" ht="24.95" customHeight="1" x14ac:dyDescent="0.15">
      <c r="A15" s="332"/>
      <c r="B15" s="107"/>
      <c r="C15" s="107" t="s">
        <v>179</v>
      </c>
      <c r="D15" s="107" t="s">
        <v>57</v>
      </c>
      <c r="E15" s="52"/>
      <c r="F15" s="52"/>
      <c r="G15" s="107"/>
      <c r="H15" s="110">
        <v>10</v>
      </c>
      <c r="I15" s="107"/>
      <c r="J15" s="107" t="s">
        <v>179</v>
      </c>
      <c r="K15" s="110">
        <v>10</v>
      </c>
      <c r="L15" s="105"/>
      <c r="M15" s="105"/>
      <c r="N15" s="122"/>
      <c r="O15" s="118"/>
    </row>
    <row r="16" spans="1:21" ht="24.95" customHeight="1" x14ac:dyDescent="0.15">
      <c r="A16" s="332"/>
      <c r="B16" s="107"/>
      <c r="C16" s="107"/>
      <c r="D16" s="107"/>
      <c r="E16" s="52"/>
      <c r="F16" s="52"/>
      <c r="G16" s="107" t="s">
        <v>48</v>
      </c>
      <c r="H16" s="110" t="s">
        <v>299</v>
      </c>
      <c r="I16" s="107"/>
      <c r="J16" s="107"/>
      <c r="K16" s="110"/>
      <c r="L16" s="107" t="s">
        <v>97</v>
      </c>
      <c r="M16" s="107" t="s">
        <v>99</v>
      </c>
      <c r="N16" s="126">
        <v>0.1</v>
      </c>
      <c r="O16" s="119"/>
    </row>
    <row r="17" spans="1:15" ht="24.95" customHeight="1" x14ac:dyDescent="0.15">
      <c r="A17" s="332"/>
      <c r="B17" s="105"/>
      <c r="C17" s="105"/>
      <c r="D17" s="105"/>
      <c r="E17" s="46"/>
      <c r="F17" s="46"/>
      <c r="G17" s="105"/>
      <c r="H17" s="106"/>
      <c r="I17" s="105"/>
      <c r="J17" s="105"/>
      <c r="K17" s="106"/>
      <c r="L17" s="107"/>
      <c r="M17" s="107"/>
      <c r="N17" s="123"/>
      <c r="O17" s="119"/>
    </row>
    <row r="18" spans="1:15" ht="24.95" customHeight="1" x14ac:dyDescent="0.15">
      <c r="A18" s="332"/>
      <c r="B18" s="107" t="s">
        <v>44</v>
      </c>
      <c r="C18" s="107" t="s">
        <v>77</v>
      </c>
      <c r="D18" s="107" t="s">
        <v>57</v>
      </c>
      <c r="E18" s="52" t="s">
        <v>35</v>
      </c>
      <c r="F18" s="52"/>
      <c r="G18" s="107"/>
      <c r="H18" s="110">
        <v>1</v>
      </c>
      <c r="I18" s="107" t="s">
        <v>44</v>
      </c>
      <c r="J18" s="107" t="s">
        <v>77</v>
      </c>
      <c r="K18" s="110">
        <v>1</v>
      </c>
      <c r="L18" s="107"/>
      <c r="M18" s="107"/>
      <c r="N18" s="123"/>
      <c r="O18" s="119"/>
    </row>
    <row r="19" spans="1:15" ht="24.95" customHeight="1" x14ac:dyDescent="0.15">
      <c r="A19" s="332"/>
      <c r="B19" s="107"/>
      <c r="C19" s="107" t="s">
        <v>175</v>
      </c>
      <c r="D19" s="107" t="s">
        <v>57</v>
      </c>
      <c r="E19" s="52"/>
      <c r="F19" s="111"/>
      <c r="G19" s="107"/>
      <c r="H19" s="110">
        <v>5</v>
      </c>
      <c r="I19" s="107"/>
      <c r="J19" s="107" t="s">
        <v>175</v>
      </c>
      <c r="K19" s="110">
        <v>5</v>
      </c>
      <c r="L19" s="107"/>
      <c r="M19" s="107"/>
      <c r="N19" s="123"/>
      <c r="O19" s="119"/>
    </row>
    <row r="20" spans="1:15" ht="24.95" customHeight="1" x14ac:dyDescent="0.15">
      <c r="A20" s="332"/>
      <c r="B20" s="107"/>
      <c r="C20" s="107"/>
      <c r="D20" s="107"/>
      <c r="E20" s="52"/>
      <c r="F20" s="52"/>
      <c r="G20" s="107" t="s">
        <v>48</v>
      </c>
      <c r="H20" s="110" t="s">
        <v>299</v>
      </c>
      <c r="I20" s="107"/>
      <c r="J20" s="107"/>
      <c r="K20" s="110"/>
      <c r="L20" s="107"/>
      <c r="M20" s="107"/>
      <c r="N20" s="123"/>
      <c r="O20" s="119"/>
    </row>
    <row r="21" spans="1:15" ht="24.95" customHeight="1" x14ac:dyDescent="0.15">
      <c r="A21" s="332"/>
      <c r="B21" s="107"/>
      <c r="C21" s="107"/>
      <c r="D21" s="107"/>
      <c r="E21" s="52"/>
      <c r="F21" s="52"/>
      <c r="G21" s="107" t="s">
        <v>49</v>
      </c>
      <c r="H21" s="110" t="s">
        <v>300</v>
      </c>
      <c r="I21" s="107"/>
      <c r="J21" s="107"/>
      <c r="K21" s="110"/>
      <c r="L21" s="107"/>
      <c r="M21" s="107"/>
      <c r="N21" s="123"/>
      <c r="O21" s="119"/>
    </row>
    <row r="22" spans="1:15" ht="24.95" customHeight="1" x14ac:dyDescent="0.15">
      <c r="A22" s="332"/>
      <c r="B22" s="105"/>
      <c r="C22" s="105"/>
      <c r="D22" s="105"/>
      <c r="E22" s="46"/>
      <c r="F22" s="46"/>
      <c r="G22" s="105"/>
      <c r="H22" s="106"/>
      <c r="I22" s="105"/>
      <c r="J22" s="105"/>
      <c r="K22" s="106"/>
      <c r="L22" s="107"/>
      <c r="M22" s="107"/>
      <c r="N22" s="123"/>
      <c r="O22" s="119"/>
    </row>
    <row r="23" spans="1:15" ht="24.95" customHeight="1" x14ac:dyDescent="0.15">
      <c r="A23" s="332"/>
      <c r="B23" s="107" t="s">
        <v>97</v>
      </c>
      <c r="C23" s="107" t="s">
        <v>99</v>
      </c>
      <c r="D23" s="107"/>
      <c r="E23" s="52"/>
      <c r="F23" s="52"/>
      <c r="G23" s="107"/>
      <c r="H23" s="125">
        <v>0.13</v>
      </c>
      <c r="I23" s="107" t="s">
        <v>97</v>
      </c>
      <c r="J23" s="107" t="s">
        <v>99</v>
      </c>
      <c r="K23" s="125">
        <v>0.13</v>
      </c>
      <c r="L23" s="107"/>
      <c r="M23" s="107"/>
      <c r="N23" s="123"/>
      <c r="O23" s="119"/>
    </row>
    <row r="24" spans="1:15" ht="24.95" customHeight="1" thickBot="1" x14ac:dyDescent="0.2">
      <c r="A24" s="333"/>
      <c r="B24" s="112"/>
      <c r="C24" s="112"/>
      <c r="D24" s="112"/>
      <c r="E24" s="58"/>
      <c r="F24" s="58"/>
      <c r="G24" s="112"/>
      <c r="H24" s="113"/>
      <c r="I24" s="112"/>
      <c r="J24" s="112"/>
      <c r="K24" s="113"/>
      <c r="L24" s="112"/>
      <c r="M24" s="112"/>
      <c r="N24" s="124"/>
      <c r="O24" s="120"/>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191</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192</v>
      </c>
      <c r="C5" s="39" t="s">
        <v>198</v>
      </c>
      <c r="D5" s="40" t="s">
        <v>35</v>
      </c>
      <c r="E5" s="41">
        <v>40</v>
      </c>
      <c r="F5" s="42" t="s">
        <v>28</v>
      </c>
      <c r="G5" s="73" t="s">
        <v>199</v>
      </c>
      <c r="H5" s="77" t="s">
        <v>198</v>
      </c>
      <c r="I5" s="40" t="s">
        <v>35</v>
      </c>
      <c r="J5" s="42">
        <f>ROUNDUP(E5*0.75,2)</f>
        <v>30</v>
      </c>
      <c r="K5" s="42" t="s">
        <v>28</v>
      </c>
      <c r="L5" s="42" t="s">
        <v>199</v>
      </c>
      <c r="M5" s="42"/>
      <c r="N5" s="81">
        <f>M5</f>
        <v>0</v>
      </c>
      <c r="O5" s="69" t="s">
        <v>193</v>
      </c>
      <c r="P5" s="43" t="s">
        <v>26</v>
      </c>
      <c r="Q5" s="40"/>
      <c r="R5" s="44">
        <v>0.5</v>
      </c>
      <c r="S5" s="41">
        <f t="shared" ref="S5:S13" si="0">ROUNDUP(R5*0.75,2)</f>
        <v>0.38</v>
      </c>
      <c r="T5" s="65"/>
    </row>
    <row r="6" spans="1:21" ht="24.95" customHeight="1" x14ac:dyDescent="0.15">
      <c r="A6" s="320"/>
      <c r="B6" s="71"/>
      <c r="C6" s="51" t="s">
        <v>72</v>
      </c>
      <c r="D6" s="52"/>
      <c r="E6" s="53">
        <v>30</v>
      </c>
      <c r="F6" s="54" t="s">
        <v>28</v>
      </c>
      <c r="G6" s="75" t="s">
        <v>24</v>
      </c>
      <c r="H6" s="79" t="s">
        <v>72</v>
      </c>
      <c r="I6" s="52"/>
      <c r="J6" s="54">
        <f>ROUNDUP(E6*0.75,2)</f>
        <v>22.5</v>
      </c>
      <c r="K6" s="54" t="s">
        <v>28</v>
      </c>
      <c r="L6" s="54" t="s">
        <v>24</v>
      </c>
      <c r="M6" s="54"/>
      <c r="N6" s="83">
        <f>M6</f>
        <v>0</v>
      </c>
      <c r="O6" s="71" t="s">
        <v>194</v>
      </c>
      <c r="P6" s="55" t="s">
        <v>65</v>
      </c>
      <c r="Q6" s="52"/>
      <c r="R6" s="56">
        <v>2</v>
      </c>
      <c r="S6" s="53">
        <f t="shared" si="0"/>
        <v>1.5</v>
      </c>
      <c r="T6" s="67"/>
    </row>
    <row r="7" spans="1:21" ht="24.95" customHeight="1" x14ac:dyDescent="0.15">
      <c r="A7" s="320"/>
      <c r="B7" s="71"/>
      <c r="C7" s="51" t="s">
        <v>59</v>
      </c>
      <c r="D7" s="52"/>
      <c r="E7" s="53">
        <v>30</v>
      </c>
      <c r="F7" s="54" t="s">
        <v>28</v>
      </c>
      <c r="G7" s="75"/>
      <c r="H7" s="79" t="s">
        <v>59</v>
      </c>
      <c r="I7" s="52"/>
      <c r="J7" s="54">
        <f>ROUNDUP(E7*0.75,2)</f>
        <v>22.5</v>
      </c>
      <c r="K7" s="54" t="s">
        <v>28</v>
      </c>
      <c r="L7" s="54"/>
      <c r="M7" s="54"/>
      <c r="N7" s="83">
        <f>M7</f>
        <v>0</v>
      </c>
      <c r="O7" s="71" t="s">
        <v>195</v>
      </c>
      <c r="P7" s="55" t="s">
        <v>121</v>
      </c>
      <c r="Q7" s="52" t="s">
        <v>35</v>
      </c>
      <c r="R7" s="56">
        <v>2</v>
      </c>
      <c r="S7" s="53">
        <f t="shared" si="0"/>
        <v>1.5</v>
      </c>
      <c r="T7" s="67"/>
    </row>
    <row r="8" spans="1:21" ht="24.95" customHeight="1" x14ac:dyDescent="0.15">
      <c r="A8" s="320"/>
      <c r="B8" s="71"/>
      <c r="C8" s="51" t="s">
        <v>30</v>
      </c>
      <c r="D8" s="52"/>
      <c r="E8" s="53">
        <v>10</v>
      </c>
      <c r="F8" s="54" t="s">
        <v>28</v>
      </c>
      <c r="G8" s="75"/>
      <c r="H8" s="79" t="s">
        <v>30</v>
      </c>
      <c r="I8" s="52"/>
      <c r="J8" s="54">
        <f>ROUNDUP(E8*0.75,2)</f>
        <v>7.5</v>
      </c>
      <c r="K8" s="54" t="s">
        <v>28</v>
      </c>
      <c r="L8" s="54"/>
      <c r="M8" s="54"/>
      <c r="N8" s="83">
        <f>M8</f>
        <v>0</v>
      </c>
      <c r="O8" s="71" t="s">
        <v>196</v>
      </c>
      <c r="P8" s="55" t="s">
        <v>43</v>
      </c>
      <c r="Q8" s="52"/>
      <c r="R8" s="56">
        <v>30</v>
      </c>
      <c r="S8" s="53">
        <f t="shared" si="0"/>
        <v>22.5</v>
      </c>
      <c r="T8" s="67"/>
    </row>
    <row r="9" spans="1:21" ht="24.95" customHeight="1" x14ac:dyDescent="0.15">
      <c r="A9" s="320"/>
      <c r="B9" s="71"/>
      <c r="C9" s="51" t="s">
        <v>140</v>
      </c>
      <c r="D9" s="52"/>
      <c r="E9" s="53">
        <v>0.5</v>
      </c>
      <c r="F9" s="54" t="s">
        <v>28</v>
      </c>
      <c r="G9" s="75"/>
      <c r="H9" s="79" t="s">
        <v>140</v>
      </c>
      <c r="I9" s="52"/>
      <c r="J9" s="54">
        <f>ROUNDUP(E9*0.75,2)</f>
        <v>0.38</v>
      </c>
      <c r="K9" s="54" t="s">
        <v>28</v>
      </c>
      <c r="L9" s="54"/>
      <c r="M9" s="54"/>
      <c r="N9" s="83">
        <f>M9</f>
        <v>0</v>
      </c>
      <c r="O9" s="71" t="s">
        <v>197</v>
      </c>
      <c r="P9" s="55" t="s">
        <v>26</v>
      </c>
      <c r="Q9" s="52"/>
      <c r="R9" s="56">
        <v>1</v>
      </c>
      <c r="S9" s="53">
        <f t="shared" si="0"/>
        <v>0.75</v>
      </c>
      <c r="T9" s="67"/>
    </row>
    <row r="10" spans="1:21" ht="24.95" customHeight="1" x14ac:dyDescent="0.15">
      <c r="A10" s="320"/>
      <c r="B10" s="71"/>
      <c r="C10" s="51"/>
      <c r="D10" s="52"/>
      <c r="E10" s="53"/>
      <c r="F10" s="54"/>
      <c r="G10" s="75"/>
      <c r="H10" s="79"/>
      <c r="I10" s="52"/>
      <c r="J10" s="54"/>
      <c r="K10" s="54"/>
      <c r="L10" s="54"/>
      <c r="M10" s="54"/>
      <c r="N10" s="83"/>
      <c r="O10" s="71" t="s">
        <v>41</v>
      </c>
      <c r="P10" s="55" t="s">
        <v>89</v>
      </c>
      <c r="Q10" s="52"/>
      <c r="R10" s="56">
        <v>15</v>
      </c>
      <c r="S10" s="53">
        <f t="shared" si="0"/>
        <v>11.25</v>
      </c>
      <c r="T10" s="67"/>
    </row>
    <row r="11" spans="1:21" ht="24.95" customHeight="1" x14ac:dyDescent="0.15">
      <c r="A11" s="320"/>
      <c r="B11" s="71"/>
      <c r="C11" s="51"/>
      <c r="D11" s="52"/>
      <c r="E11" s="53"/>
      <c r="F11" s="54"/>
      <c r="G11" s="75"/>
      <c r="H11" s="79"/>
      <c r="I11" s="52"/>
      <c r="J11" s="54"/>
      <c r="K11" s="54"/>
      <c r="L11" s="54"/>
      <c r="M11" s="54"/>
      <c r="N11" s="83"/>
      <c r="O11" s="71"/>
      <c r="P11" s="55" t="s">
        <v>178</v>
      </c>
      <c r="Q11" s="52"/>
      <c r="R11" s="56">
        <v>2</v>
      </c>
      <c r="S11" s="53">
        <f t="shared" si="0"/>
        <v>1.5</v>
      </c>
      <c r="T11" s="67"/>
    </row>
    <row r="12" spans="1:21" ht="24.95" customHeight="1" x14ac:dyDescent="0.15">
      <c r="A12" s="320"/>
      <c r="B12" s="71"/>
      <c r="C12" s="51"/>
      <c r="D12" s="52"/>
      <c r="E12" s="53"/>
      <c r="F12" s="54"/>
      <c r="G12" s="75"/>
      <c r="H12" s="79"/>
      <c r="I12" s="52"/>
      <c r="J12" s="54"/>
      <c r="K12" s="54"/>
      <c r="L12" s="54"/>
      <c r="M12" s="54"/>
      <c r="N12" s="83"/>
      <c r="O12" s="71"/>
      <c r="P12" s="55" t="s">
        <v>33</v>
      </c>
      <c r="Q12" s="52"/>
      <c r="R12" s="56">
        <v>0.5</v>
      </c>
      <c r="S12" s="53">
        <f t="shared" si="0"/>
        <v>0.38</v>
      </c>
      <c r="T12" s="67"/>
    </row>
    <row r="13" spans="1:21" ht="24.95" customHeight="1" x14ac:dyDescent="0.15">
      <c r="A13" s="320"/>
      <c r="B13" s="71"/>
      <c r="C13" s="51"/>
      <c r="D13" s="52"/>
      <c r="E13" s="53"/>
      <c r="F13" s="54"/>
      <c r="G13" s="75"/>
      <c r="H13" s="79"/>
      <c r="I13" s="52"/>
      <c r="J13" s="54"/>
      <c r="K13" s="54"/>
      <c r="L13" s="54"/>
      <c r="M13" s="54"/>
      <c r="N13" s="83"/>
      <c r="O13" s="71"/>
      <c r="P13" s="55" t="s">
        <v>100</v>
      </c>
      <c r="Q13" s="52" t="s">
        <v>53</v>
      </c>
      <c r="R13" s="56">
        <v>0.5</v>
      </c>
      <c r="S13" s="53">
        <f t="shared" si="0"/>
        <v>0.38</v>
      </c>
      <c r="T13" s="67"/>
    </row>
    <row r="14" spans="1:21" ht="24.95" customHeight="1" x14ac:dyDescent="0.15">
      <c r="A14" s="320"/>
      <c r="B14" s="70"/>
      <c r="C14" s="45"/>
      <c r="D14" s="46"/>
      <c r="E14" s="47"/>
      <c r="F14" s="48"/>
      <c r="G14" s="74"/>
      <c r="H14" s="78"/>
      <c r="I14" s="46"/>
      <c r="J14" s="48"/>
      <c r="K14" s="48"/>
      <c r="L14" s="48"/>
      <c r="M14" s="48"/>
      <c r="N14" s="82"/>
      <c r="O14" s="70"/>
      <c r="P14" s="49"/>
      <c r="Q14" s="46"/>
      <c r="R14" s="50"/>
      <c r="S14" s="47"/>
      <c r="T14" s="66"/>
    </row>
    <row r="15" spans="1:21" ht="24.95" customHeight="1" x14ac:dyDescent="0.15">
      <c r="A15" s="320"/>
      <c r="B15" s="71" t="s">
        <v>200</v>
      </c>
      <c r="C15" s="51" t="s">
        <v>96</v>
      </c>
      <c r="D15" s="52"/>
      <c r="E15" s="53">
        <v>20</v>
      </c>
      <c r="F15" s="54" t="s">
        <v>28</v>
      </c>
      <c r="G15" s="75"/>
      <c r="H15" s="79" t="s">
        <v>96</v>
      </c>
      <c r="I15" s="52"/>
      <c r="J15" s="54">
        <f>ROUNDUP(E15*0.75,2)</f>
        <v>15</v>
      </c>
      <c r="K15" s="54" t="s">
        <v>28</v>
      </c>
      <c r="L15" s="54"/>
      <c r="M15" s="54"/>
      <c r="N15" s="83">
        <f>M15</f>
        <v>0</v>
      </c>
      <c r="O15" s="71" t="s">
        <v>201</v>
      </c>
      <c r="P15" s="55" t="s">
        <v>33</v>
      </c>
      <c r="Q15" s="52"/>
      <c r="R15" s="56">
        <v>0.3</v>
      </c>
      <c r="S15" s="53">
        <f>ROUNDUP(R15*0.75,2)</f>
        <v>0.23</v>
      </c>
      <c r="T15" s="67"/>
    </row>
    <row r="16" spans="1:21" ht="24.95" customHeight="1" x14ac:dyDescent="0.15">
      <c r="A16" s="320"/>
      <c r="B16" s="71"/>
      <c r="C16" s="51" t="s">
        <v>76</v>
      </c>
      <c r="D16" s="52"/>
      <c r="E16" s="53">
        <v>10</v>
      </c>
      <c r="F16" s="54" t="s">
        <v>28</v>
      </c>
      <c r="G16" s="75"/>
      <c r="H16" s="79" t="s">
        <v>76</v>
      </c>
      <c r="I16" s="52"/>
      <c r="J16" s="54">
        <f>ROUNDUP(E16*0.75,2)</f>
        <v>7.5</v>
      </c>
      <c r="K16" s="54" t="s">
        <v>28</v>
      </c>
      <c r="L16" s="54"/>
      <c r="M16" s="54"/>
      <c r="N16" s="83">
        <f>M16</f>
        <v>0</v>
      </c>
      <c r="O16" s="71" t="s">
        <v>202</v>
      </c>
      <c r="P16" s="55" t="s">
        <v>34</v>
      </c>
      <c r="Q16" s="52" t="s">
        <v>35</v>
      </c>
      <c r="R16" s="56">
        <v>0.5</v>
      </c>
      <c r="S16" s="53">
        <f>ROUNDUP(R16*0.75,2)</f>
        <v>0.38</v>
      </c>
      <c r="T16" s="67"/>
    </row>
    <row r="17" spans="1:20" ht="24.95" customHeight="1" x14ac:dyDescent="0.15">
      <c r="A17" s="320"/>
      <c r="B17" s="71"/>
      <c r="C17" s="51" t="s">
        <v>86</v>
      </c>
      <c r="D17" s="52"/>
      <c r="E17" s="53">
        <v>20</v>
      </c>
      <c r="F17" s="54" t="s">
        <v>28</v>
      </c>
      <c r="G17" s="75" t="s">
        <v>24</v>
      </c>
      <c r="H17" s="79" t="s">
        <v>86</v>
      </c>
      <c r="I17" s="52"/>
      <c r="J17" s="54">
        <f>ROUNDUP(E17*0.75,2)</f>
        <v>15</v>
      </c>
      <c r="K17" s="54" t="s">
        <v>28</v>
      </c>
      <c r="L17" s="54" t="s">
        <v>24</v>
      </c>
      <c r="M17" s="54"/>
      <c r="N17" s="83">
        <f>M17</f>
        <v>0</v>
      </c>
      <c r="O17" s="71" t="s">
        <v>69</v>
      </c>
      <c r="P17" s="55" t="s">
        <v>122</v>
      </c>
      <c r="Q17" s="52" t="s">
        <v>123</v>
      </c>
      <c r="R17" s="56">
        <v>3</v>
      </c>
      <c r="S17" s="53">
        <f>ROUNDUP(R17*0.75,2)</f>
        <v>2.25</v>
      </c>
      <c r="T17" s="67"/>
    </row>
    <row r="18" spans="1:20" ht="24.95" customHeight="1" x14ac:dyDescent="0.15">
      <c r="A18" s="320"/>
      <c r="B18" s="71"/>
      <c r="C18" s="51"/>
      <c r="D18" s="52"/>
      <c r="E18" s="53"/>
      <c r="F18" s="54"/>
      <c r="G18" s="75"/>
      <c r="H18" s="79"/>
      <c r="I18" s="52"/>
      <c r="J18" s="54"/>
      <c r="K18" s="54"/>
      <c r="L18" s="54"/>
      <c r="M18" s="54"/>
      <c r="N18" s="83"/>
      <c r="O18" s="71" t="s">
        <v>41</v>
      </c>
      <c r="P18" s="55"/>
      <c r="Q18" s="52"/>
      <c r="R18" s="56"/>
      <c r="S18" s="53"/>
      <c r="T18" s="67"/>
    </row>
    <row r="19" spans="1:20" ht="24.95" customHeight="1" x14ac:dyDescent="0.15">
      <c r="A19" s="320"/>
      <c r="B19" s="71"/>
      <c r="C19" s="51"/>
      <c r="D19" s="52"/>
      <c r="E19" s="53"/>
      <c r="F19" s="54"/>
      <c r="G19" s="75"/>
      <c r="H19" s="79"/>
      <c r="I19" s="52"/>
      <c r="J19" s="54"/>
      <c r="K19" s="54"/>
      <c r="L19" s="54"/>
      <c r="M19" s="54"/>
      <c r="N19" s="83"/>
      <c r="O19" s="71" t="s">
        <v>58</v>
      </c>
      <c r="P19" s="55"/>
      <c r="Q19" s="52"/>
      <c r="R19" s="56"/>
      <c r="S19" s="53"/>
      <c r="T19" s="67"/>
    </row>
    <row r="20" spans="1:20" ht="24.95" customHeight="1" x14ac:dyDescent="0.15">
      <c r="A20" s="320"/>
      <c r="B20" s="71"/>
      <c r="C20" s="51"/>
      <c r="D20" s="52"/>
      <c r="E20" s="53"/>
      <c r="F20" s="54"/>
      <c r="G20" s="75"/>
      <c r="H20" s="79"/>
      <c r="I20" s="52"/>
      <c r="J20" s="54"/>
      <c r="K20" s="54"/>
      <c r="L20" s="54"/>
      <c r="M20" s="54"/>
      <c r="N20" s="83"/>
      <c r="O20" s="71"/>
      <c r="P20" s="55"/>
      <c r="Q20" s="52"/>
      <c r="R20" s="56"/>
      <c r="S20" s="53"/>
      <c r="T20" s="67"/>
    </row>
    <row r="21" spans="1:20" ht="24.95" customHeight="1" x14ac:dyDescent="0.15">
      <c r="A21" s="320"/>
      <c r="B21" s="70"/>
      <c r="C21" s="45"/>
      <c r="D21" s="46"/>
      <c r="E21" s="47"/>
      <c r="F21" s="48"/>
      <c r="G21" s="74"/>
      <c r="H21" s="78"/>
      <c r="I21" s="46"/>
      <c r="J21" s="48"/>
      <c r="K21" s="48"/>
      <c r="L21" s="48"/>
      <c r="M21" s="48"/>
      <c r="N21" s="82"/>
      <c r="O21" s="70"/>
      <c r="P21" s="49"/>
      <c r="Q21" s="46"/>
      <c r="R21" s="50"/>
      <c r="S21" s="47"/>
      <c r="T21" s="66"/>
    </row>
    <row r="22" spans="1:20" ht="24.95" customHeight="1" x14ac:dyDescent="0.15">
      <c r="A22" s="320"/>
      <c r="B22" s="71" t="s">
        <v>148</v>
      </c>
      <c r="C22" s="51" t="s">
        <v>27</v>
      </c>
      <c r="D22" s="52"/>
      <c r="E22" s="53">
        <v>20</v>
      </c>
      <c r="F22" s="54" t="s">
        <v>28</v>
      </c>
      <c r="G22" s="75"/>
      <c r="H22" s="79" t="s">
        <v>27</v>
      </c>
      <c r="I22" s="52"/>
      <c r="J22" s="54">
        <f>ROUNDUP(E22*0.75,2)</f>
        <v>15</v>
      </c>
      <c r="K22" s="54" t="s">
        <v>28</v>
      </c>
      <c r="L22" s="54"/>
      <c r="M22" s="54"/>
      <c r="N22" s="83">
        <f>M22</f>
        <v>0</v>
      </c>
      <c r="O22" s="71" t="s">
        <v>41</v>
      </c>
      <c r="P22" s="55" t="s">
        <v>43</v>
      </c>
      <c r="Q22" s="52"/>
      <c r="R22" s="56">
        <v>100</v>
      </c>
      <c r="S22" s="53">
        <f>ROUNDUP(R22*0.75,2)</f>
        <v>75</v>
      </c>
      <c r="T22" s="67"/>
    </row>
    <row r="23" spans="1:20" ht="24.95" customHeight="1" x14ac:dyDescent="0.15">
      <c r="A23" s="320"/>
      <c r="B23" s="71"/>
      <c r="C23" s="51" t="s">
        <v>152</v>
      </c>
      <c r="D23" s="52"/>
      <c r="E23" s="53">
        <v>5</v>
      </c>
      <c r="F23" s="54" t="s">
        <v>28</v>
      </c>
      <c r="G23" s="75"/>
      <c r="H23" s="79" t="s">
        <v>152</v>
      </c>
      <c r="I23" s="52"/>
      <c r="J23" s="54">
        <f>ROUNDUP(E23*0.75,2)</f>
        <v>3.75</v>
      </c>
      <c r="K23" s="54" t="s">
        <v>28</v>
      </c>
      <c r="L23" s="54"/>
      <c r="M23" s="54"/>
      <c r="N23" s="83">
        <f>M23</f>
        <v>0</v>
      </c>
      <c r="O23" s="71"/>
      <c r="P23" s="55" t="s">
        <v>141</v>
      </c>
      <c r="Q23" s="52" t="s">
        <v>142</v>
      </c>
      <c r="R23" s="56">
        <v>0.5</v>
      </c>
      <c r="S23" s="53">
        <f>ROUNDUP(R23*0.75,2)</f>
        <v>0.38</v>
      </c>
      <c r="T23" s="67"/>
    </row>
    <row r="24" spans="1:20" ht="24.95" customHeight="1" x14ac:dyDescent="0.15">
      <c r="A24" s="320"/>
      <c r="B24" s="71"/>
      <c r="C24" s="51"/>
      <c r="D24" s="52"/>
      <c r="E24" s="53"/>
      <c r="F24" s="54"/>
      <c r="G24" s="75"/>
      <c r="H24" s="79"/>
      <c r="I24" s="52"/>
      <c r="J24" s="54"/>
      <c r="K24" s="54"/>
      <c r="L24" s="54"/>
      <c r="M24" s="54"/>
      <c r="N24" s="83"/>
      <c r="O24" s="71"/>
      <c r="P24" s="55" t="s">
        <v>66</v>
      </c>
      <c r="Q24" s="52"/>
      <c r="R24" s="56">
        <v>0.1</v>
      </c>
      <c r="S24" s="53">
        <f>ROUNDUP(R24*0.75,2)</f>
        <v>0.08</v>
      </c>
      <c r="T24" s="67"/>
    </row>
    <row r="25" spans="1:20" ht="24.95" customHeight="1" thickBot="1" x14ac:dyDescent="0.2">
      <c r="A25" s="321"/>
      <c r="B25" s="72"/>
      <c r="C25" s="57"/>
      <c r="D25" s="58"/>
      <c r="E25" s="59"/>
      <c r="F25" s="60"/>
      <c r="G25" s="76"/>
      <c r="H25" s="80"/>
      <c r="I25" s="58"/>
      <c r="J25" s="60"/>
      <c r="K25" s="60"/>
      <c r="L25" s="60"/>
      <c r="M25" s="60"/>
      <c r="N25" s="84"/>
      <c r="O25" s="72"/>
      <c r="P25" s="61"/>
      <c r="Q25" s="58"/>
      <c r="R25" s="62"/>
      <c r="S25" s="59"/>
      <c r="T25" s="68"/>
    </row>
    <row r="26" spans="1:20" ht="24.95" customHeight="1" x14ac:dyDescent="0.15"/>
    <row r="27" spans="1:20" ht="24.95" customHeight="1" x14ac:dyDescent="0.15"/>
    <row r="28" spans="1:20" ht="24.95" customHeight="1" x14ac:dyDescent="0.15"/>
    <row r="29" spans="1:20" ht="24.95" customHeight="1" x14ac:dyDescent="0.15"/>
    <row r="30" spans="1:20" ht="24.95" customHeight="1" x14ac:dyDescent="0.15"/>
  </sheetData>
  <mergeCells count="4">
    <mergeCell ref="H1:O1"/>
    <mergeCell ref="A2:T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345</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344</v>
      </c>
      <c r="C9" s="107" t="s">
        <v>72</v>
      </c>
      <c r="D9" s="107" t="s">
        <v>24</v>
      </c>
      <c r="E9" s="52"/>
      <c r="F9" s="52"/>
      <c r="G9" s="107"/>
      <c r="H9" s="110">
        <v>15</v>
      </c>
      <c r="I9" s="107" t="s">
        <v>343</v>
      </c>
      <c r="J9" s="109" t="s">
        <v>204</v>
      </c>
      <c r="K9" s="110">
        <v>10</v>
      </c>
      <c r="L9" s="107" t="s">
        <v>323</v>
      </c>
      <c r="M9" s="107" t="s">
        <v>59</v>
      </c>
      <c r="N9" s="123">
        <v>10</v>
      </c>
      <c r="O9" s="119"/>
    </row>
    <row r="10" spans="1:21" ht="24.95" customHeight="1" x14ac:dyDescent="0.15">
      <c r="A10" s="332"/>
      <c r="B10" s="107"/>
      <c r="C10" s="107" t="s">
        <v>59</v>
      </c>
      <c r="D10" s="107"/>
      <c r="E10" s="52"/>
      <c r="F10" s="52"/>
      <c r="G10" s="107"/>
      <c r="H10" s="110">
        <v>20</v>
      </c>
      <c r="I10" s="107"/>
      <c r="J10" s="107" t="s">
        <v>59</v>
      </c>
      <c r="K10" s="110">
        <v>15</v>
      </c>
      <c r="L10" s="107"/>
      <c r="M10" s="107" t="s">
        <v>30</v>
      </c>
      <c r="N10" s="123">
        <v>5</v>
      </c>
      <c r="O10" s="119"/>
    </row>
    <row r="11" spans="1:21" ht="24.95" customHeight="1" x14ac:dyDescent="0.15">
      <c r="A11" s="332"/>
      <c r="B11" s="107"/>
      <c r="C11" s="107" t="s">
        <v>30</v>
      </c>
      <c r="D11" s="107"/>
      <c r="E11" s="52"/>
      <c r="F11" s="52"/>
      <c r="G11" s="107"/>
      <c r="H11" s="110">
        <v>5</v>
      </c>
      <c r="I11" s="107"/>
      <c r="J11" s="107" t="s">
        <v>30</v>
      </c>
      <c r="K11" s="110">
        <v>5</v>
      </c>
      <c r="L11" s="105"/>
      <c r="M11" s="105"/>
      <c r="N11" s="122"/>
      <c r="O11" s="118"/>
    </row>
    <row r="12" spans="1:21" ht="24.95" customHeight="1" x14ac:dyDescent="0.15">
      <c r="A12" s="332"/>
      <c r="B12" s="107"/>
      <c r="C12" s="107"/>
      <c r="D12" s="107"/>
      <c r="E12" s="52"/>
      <c r="F12" s="52"/>
      <c r="G12" s="107" t="s">
        <v>48</v>
      </c>
      <c r="H12" s="110" t="s">
        <v>299</v>
      </c>
      <c r="I12" s="107"/>
      <c r="J12" s="107"/>
      <c r="K12" s="110"/>
      <c r="L12" s="107" t="s">
        <v>342</v>
      </c>
      <c r="M12" s="107" t="s">
        <v>76</v>
      </c>
      <c r="N12" s="123">
        <v>10</v>
      </c>
      <c r="O12" s="119"/>
    </row>
    <row r="13" spans="1:21" ht="24.95" customHeight="1" x14ac:dyDescent="0.15">
      <c r="A13" s="332"/>
      <c r="B13" s="107"/>
      <c r="C13" s="107"/>
      <c r="D13" s="107"/>
      <c r="E13" s="52"/>
      <c r="F13" s="52"/>
      <c r="G13" s="107" t="s">
        <v>33</v>
      </c>
      <c r="H13" s="110" t="s">
        <v>300</v>
      </c>
      <c r="I13" s="107"/>
      <c r="J13" s="107"/>
      <c r="K13" s="110"/>
      <c r="L13" s="107"/>
      <c r="M13" s="107" t="s">
        <v>27</v>
      </c>
      <c r="N13" s="123">
        <v>10</v>
      </c>
      <c r="O13" s="119"/>
    </row>
    <row r="14" spans="1:21" ht="24.95" customHeight="1" x14ac:dyDescent="0.15">
      <c r="A14" s="332"/>
      <c r="B14" s="107"/>
      <c r="C14" s="107"/>
      <c r="D14" s="107"/>
      <c r="E14" s="52"/>
      <c r="F14" s="52" t="s">
        <v>35</v>
      </c>
      <c r="G14" s="107" t="s">
        <v>34</v>
      </c>
      <c r="H14" s="110" t="s">
        <v>300</v>
      </c>
      <c r="I14" s="107"/>
      <c r="J14" s="107"/>
      <c r="K14" s="110"/>
      <c r="L14" s="107"/>
      <c r="M14" s="107"/>
      <c r="N14" s="123"/>
      <c r="O14" s="119"/>
    </row>
    <row r="15" spans="1:21" ht="24.95" customHeight="1" x14ac:dyDescent="0.15">
      <c r="A15" s="332"/>
      <c r="B15" s="105"/>
      <c r="C15" s="105"/>
      <c r="D15" s="105"/>
      <c r="E15" s="46"/>
      <c r="F15" s="46"/>
      <c r="G15" s="105"/>
      <c r="H15" s="106"/>
      <c r="I15" s="105"/>
      <c r="J15" s="105"/>
      <c r="K15" s="106"/>
      <c r="L15" s="107"/>
      <c r="M15" s="107"/>
      <c r="N15" s="123"/>
      <c r="O15" s="119"/>
    </row>
    <row r="16" spans="1:21" ht="24.95" customHeight="1" x14ac:dyDescent="0.15">
      <c r="A16" s="332"/>
      <c r="B16" s="107" t="s">
        <v>341</v>
      </c>
      <c r="C16" s="107" t="s">
        <v>96</v>
      </c>
      <c r="D16" s="107"/>
      <c r="E16" s="52"/>
      <c r="F16" s="52"/>
      <c r="G16" s="107"/>
      <c r="H16" s="110">
        <v>5</v>
      </c>
      <c r="I16" s="107" t="s">
        <v>306</v>
      </c>
      <c r="J16" s="107" t="s">
        <v>76</v>
      </c>
      <c r="K16" s="110">
        <v>10</v>
      </c>
      <c r="L16" s="107"/>
      <c r="M16" s="107"/>
      <c r="N16" s="123"/>
      <c r="O16" s="119"/>
    </row>
    <row r="17" spans="1:15" ht="24.95" customHeight="1" x14ac:dyDescent="0.15">
      <c r="A17" s="332"/>
      <c r="B17" s="107"/>
      <c r="C17" s="107" t="s">
        <v>76</v>
      </c>
      <c r="D17" s="107"/>
      <c r="E17" s="52"/>
      <c r="F17" s="52"/>
      <c r="G17" s="107"/>
      <c r="H17" s="110">
        <v>10</v>
      </c>
      <c r="I17" s="107"/>
      <c r="J17" s="107" t="s">
        <v>96</v>
      </c>
      <c r="K17" s="110">
        <v>5</v>
      </c>
      <c r="L17" s="107"/>
      <c r="M17" s="107"/>
      <c r="N17" s="123"/>
      <c r="O17" s="119"/>
    </row>
    <row r="18" spans="1:15" ht="24.95" customHeight="1" x14ac:dyDescent="0.15">
      <c r="A18" s="332"/>
      <c r="B18" s="107"/>
      <c r="C18" s="107" t="s">
        <v>86</v>
      </c>
      <c r="D18" s="107" t="s">
        <v>24</v>
      </c>
      <c r="E18" s="52"/>
      <c r="F18" s="52"/>
      <c r="G18" s="107"/>
      <c r="H18" s="110">
        <v>10</v>
      </c>
      <c r="I18" s="105"/>
      <c r="J18" s="105"/>
      <c r="K18" s="106"/>
      <c r="L18" s="107"/>
      <c r="M18" s="107"/>
      <c r="N18" s="123"/>
      <c r="O18" s="119"/>
    </row>
    <row r="19" spans="1:15" ht="24.95" customHeight="1" x14ac:dyDescent="0.15">
      <c r="A19" s="332"/>
      <c r="B19" s="105"/>
      <c r="C19" s="105"/>
      <c r="D19" s="105"/>
      <c r="E19" s="46"/>
      <c r="F19" s="136"/>
      <c r="G19" s="105"/>
      <c r="H19" s="106"/>
      <c r="I19" s="107" t="s">
        <v>148</v>
      </c>
      <c r="J19" s="107" t="s">
        <v>27</v>
      </c>
      <c r="K19" s="110">
        <v>10</v>
      </c>
      <c r="L19" s="107"/>
      <c r="M19" s="107"/>
      <c r="N19" s="123"/>
      <c r="O19" s="119"/>
    </row>
    <row r="20" spans="1:15" ht="24.95" customHeight="1" x14ac:dyDescent="0.15">
      <c r="A20" s="332"/>
      <c r="B20" s="107" t="s">
        <v>148</v>
      </c>
      <c r="C20" s="107" t="s">
        <v>27</v>
      </c>
      <c r="D20" s="107"/>
      <c r="E20" s="52"/>
      <c r="F20" s="52"/>
      <c r="G20" s="107"/>
      <c r="H20" s="110">
        <v>10</v>
      </c>
      <c r="I20" s="107"/>
      <c r="J20" s="107"/>
      <c r="K20" s="110"/>
      <c r="L20" s="107"/>
      <c r="M20" s="107"/>
      <c r="N20" s="123"/>
      <c r="O20" s="119"/>
    </row>
    <row r="21" spans="1:15" ht="24.95" customHeight="1" x14ac:dyDescent="0.15">
      <c r="A21" s="332"/>
      <c r="B21" s="107"/>
      <c r="C21" s="107" t="s">
        <v>152</v>
      </c>
      <c r="D21" s="107"/>
      <c r="E21" s="52"/>
      <c r="F21" s="52"/>
      <c r="G21" s="107"/>
      <c r="H21" s="110">
        <v>5</v>
      </c>
      <c r="I21" s="107"/>
      <c r="J21" s="107"/>
      <c r="K21" s="110"/>
      <c r="L21" s="107"/>
      <c r="M21" s="107"/>
      <c r="N21" s="123"/>
      <c r="O21" s="119"/>
    </row>
    <row r="22" spans="1:15" ht="24.95" customHeight="1" x14ac:dyDescent="0.15">
      <c r="A22" s="332"/>
      <c r="B22" s="107"/>
      <c r="C22" s="107"/>
      <c r="D22" s="107"/>
      <c r="E22" s="52"/>
      <c r="F22" s="52"/>
      <c r="G22" s="107" t="s">
        <v>43</v>
      </c>
      <c r="H22" s="110" t="s">
        <v>299</v>
      </c>
      <c r="I22" s="107"/>
      <c r="J22" s="107"/>
      <c r="K22" s="110"/>
      <c r="L22" s="107"/>
      <c r="M22" s="107"/>
      <c r="N22" s="123"/>
      <c r="O22" s="119"/>
    </row>
    <row r="23" spans="1:15" ht="24.95" customHeight="1" thickBot="1" x14ac:dyDescent="0.2">
      <c r="A23" s="333"/>
      <c r="B23" s="112"/>
      <c r="C23" s="112"/>
      <c r="D23" s="112"/>
      <c r="E23" s="58"/>
      <c r="F23" s="58"/>
      <c r="G23" s="112"/>
      <c r="H23" s="113"/>
      <c r="I23" s="112"/>
      <c r="J23" s="112"/>
      <c r="K23" s="113"/>
      <c r="L23" s="112"/>
      <c r="M23" s="112"/>
      <c r="N23" s="124"/>
      <c r="O23" s="120"/>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row r="62" spans="2:14" ht="14.25" x14ac:dyDescent="0.15">
      <c r="B62" s="115"/>
      <c r="C62" s="115"/>
      <c r="D62" s="115"/>
      <c r="G62" s="115"/>
      <c r="H62" s="116"/>
      <c r="I62" s="115"/>
      <c r="J62" s="115"/>
      <c r="K62" s="116"/>
      <c r="L62" s="115"/>
      <c r="M62" s="115"/>
      <c r="N62" s="11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205</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206</v>
      </c>
      <c r="C5" s="39" t="s">
        <v>210</v>
      </c>
      <c r="D5" s="40" t="s">
        <v>211</v>
      </c>
      <c r="E5" s="41">
        <v>3</v>
      </c>
      <c r="F5" s="42" t="s">
        <v>28</v>
      </c>
      <c r="G5" s="73" t="s">
        <v>57</v>
      </c>
      <c r="H5" s="77" t="s">
        <v>210</v>
      </c>
      <c r="I5" s="40" t="s">
        <v>211</v>
      </c>
      <c r="J5" s="42">
        <f>ROUNDUP(E5*0.75,2)</f>
        <v>2.25</v>
      </c>
      <c r="K5" s="42" t="s">
        <v>28</v>
      </c>
      <c r="L5" s="42" t="s">
        <v>57</v>
      </c>
      <c r="M5" s="42"/>
      <c r="N5" s="81">
        <f>M5</f>
        <v>0</v>
      </c>
      <c r="O5" s="69" t="s">
        <v>207</v>
      </c>
      <c r="P5" s="43" t="s">
        <v>16</v>
      </c>
      <c r="Q5" s="40"/>
      <c r="R5" s="44">
        <v>110</v>
      </c>
      <c r="S5" s="41">
        <f t="shared" ref="S5:S10" si="0">ROUNDUP(R5*0.75,2)</f>
        <v>82.5</v>
      </c>
      <c r="T5" s="65"/>
    </row>
    <row r="6" spans="1:21" ht="24.95" customHeight="1" x14ac:dyDescent="0.15">
      <c r="A6" s="320"/>
      <c r="B6" s="71"/>
      <c r="C6" s="51" t="s">
        <v>59</v>
      </c>
      <c r="D6" s="52"/>
      <c r="E6" s="53">
        <v>20</v>
      </c>
      <c r="F6" s="54" t="s">
        <v>28</v>
      </c>
      <c r="G6" s="75"/>
      <c r="H6" s="79" t="s">
        <v>59</v>
      </c>
      <c r="I6" s="52"/>
      <c r="J6" s="54">
        <f>ROUNDUP(E6*0.75,2)</f>
        <v>15</v>
      </c>
      <c r="K6" s="54" t="s">
        <v>28</v>
      </c>
      <c r="L6" s="54"/>
      <c r="M6" s="54"/>
      <c r="N6" s="83">
        <f>M6</f>
        <v>0</v>
      </c>
      <c r="O6" s="71" t="s">
        <v>208</v>
      </c>
      <c r="P6" s="55" t="s">
        <v>65</v>
      </c>
      <c r="Q6" s="52"/>
      <c r="R6" s="56">
        <v>5</v>
      </c>
      <c r="S6" s="53">
        <f t="shared" si="0"/>
        <v>3.75</v>
      </c>
      <c r="T6" s="67"/>
    </row>
    <row r="7" spans="1:21" ht="24.95" customHeight="1" x14ac:dyDescent="0.15">
      <c r="A7" s="320"/>
      <c r="B7" s="71"/>
      <c r="C7" s="51" t="s">
        <v>60</v>
      </c>
      <c r="D7" s="52"/>
      <c r="E7" s="53">
        <v>10</v>
      </c>
      <c r="F7" s="54" t="s">
        <v>28</v>
      </c>
      <c r="G7" s="75" t="s">
        <v>61</v>
      </c>
      <c r="H7" s="79" t="s">
        <v>60</v>
      </c>
      <c r="I7" s="52"/>
      <c r="J7" s="54">
        <f>ROUNDUP(E7*0.75,2)</f>
        <v>7.5</v>
      </c>
      <c r="K7" s="54" t="s">
        <v>28</v>
      </c>
      <c r="L7" s="54" t="s">
        <v>61</v>
      </c>
      <c r="M7" s="54"/>
      <c r="N7" s="83">
        <f>M7</f>
        <v>0</v>
      </c>
      <c r="O7" s="71" t="s">
        <v>209</v>
      </c>
      <c r="P7" s="55" t="s">
        <v>48</v>
      </c>
      <c r="Q7" s="52"/>
      <c r="R7" s="56">
        <v>30</v>
      </c>
      <c r="S7" s="53">
        <f t="shared" si="0"/>
        <v>22.5</v>
      </c>
      <c r="T7" s="67"/>
    </row>
    <row r="8" spans="1:21" ht="24.95" customHeight="1" x14ac:dyDescent="0.15">
      <c r="A8" s="320"/>
      <c r="B8" s="71"/>
      <c r="C8" s="51" t="s">
        <v>212</v>
      </c>
      <c r="D8" s="52"/>
      <c r="E8" s="53">
        <v>0.5</v>
      </c>
      <c r="F8" s="54" t="s">
        <v>28</v>
      </c>
      <c r="G8" s="75" t="s">
        <v>24</v>
      </c>
      <c r="H8" s="79" t="s">
        <v>212</v>
      </c>
      <c r="I8" s="52"/>
      <c r="J8" s="54">
        <f>ROUNDUP(E8*0.75,2)</f>
        <v>0.38</v>
      </c>
      <c r="K8" s="54" t="s">
        <v>28</v>
      </c>
      <c r="L8" s="54" t="s">
        <v>24</v>
      </c>
      <c r="M8" s="54"/>
      <c r="N8" s="83">
        <f>M8</f>
        <v>0</v>
      </c>
      <c r="O8" s="71" t="s">
        <v>41</v>
      </c>
      <c r="P8" s="55" t="s">
        <v>33</v>
      </c>
      <c r="Q8" s="52"/>
      <c r="R8" s="56">
        <v>1.5</v>
      </c>
      <c r="S8" s="53">
        <f t="shared" si="0"/>
        <v>1.1300000000000001</v>
      </c>
      <c r="T8" s="67"/>
    </row>
    <row r="9" spans="1:21" ht="24.95" customHeight="1" x14ac:dyDescent="0.15">
      <c r="A9" s="320"/>
      <c r="B9" s="71"/>
      <c r="C9" s="51" t="s">
        <v>213</v>
      </c>
      <c r="D9" s="52" t="s">
        <v>214</v>
      </c>
      <c r="E9" s="53">
        <v>10</v>
      </c>
      <c r="F9" s="54" t="s">
        <v>28</v>
      </c>
      <c r="G9" s="75" t="s">
        <v>52</v>
      </c>
      <c r="H9" s="79" t="s">
        <v>213</v>
      </c>
      <c r="I9" s="52" t="s">
        <v>214</v>
      </c>
      <c r="J9" s="54">
        <f>ROUNDUP(E9*0.75,2)</f>
        <v>7.5</v>
      </c>
      <c r="K9" s="54" t="s">
        <v>28</v>
      </c>
      <c r="L9" s="54" t="s">
        <v>52</v>
      </c>
      <c r="M9" s="54"/>
      <c r="N9" s="83">
        <f>M9</f>
        <v>0</v>
      </c>
      <c r="O9" s="71"/>
      <c r="P9" s="55" t="s">
        <v>74</v>
      </c>
      <c r="Q9" s="52"/>
      <c r="R9" s="56">
        <v>2</v>
      </c>
      <c r="S9" s="53">
        <f t="shared" si="0"/>
        <v>1.5</v>
      </c>
      <c r="T9" s="67"/>
    </row>
    <row r="10" spans="1:21" ht="24.95" customHeight="1" x14ac:dyDescent="0.15">
      <c r="A10" s="320"/>
      <c r="B10" s="71"/>
      <c r="C10" s="51"/>
      <c r="D10" s="52"/>
      <c r="E10" s="53"/>
      <c r="F10" s="54"/>
      <c r="G10" s="75"/>
      <c r="H10" s="79"/>
      <c r="I10" s="52"/>
      <c r="J10" s="54"/>
      <c r="K10" s="54"/>
      <c r="L10" s="54"/>
      <c r="M10" s="54"/>
      <c r="N10" s="83"/>
      <c r="O10" s="71"/>
      <c r="P10" s="55" t="s">
        <v>34</v>
      </c>
      <c r="Q10" s="52" t="s">
        <v>35</v>
      </c>
      <c r="R10" s="56">
        <v>3</v>
      </c>
      <c r="S10" s="53">
        <f t="shared" si="0"/>
        <v>2.25</v>
      </c>
      <c r="T10" s="67"/>
    </row>
    <row r="11" spans="1:21" ht="24.95" customHeight="1" x14ac:dyDescent="0.15">
      <c r="A11" s="320"/>
      <c r="B11" s="70"/>
      <c r="C11" s="45"/>
      <c r="D11" s="46"/>
      <c r="E11" s="47"/>
      <c r="F11" s="48"/>
      <c r="G11" s="74"/>
      <c r="H11" s="78"/>
      <c r="I11" s="46"/>
      <c r="J11" s="48"/>
      <c r="K11" s="48"/>
      <c r="L11" s="48"/>
      <c r="M11" s="48"/>
      <c r="N11" s="82"/>
      <c r="O11" s="70"/>
      <c r="P11" s="49"/>
      <c r="Q11" s="46"/>
      <c r="R11" s="50"/>
      <c r="S11" s="47"/>
      <c r="T11" s="66"/>
    </row>
    <row r="12" spans="1:21" ht="24.95" customHeight="1" x14ac:dyDescent="0.15">
      <c r="A12" s="320"/>
      <c r="B12" s="71" t="s">
        <v>215</v>
      </c>
      <c r="C12" s="51" t="s">
        <v>72</v>
      </c>
      <c r="D12" s="52"/>
      <c r="E12" s="53">
        <v>20</v>
      </c>
      <c r="F12" s="54" t="s">
        <v>28</v>
      </c>
      <c r="G12" s="75" t="s">
        <v>24</v>
      </c>
      <c r="H12" s="79" t="s">
        <v>72</v>
      </c>
      <c r="I12" s="52"/>
      <c r="J12" s="54">
        <f>ROUNDUP(E12*0.75,2)</f>
        <v>15</v>
      </c>
      <c r="K12" s="54" t="s">
        <v>28</v>
      </c>
      <c r="L12" s="54" t="s">
        <v>24</v>
      </c>
      <c r="M12" s="54"/>
      <c r="N12" s="83">
        <f>M12</f>
        <v>0</v>
      </c>
      <c r="O12" s="71" t="s">
        <v>216</v>
      </c>
      <c r="P12" s="55" t="s">
        <v>26</v>
      </c>
      <c r="Q12" s="52"/>
      <c r="R12" s="56">
        <v>0.5</v>
      </c>
      <c r="S12" s="53">
        <f t="shared" ref="S12:S17" si="1">ROUNDUP(R12*0.75,2)</f>
        <v>0.38</v>
      </c>
      <c r="T12" s="67"/>
    </row>
    <row r="13" spans="1:21" ht="24.95" customHeight="1" x14ac:dyDescent="0.15">
      <c r="A13" s="320"/>
      <c r="B13" s="71"/>
      <c r="C13" s="51" t="s">
        <v>108</v>
      </c>
      <c r="D13" s="52"/>
      <c r="E13" s="53">
        <v>30</v>
      </c>
      <c r="F13" s="54" t="s">
        <v>28</v>
      </c>
      <c r="G13" s="75"/>
      <c r="H13" s="79" t="s">
        <v>108</v>
      </c>
      <c r="I13" s="52"/>
      <c r="J13" s="54">
        <f>ROUNDUP(E13*0.75,2)</f>
        <v>22.5</v>
      </c>
      <c r="K13" s="54" t="s">
        <v>28</v>
      </c>
      <c r="L13" s="54"/>
      <c r="M13" s="54"/>
      <c r="N13" s="83">
        <f>M13</f>
        <v>0</v>
      </c>
      <c r="O13" s="71" t="s">
        <v>217</v>
      </c>
      <c r="P13" s="55" t="s">
        <v>65</v>
      </c>
      <c r="Q13" s="52"/>
      <c r="R13" s="56">
        <v>2</v>
      </c>
      <c r="S13" s="53">
        <f t="shared" si="1"/>
        <v>1.5</v>
      </c>
      <c r="T13" s="67"/>
    </row>
    <row r="14" spans="1:21" ht="24.95" customHeight="1" x14ac:dyDescent="0.15">
      <c r="A14" s="320"/>
      <c r="B14" s="71"/>
      <c r="C14" s="51" t="s">
        <v>30</v>
      </c>
      <c r="D14" s="52"/>
      <c r="E14" s="53">
        <v>10</v>
      </c>
      <c r="F14" s="54" t="s">
        <v>28</v>
      </c>
      <c r="G14" s="75"/>
      <c r="H14" s="79" t="s">
        <v>30</v>
      </c>
      <c r="I14" s="52"/>
      <c r="J14" s="54">
        <f>ROUNDUP(E14*0.75,2)</f>
        <v>7.5</v>
      </c>
      <c r="K14" s="54" t="s">
        <v>28</v>
      </c>
      <c r="L14" s="54"/>
      <c r="M14" s="54"/>
      <c r="N14" s="83">
        <f>M14</f>
        <v>0</v>
      </c>
      <c r="O14" s="71" t="s">
        <v>41</v>
      </c>
      <c r="P14" s="55" t="s">
        <v>48</v>
      </c>
      <c r="Q14" s="52"/>
      <c r="R14" s="56">
        <v>30</v>
      </c>
      <c r="S14" s="53">
        <f t="shared" si="1"/>
        <v>22.5</v>
      </c>
      <c r="T14" s="67"/>
    </row>
    <row r="15" spans="1:21" ht="24.95" customHeight="1" x14ac:dyDescent="0.15">
      <c r="A15" s="320"/>
      <c r="B15" s="71"/>
      <c r="C15" s="51" t="s">
        <v>177</v>
      </c>
      <c r="D15" s="52"/>
      <c r="E15" s="53">
        <v>5</v>
      </c>
      <c r="F15" s="54" t="s">
        <v>28</v>
      </c>
      <c r="G15" s="75" t="s">
        <v>57</v>
      </c>
      <c r="H15" s="79" t="s">
        <v>177</v>
      </c>
      <c r="I15" s="52"/>
      <c r="J15" s="54">
        <f>ROUNDUP(E15*0.75,2)</f>
        <v>3.75</v>
      </c>
      <c r="K15" s="54" t="s">
        <v>28</v>
      </c>
      <c r="L15" s="54" t="s">
        <v>57</v>
      </c>
      <c r="M15" s="54"/>
      <c r="N15" s="83">
        <f>M15</f>
        <v>0</v>
      </c>
      <c r="O15" s="71"/>
      <c r="P15" s="55" t="s">
        <v>33</v>
      </c>
      <c r="Q15" s="52"/>
      <c r="R15" s="56">
        <v>1.5</v>
      </c>
      <c r="S15" s="53">
        <f t="shared" si="1"/>
        <v>1.1300000000000001</v>
      </c>
      <c r="T15" s="67"/>
    </row>
    <row r="16" spans="1:21" ht="24.95" customHeight="1" x14ac:dyDescent="0.15">
      <c r="A16" s="320"/>
      <c r="B16" s="71"/>
      <c r="C16" s="51"/>
      <c r="D16" s="52"/>
      <c r="E16" s="53"/>
      <c r="F16" s="54"/>
      <c r="G16" s="75"/>
      <c r="H16" s="79"/>
      <c r="I16" s="52"/>
      <c r="J16" s="54"/>
      <c r="K16" s="54"/>
      <c r="L16" s="54"/>
      <c r="M16" s="54"/>
      <c r="N16" s="83"/>
      <c r="O16" s="71"/>
      <c r="P16" s="55" t="s">
        <v>74</v>
      </c>
      <c r="Q16" s="52"/>
      <c r="R16" s="56">
        <v>1</v>
      </c>
      <c r="S16" s="53">
        <f t="shared" si="1"/>
        <v>0.75</v>
      </c>
      <c r="T16" s="67"/>
    </row>
    <row r="17" spans="1:20" ht="24.95" customHeight="1" x14ac:dyDescent="0.15">
      <c r="A17" s="320"/>
      <c r="B17" s="71"/>
      <c r="C17" s="51"/>
      <c r="D17" s="52"/>
      <c r="E17" s="53"/>
      <c r="F17" s="54"/>
      <c r="G17" s="75"/>
      <c r="H17" s="79"/>
      <c r="I17" s="52"/>
      <c r="J17" s="54"/>
      <c r="K17" s="54"/>
      <c r="L17" s="54"/>
      <c r="M17" s="54"/>
      <c r="N17" s="83"/>
      <c r="O17" s="71"/>
      <c r="P17" s="55" t="s">
        <v>34</v>
      </c>
      <c r="Q17" s="52" t="s">
        <v>35</v>
      </c>
      <c r="R17" s="56">
        <v>1.5</v>
      </c>
      <c r="S17" s="53">
        <f t="shared" si="1"/>
        <v>1.1300000000000001</v>
      </c>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190</v>
      </c>
      <c r="C19" s="51" t="s">
        <v>70</v>
      </c>
      <c r="D19" s="52"/>
      <c r="E19" s="85">
        <v>0.1</v>
      </c>
      <c r="F19" s="54" t="s">
        <v>71</v>
      </c>
      <c r="G19" s="75" t="s">
        <v>52</v>
      </c>
      <c r="H19" s="79" t="s">
        <v>70</v>
      </c>
      <c r="I19" s="52"/>
      <c r="J19" s="54">
        <f>ROUNDUP(E19*0.75,2)</f>
        <v>0.08</v>
      </c>
      <c r="K19" s="54" t="s">
        <v>71</v>
      </c>
      <c r="L19" s="54" t="s">
        <v>52</v>
      </c>
      <c r="M19" s="54"/>
      <c r="N19" s="83">
        <f>M19</f>
        <v>0</v>
      </c>
      <c r="O19" s="71" t="s">
        <v>41</v>
      </c>
      <c r="P19" s="55" t="s">
        <v>48</v>
      </c>
      <c r="Q19" s="52"/>
      <c r="R19" s="56">
        <v>100</v>
      </c>
      <c r="S19" s="53">
        <f>ROUNDUP(R19*0.75,2)</f>
        <v>75</v>
      </c>
      <c r="T19" s="67"/>
    </row>
    <row r="20" spans="1:20" ht="24.95" customHeight="1" x14ac:dyDescent="0.15">
      <c r="A20" s="320"/>
      <c r="B20" s="71"/>
      <c r="C20" s="51" t="s">
        <v>77</v>
      </c>
      <c r="D20" s="52" t="s">
        <v>35</v>
      </c>
      <c r="E20" s="53">
        <v>2</v>
      </c>
      <c r="F20" s="54" t="s">
        <v>64</v>
      </c>
      <c r="G20" s="75" t="s">
        <v>57</v>
      </c>
      <c r="H20" s="79" t="s">
        <v>77</v>
      </c>
      <c r="I20" s="52" t="s">
        <v>35</v>
      </c>
      <c r="J20" s="54">
        <f>ROUNDUP(E20*0.75,2)</f>
        <v>1.5</v>
      </c>
      <c r="K20" s="54" t="s">
        <v>64</v>
      </c>
      <c r="L20" s="54" t="s">
        <v>57</v>
      </c>
      <c r="M20" s="54"/>
      <c r="N20" s="83">
        <f>M20</f>
        <v>0</v>
      </c>
      <c r="O20" s="71"/>
      <c r="P20" s="55" t="s">
        <v>66</v>
      </c>
      <c r="Q20" s="52"/>
      <c r="R20" s="56">
        <v>0.1</v>
      </c>
      <c r="S20" s="53">
        <f>ROUNDUP(R20*0.75,2)</f>
        <v>0.08</v>
      </c>
      <c r="T20" s="67"/>
    </row>
    <row r="21" spans="1:20" ht="24.95" customHeight="1" x14ac:dyDescent="0.15">
      <c r="A21" s="320"/>
      <c r="B21" s="71"/>
      <c r="C21" s="51"/>
      <c r="D21" s="52"/>
      <c r="E21" s="53"/>
      <c r="F21" s="54"/>
      <c r="G21" s="75"/>
      <c r="H21" s="79"/>
      <c r="I21" s="52"/>
      <c r="J21" s="54"/>
      <c r="K21" s="54"/>
      <c r="L21" s="54"/>
      <c r="M21" s="54"/>
      <c r="N21" s="83"/>
      <c r="O21" s="71"/>
      <c r="P21" s="55" t="s">
        <v>34</v>
      </c>
      <c r="Q21" s="52" t="s">
        <v>35</v>
      </c>
      <c r="R21" s="56">
        <v>0.5</v>
      </c>
      <c r="S21" s="53">
        <f>ROUNDUP(R21*0.75,2)</f>
        <v>0.38</v>
      </c>
      <c r="T21" s="67"/>
    </row>
    <row r="22" spans="1:20" ht="24.95" customHeight="1" x14ac:dyDescent="0.15">
      <c r="A22" s="320"/>
      <c r="B22" s="70"/>
      <c r="C22" s="45"/>
      <c r="D22" s="46"/>
      <c r="E22" s="47"/>
      <c r="F22" s="48"/>
      <c r="G22" s="74"/>
      <c r="H22" s="78"/>
      <c r="I22" s="46"/>
      <c r="J22" s="48"/>
      <c r="K22" s="48"/>
      <c r="L22" s="48"/>
      <c r="M22" s="48"/>
      <c r="N22" s="82"/>
      <c r="O22" s="70"/>
      <c r="P22" s="49"/>
      <c r="Q22" s="46"/>
      <c r="R22" s="50"/>
      <c r="S22" s="47"/>
      <c r="T22" s="66"/>
    </row>
    <row r="23" spans="1:20" ht="24.95" customHeight="1" x14ac:dyDescent="0.15">
      <c r="A23" s="320"/>
      <c r="B23" s="71" t="s">
        <v>132</v>
      </c>
      <c r="C23" s="51" t="s">
        <v>133</v>
      </c>
      <c r="D23" s="52"/>
      <c r="E23" s="64">
        <v>0.25</v>
      </c>
      <c r="F23" s="54" t="s">
        <v>134</v>
      </c>
      <c r="G23" s="75"/>
      <c r="H23" s="79" t="s">
        <v>133</v>
      </c>
      <c r="I23" s="52"/>
      <c r="J23" s="54">
        <f>ROUNDUP(E23*0.75,2)</f>
        <v>0.19</v>
      </c>
      <c r="K23" s="54" t="s">
        <v>134</v>
      </c>
      <c r="L23" s="54"/>
      <c r="M23" s="54"/>
      <c r="N23" s="83">
        <f>M23</f>
        <v>0</v>
      </c>
      <c r="O23" s="71" t="s">
        <v>98</v>
      </c>
      <c r="P23" s="55"/>
      <c r="Q23" s="52"/>
      <c r="R23" s="56"/>
      <c r="S23" s="53"/>
      <c r="T23" s="67"/>
    </row>
    <row r="24" spans="1:20" ht="24.95" customHeight="1" thickBot="1" x14ac:dyDescent="0.2">
      <c r="A24" s="321"/>
      <c r="B24" s="72"/>
      <c r="C24" s="57"/>
      <c r="D24" s="58"/>
      <c r="E24" s="59"/>
      <c r="F24" s="60"/>
      <c r="G24" s="76"/>
      <c r="H24" s="80"/>
      <c r="I24" s="58"/>
      <c r="J24" s="60"/>
      <c r="K24" s="60"/>
      <c r="L24" s="60"/>
      <c r="M24" s="60"/>
      <c r="N24" s="84"/>
      <c r="O24" s="72"/>
      <c r="P24" s="61"/>
      <c r="Q24" s="58"/>
      <c r="R24" s="62"/>
      <c r="S24" s="59"/>
      <c r="T24" s="68"/>
    </row>
    <row r="25" spans="1:20" ht="24.95" customHeight="1" x14ac:dyDescent="0.15"/>
    <row r="26" spans="1:20" ht="24.95" customHeight="1" x14ac:dyDescent="0.15"/>
    <row r="27" spans="1:20" ht="24.95" customHeight="1" x14ac:dyDescent="0.15"/>
    <row r="28" spans="1:20" ht="24.95" customHeight="1" x14ac:dyDescent="0.15"/>
    <row r="29" spans="1:20" ht="24.95" customHeight="1" x14ac:dyDescent="0.15"/>
    <row r="30" spans="1:20" ht="24.95" customHeight="1" x14ac:dyDescent="0.15"/>
  </sheetData>
  <mergeCells count="4">
    <mergeCell ref="H1:O1"/>
    <mergeCell ref="A2:T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350</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318</v>
      </c>
      <c r="I5" s="325" t="s">
        <v>288</v>
      </c>
      <c r="J5" s="326"/>
      <c r="K5" s="327"/>
      <c r="L5" s="328" t="s">
        <v>317</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349</v>
      </c>
      <c r="C9" s="107" t="s">
        <v>72</v>
      </c>
      <c r="D9" s="107" t="s">
        <v>24</v>
      </c>
      <c r="E9" s="52"/>
      <c r="F9" s="52"/>
      <c r="G9" s="107"/>
      <c r="H9" s="110">
        <v>10</v>
      </c>
      <c r="I9" s="107" t="s">
        <v>348</v>
      </c>
      <c r="J9" s="109" t="s">
        <v>204</v>
      </c>
      <c r="K9" s="110">
        <v>5</v>
      </c>
      <c r="L9" s="107" t="s">
        <v>347</v>
      </c>
      <c r="M9" s="107" t="s">
        <v>108</v>
      </c>
      <c r="N9" s="123">
        <v>10</v>
      </c>
      <c r="O9" s="119"/>
    </row>
    <row r="10" spans="1:21" ht="24.95" customHeight="1" x14ac:dyDescent="0.15">
      <c r="A10" s="332"/>
      <c r="B10" s="107"/>
      <c r="C10" s="107" t="s">
        <v>108</v>
      </c>
      <c r="D10" s="107"/>
      <c r="E10" s="52"/>
      <c r="F10" s="52"/>
      <c r="G10" s="107"/>
      <c r="H10" s="110">
        <v>20</v>
      </c>
      <c r="I10" s="107"/>
      <c r="J10" s="107" t="s">
        <v>108</v>
      </c>
      <c r="K10" s="110">
        <v>20</v>
      </c>
      <c r="L10" s="107"/>
      <c r="M10" s="107" t="s">
        <v>30</v>
      </c>
      <c r="N10" s="123">
        <v>5</v>
      </c>
      <c r="O10" s="119"/>
    </row>
    <row r="11" spans="1:21" ht="24.95" customHeight="1" x14ac:dyDescent="0.15">
      <c r="A11" s="332"/>
      <c r="B11" s="107"/>
      <c r="C11" s="107" t="s">
        <v>30</v>
      </c>
      <c r="D11" s="107"/>
      <c r="E11" s="52"/>
      <c r="F11" s="52"/>
      <c r="G11" s="107"/>
      <c r="H11" s="110">
        <v>10</v>
      </c>
      <c r="I11" s="107"/>
      <c r="J11" s="107" t="s">
        <v>30</v>
      </c>
      <c r="K11" s="110">
        <v>5</v>
      </c>
      <c r="L11" s="105"/>
      <c r="M11" s="105"/>
      <c r="N11" s="122"/>
      <c r="O11" s="118"/>
    </row>
    <row r="12" spans="1:21" ht="24.95" customHeight="1" x14ac:dyDescent="0.15">
      <c r="A12" s="332"/>
      <c r="B12" s="107"/>
      <c r="C12" s="107" t="s">
        <v>59</v>
      </c>
      <c r="D12" s="107"/>
      <c r="E12" s="52"/>
      <c r="F12" s="52"/>
      <c r="G12" s="107"/>
      <c r="H12" s="110">
        <v>15</v>
      </c>
      <c r="I12" s="107"/>
      <c r="J12" s="107" t="s">
        <v>59</v>
      </c>
      <c r="K12" s="110">
        <v>15</v>
      </c>
      <c r="L12" s="107" t="s">
        <v>346</v>
      </c>
      <c r="M12" s="107" t="s">
        <v>59</v>
      </c>
      <c r="N12" s="123">
        <v>15</v>
      </c>
      <c r="O12" s="119"/>
    </row>
    <row r="13" spans="1:21" ht="24.95" customHeight="1" x14ac:dyDescent="0.15">
      <c r="A13" s="332"/>
      <c r="B13" s="107"/>
      <c r="C13" s="107"/>
      <c r="D13" s="107"/>
      <c r="E13" s="52"/>
      <c r="F13" s="52"/>
      <c r="G13" s="107" t="s">
        <v>48</v>
      </c>
      <c r="H13" s="110" t="s">
        <v>299</v>
      </c>
      <c r="I13" s="107"/>
      <c r="J13" s="107"/>
      <c r="K13" s="110"/>
      <c r="L13" s="107"/>
      <c r="M13" s="107" t="s">
        <v>70</v>
      </c>
      <c r="N13" s="126">
        <v>0.1</v>
      </c>
      <c r="O13" s="119" t="s">
        <v>52</v>
      </c>
    </row>
    <row r="14" spans="1:21" ht="24.95" customHeight="1" x14ac:dyDescent="0.15">
      <c r="A14" s="332"/>
      <c r="B14" s="107"/>
      <c r="C14" s="107"/>
      <c r="D14" s="107"/>
      <c r="E14" s="52"/>
      <c r="F14" s="52"/>
      <c r="G14" s="107" t="s">
        <v>33</v>
      </c>
      <c r="H14" s="110" t="s">
        <v>300</v>
      </c>
      <c r="I14" s="107"/>
      <c r="J14" s="107"/>
      <c r="K14" s="110"/>
      <c r="L14" s="105"/>
      <c r="M14" s="105"/>
      <c r="N14" s="122"/>
      <c r="O14" s="118"/>
    </row>
    <row r="15" spans="1:21" ht="24.95" customHeight="1" x14ac:dyDescent="0.15">
      <c r="A15" s="332"/>
      <c r="B15" s="107"/>
      <c r="C15" s="107"/>
      <c r="D15" s="107"/>
      <c r="E15" s="52"/>
      <c r="F15" s="52" t="s">
        <v>35</v>
      </c>
      <c r="G15" s="107" t="s">
        <v>34</v>
      </c>
      <c r="H15" s="110" t="s">
        <v>300</v>
      </c>
      <c r="I15" s="107"/>
      <c r="J15" s="107"/>
      <c r="K15" s="110"/>
      <c r="L15" s="107" t="s">
        <v>313</v>
      </c>
      <c r="M15" s="107" t="s">
        <v>133</v>
      </c>
      <c r="N15" s="128">
        <v>0.13</v>
      </c>
      <c r="O15" s="119"/>
    </row>
    <row r="16" spans="1:21" ht="24.95" customHeight="1" x14ac:dyDescent="0.15">
      <c r="A16" s="332"/>
      <c r="B16" s="105"/>
      <c r="C16" s="105"/>
      <c r="D16" s="105"/>
      <c r="E16" s="46"/>
      <c r="F16" s="46"/>
      <c r="G16" s="105"/>
      <c r="H16" s="106"/>
      <c r="I16" s="105"/>
      <c r="J16" s="105"/>
      <c r="K16" s="106"/>
      <c r="L16" s="107"/>
      <c r="M16" s="107"/>
      <c r="N16" s="123"/>
      <c r="O16" s="119"/>
    </row>
    <row r="17" spans="1:15" ht="24.95" customHeight="1" x14ac:dyDescent="0.15">
      <c r="A17" s="332"/>
      <c r="B17" s="107" t="s">
        <v>190</v>
      </c>
      <c r="C17" s="107" t="s">
        <v>70</v>
      </c>
      <c r="D17" s="107" t="s">
        <v>52</v>
      </c>
      <c r="E17" s="52"/>
      <c r="F17" s="52"/>
      <c r="G17" s="107"/>
      <c r="H17" s="131">
        <v>0.1</v>
      </c>
      <c r="I17" s="107" t="s">
        <v>190</v>
      </c>
      <c r="J17" s="107" t="s">
        <v>70</v>
      </c>
      <c r="K17" s="131">
        <v>0.1</v>
      </c>
      <c r="L17" s="107"/>
      <c r="M17" s="107"/>
      <c r="N17" s="123"/>
      <c r="O17" s="119"/>
    </row>
    <row r="18" spans="1:15" ht="24.95" customHeight="1" x14ac:dyDescent="0.15">
      <c r="A18" s="332"/>
      <c r="B18" s="107"/>
      <c r="C18" s="107" t="s">
        <v>77</v>
      </c>
      <c r="D18" s="107" t="s">
        <v>57</v>
      </c>
      <c r="E18" s="52" t="s">
        <v>35</v>
      </c>
      <c r="F18" s="52"/>
      <c r="G18" s="107"/>
      <c r="H18" s="110">
        <v>1</v>
      </c>
      <c r="I18" s="107"/>
      <c r="J18" s="107" t="s">
        <v>77</v>
      </c>
      <c r="K18" s="110">
        <v>1</v>
      </c>
      <c r="L18" s="107"/>
      <c r="M18" s="107"/>
      <c r="N18" s="123"/>
      <c r="O18" s="119"/>
    </row>
    <row r="19" spans="1:15" ht="24.95" customHeight="1" x14ac:dyDescent="0.15">
      <c r="A19" s="332"/>
      <c r="B19" s="107"/>
      <c r="C19" s="107"/>
      <c r="D19" s="107"/>
      <c r="E19" s="52"/>
      <c r="F19" s="111"/>
      <c r="G19" s="107" t="s">
        <v>48</v>
      </c>
      <c r="H19" s="110" t="s">
        <v>299</v>
      </c>
      <c r="I19" s="107"/>
      <c r="J19" s="107"/>
      <c r="K19" s="110"/>
      <c r="L19" s="107"/>
      <c r="M19" s="107"/>
      <c r="N19" s="123"/>
      <c r="O19" s="119"/>
    </row>
    <row r="20" spans="1:15" ht="24.95" customHeight="1" x14ac:dyDescent="0.15">
      <c r="A20" s="332"/>
      <c r="B20" s="107"/>
      <c r="C20" s="107"/>
      <c r="D20" s="107"/>
      <c r="E20" s="52"/>
      <c r="F20" s="52" t="s">
        <v>35</v>
      </c>
      <c r="G20" s="107" t="s">
        <v>34</v>
      </c>
      <c r="H20" s="110" t="s">
        <v>300</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132</v>
      </c>
      <c r="C22" s="107" t="s">
        <v>133</v>
      </c>
      <c r="D22" s="107"/>
      <c r="E22" s="52"/>
      <c r="F22" s="52"/>
      <c r="G22" s="107"/>
      <c r="H22" s="127">
        <v>0.17</v>
      </c>
      <c r="I22" s="107" t="s">
        <v>132</v>
      </c>
      <c r="J22" s="107" t="s">
        <v>133</v>
      </c>
      <c r="K22" s="127">
        <v>0.17</v>
      </c>
      <c r="L22" s="107"/>
      <c r="M22" s="107"/>
      <c r="N22" s="123"/>
      <c r="O22" s="119"/>
    </row>
    <row r="23" spans="1:15" ht="24.95" customHeight="1" thickBot="1" x14ac:dyDescent="0.2">
      <c r="A23" s="333"/>
      <c r="B23" s="112"/>
      <c r="C23" s="112"/>
      <c r="D23" s="112"/>
      <c r="E23" s="58"/>
      <c r="F23" s="58"/>
      <c r="G23" s="112"/>
      <c r="H23" s="113"/>
      <c r="I23" s="112"/>
      <c r="J23" s="112"/>
      <c r="K23" s="113"/>
      <c r="L23" s="112"/>
      <c r="M23" s="112"/>
      <c r="N23" s="124"/>
      <c r="O23" s="120"/>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218</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16</v>
      </c>
      <c r="C5" s="39"/>
      <c r="D5" s="40"/>
      <c r="E5" s="41"/>
      <c r="F5" s="42"/>
      <c r="G5" s="73"/>
      <c r="H5" s="77"/>
      <c r="I5" s="40"/>
      <c r="J5" s="42"/>
      <c r="K5" s="42"/>
      <c r="L5" s="42"/>
      <c r="M5" s="42"/>
      <c r="N5" s="81"/>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219</v>
      </c>
      <c r="C7" s="51" t="s">
        <v>149</v>
      </c>
      <c r="D7" s="52"/>
      <c r="E7" s="53">
        <v>1</v>
      </c>
      <c r="F7" s="54" t="s">
        <v>103</v>
      </c>
      <c r="G7" s="75" t="s">
        <v>150</v>
      </c>
      <c r="H7" s="79" t="s">
        <v>149</v>
      </c>
      <c r="I7" s="52"/>
      <c r="J7" s="54">
        <f>ROUNDUP(E7*0.75,2)</f>
        <v>0.75</v>
      </c>
      <c r="K7" s="54" t="s">
        <v>103</v>
      </c>
      <c r="L7" s="54" t="s">
        <v>150</v>
      </c>
      <c r="M7" s="54"/>
      <c r="N7" s="83">
        <f>M7</f>
        <v>0</v>
      </c>
      <c r="O7" s="71" t="s">
        <v>220</v>
      </c>
      <c r="P7" s="55" t="s">
        <v>26</v>
      </c>
      <c r="Q7" s="52"/>
      <c r="R7" s="56">
        <v>0.5</v>
      </c>
      <c r="S7" s="53">
        <f>ROUNDUP(R7*0.75,2)</f>
        <v>0.38</v>
      </c>
      <c r="T7" s="67"/>
    </row>
    <row r="8" spans="1:21" ht="24.95" customHeight="1" x14ac:dyDescent="0.15">
      <c r="A8" s="320"/>
      <c r="B8" s="71"/>
      <c r="C8" s="51" t="s">
        <v>180</v>
      </c>
      <c r="D8" s="52"/>
      <c r="E8" s="53">
        <v>0.5</v>
      </c>
      <c r="F8" s="54" t="s">
        <v>28</v>
      </c>
      <c r="G8" s="75"/>
      <c r="H8" s="79" t="s">
        <v>180</v>
      </c>
      <c r="I8" s="52"/>
      <c r="J8" s="54">
        <f>ROUNDUP(E8*0.75,2)</f>
        <v>0.38</v>
      </c>
      <c r="K8" s="54" t="s">
        <v>28</v>
      </c>
      <c r="L8" s="54"/>
      <c r="M8" s="54"/>
      <c r="N8" s="83">
        <f>M8</f>
        <v>0</v>
      </c>
      <c r="O8" s="71" t="s">
        <v>264</v>
      </c>
      <c r="P8" s="55" t="s">
        <v>48</v>
      </c>
      <c r="Q8" s="52"/>
      <c r="R8" s="56">
        <v>30</v>
      </c>
      <c r="S8" s="53">
        <f>ROUNDUP(R8*0.75,2)</f>
        <v>22.5</v>
      </c>
      <c r="T8" s="67"/>
    </row>
    <row r="9" spans="1:21" ht="24.95" customHeight="1" x14ac:dyDescent="0.15">
      <c r="A9" s="320"/>
      <c r="B9" s="71"/>
      <c r="C9" s="51" t="s">
        <v>151</v>
      </c>
      <c r="D9" s="52"/>
      <c r="E9" s="53">
        <v>5</v>
      </c>
      <c r="F9" s="54" t="s">
        <v>28</v>
      </c>
      <c r="G9" s="75"/>
      <c r="H9" s="79" t="s">
        <v>151</v>
      </c>
      <c r="I9" s="52"/>
      <c r="J9" s="54">
        <f>ROUNDUP(E9*0.75,2)</f>
        <v>3.75</v>
      </c>
      <c r="K9" s="54" t="s">
        <v>28</v>
      </c>
      <c r="L9" s="54"/>
      <c r="M9" s="54"/>
      <c r="N9" s="83">
        <f>M9</f>
        <v>0</v>
      </c>
      <c r="O9" s="71" t="s">
        <v>265</v>
      </c>
      <c r="P9" s="55" t="s">
        <v>34</v>
      </c>
      <c r="Q9" s="52" t="s">
        <v>35</v>
      </c>
      <c r="R9" s="56">
        <v>2</v>
      </c>
      <c r="S9" s="53">
        <f>ROUNDUP(R9*0.75,2)</f>
        <v>1.5</v>
      </c>
      <c r="T9" s="67"/>
    </row>
    <row r="10" spans="1:21" ht="24.95" customHeight="1" x14ac:dyDescent="0.15">
      <c r="A10" s="320"/>
      <c r="B10" s="71"/>
      <c r="C10" s="51"/>
      <c r="D10" s="52"/>
      <c r="E10" s="53"/>
      <c r="F10" s="54"/>
      <c r="G10" s="75"/>
      <c r="H10" s="79"/>
      <c r="I10" s="52"/>
      <c r="J10" s="54"/>
      <c r="K10" s="54"/>
      <c r="L10" s="54"/>
      <c r="M10" s="54"/>
      <c r="N10" s="83"/>
      <c r="O10" s="71" t="s">
        <v>41</v>
      </c>
      <c r="P10" s="55" t="s">
        <v>26</v>
      </c>
      <c r="Q10" s="52"/>
      <c r="R10" s="56">
        <v>1.5</v>
      </c>
      <c r="S10" s="53">
        <f>ROUNDUP(R10*0.75,2)</f>
        <v>1.1300000000000001</v>
      </c>
      <c r="T10" s="67"/>
    </row>
    <row r="11" spans="1:21" ht="24.95" customHeight="1" x14ac:dyDescent="0.15">
      <c r="A11" s="320"/>
      <c r="B11" s="71"/>
      <c r="C11" s="51"/>
      <c r="D11" s="52"/>
      <c r="E11" s="53"/>
      <c r="F11" s="54"/>
      <c r="G11" s="75"/>
      <c r="H11" s="79"/>
      <c r="I11" s="52"/>
      <c r="J11" s="54"/>
      <c r="K11" s="54"/>
      <c r="L11" s="54"/>
      <c r="M11" s="54"/>
      <c r="N11" s="83"/>
      <c r="O11" s="71"/>
      <c r="P11" s="55" t="s">
        <v>33</v>
      </c>
      <c r="Q11" s="52"/>
      <c r="R11" s="56">
        <v>3</v>
      </c>
      <c r="S11" s="53">
        <f>ROUNDUP(R11*0.75,2)</f>
        <v>2.25</v>
      </c>
      <c r="T11" s="67"/>
    </row>
    <row r="12" spans="1:21" ht="24.95" customHeight="1" x14ac:dyDescent="0.15">
      <c r="A12" s="320"/>
      <c r="B12" s="70"/>
      <c r="C12" s="45"/>
      <c r="D12" s="46"/>
      <c r="E12" s="47"/>
      <c r="F12" s="48"/>
      <c r="G12" s="74"/>
      <c r="H12" s="78"/>
      <c r="I12" s="46"/>
      <c r="J12" s="48"/>
      <c r="K12" s="48"/>
      <c r="L12" s="48"/>
      <c r="M12" s="48"/>
      <c r="N12" s="82"/>
      <c r="O12" s="70"/>
      <c r="P12" s="49"/>
      <c r="Q12" s="46"/>
      <c r="R12" s="50"/>
      <c r="S12" s="47"/>
      <c r="T12" s="66"/>
    </row>
    <row r="13" spans="1:21" ht="24.95" customHeight="1" x14ac:dyDescent="0.15">
      <c r="A13" s="320"/>
      <c r="B13" s="71" t="s">
        <v>221</v>
      </c>
      <c r="C13" s="51" t="s">
        <v>62</v>
      </c>
      <c r="D13" s="52" t="s">
        <v>63</v>
      </c>
      <c r="E13" s="87">
        <v>0.5</v>
      </c>
      <c r="F13" s="54" t="s">
        <v>64</v>
      </c>
      <c r="G13" s="75"/>
      <c r="H13" s="79" t="s">
        <v>62</v>
      </c>
      <c r="I13" s="52" t="s">
        <v>63</v>
      </c>
      <c r="J13" s="54">
        <f>ROUNDUP(E13*0.75,2)</f>
        <v>0.38</v>
      </c>
      <c r="K13" s="54" t="s">
        <v>64</v>
      </c>
      <c r="L13" s="54"/>
      <c r="M13" s="54"/>
      <c r="N13" s="83">
        <f>M13</f>
        <v>0</v>
      </c>
      <c r="O13" s="71" t="s">
        <v>105</v>
      </c>
      <c r="P13" s="55" t="s">
        <v>37</v>
      </c>
      <c r="Q13" s="52"/>
      <c r="R13" s="56">
        <v>1.5</v>
      </c>
      <c r="S13" s="53">
        <f>ROUNDUP(R13*0.75,2)</f>
        <v>1.1300000000000001</v>
      </c>
      <c r="T13" s="67"/>
    </row>
    <row r="14" spans="1:21" ht="24.95" customHeight="1" x14ac:dyDescent="0.15">
      <c r="A14" s="320"/>
      <c r="B14" s="71"/>
      <c r="C14" s="51" t="s">
        <v>59</v>
      </c>
      <c r="D14" s="52"/>
      <c r="E14" s="53">
        <v>20</v>
      </c>
      <c r="F14" s="54" t="s">
        <v>28</v>
      </c>
      <c r="G14" s="75"/>
      <c r="H14" s="79" t="s">
        <v>59</v>
      </c>
      <c r="I14" s="52"/>
      <c r="J14" s="54">
        <f>ROUNDUP(E14*0.75,2)</f>
        <v>15</v>
      </c>
      <c r="K14" s="54" t="s">
        <v>28</v>
      </c>
      <c r="L14" s="54"/>
      <c r="M14" s="54"/>
      <c r="N14" s="83">
        <f>M14</f>
        <v>0</v>
      </c>
      <c r="O14" s="71" t="s">
        <v>203</v>
      </c>
      <c r="P14" s="55" t="s">
        <v>37</v>
      </c>
      <c r="Q14" s="52"/>
      <c r="R14" s="56">
        <v>1.5</v>
      </c>
      <c r="S14" s="53">
        <f>ROUNDUP(R14*0.75,2)</f>
        <v>1.1300000000000001</v>
      </c>
      <c r="T14" s="67"/>
    </row>
    <row r="15" spans="1:21" ht="24.95" customHeight="1" x14ac:dyDescent="0.15">
      <c r="A15" s="320"/>
      <c r="B15" s="71"/>
      <c r="C15" s="51" t="s">
        <v>136</v>
      </c>
      <c r="D15" s="52"/>
      <c r="E15" s="53">
        <v>10</v>
      </c>
      <c r="F15" s="54" t="s">
        <v>28</v>
      </c>
      <c r="G15" s="75"/>
      <c r="H15" s="79" t="s">
        <v>136</v>
      </c>
      <c r="I15" s="52"/>
      <c r="J15" s="54">
        <f>ROUNDUP(E15*0.75,2)</f>
        <v>7.5</v>
      </c>
      <c r="K15" s="54" t="s">
        <v>28</v>
      </c>
      <c r="L15" s="54"/>
      <c r="M15" s="54"/>
      <c r="N15" s="83">
        <f>M15</f>
        <v>0</v>
      </c>
      <c r="O15" s="71" t="s">
        <v>266</v>
      </c>
      <c r="P15" s="55" t="s">
        <v>66</v>
      </c>
      <c r="Q15" s="52"/>
      <c r="R15" s="56">
        <v>0.1</v>
      </c>
      <c r="S15" s="53">
        <f>ROUNDUP(R15*0.75,2)</f>
        <v>0.08</v>
      </c>
      <c r="T15" s="67"/>
    </row>
    <row r="16" spans="1:21" ht="24.95" customHeight="1" x14ac:dyDescent="0.15">
      <c r="A16" s="320"/>
      <c r="B16" s="71"/>
      <c r="C16" s="51" t="s">
        <v>30</v>
      </c>
      <c r="D16" s="52"/>
      <c r="E16" s="53">
        <v>10</v>
      </c>
      <c r="F16" s="54" t="s">
        <v>28</v>
      </c>
      <c r="G16" s="75"/>
      <c r="H16" s="79" t="s">
        <v>30</v>
      </c>
      <c r="I16" s="52"/>
      <c r="J16" s="54">
        <f>ROUNDUP(E16*0.75,2)</f>
        <v>7.5</v>
      </c>
      <c r="K16" s="54" t="s">
        <v>28</v>
      </c>
      <c r="L16" s="54"/>
      <c r="M16" s="54"/>
      <c r="N16" s="83">
        <f>M16</f>
        <v>0</v>
      </c>
      <c r="O16" s="71" t="s">
        <v>267</v>
      </c>
      <c r="P16" s="55" t="s">
        <v>107</v>
      </c>
      <c r="Q16" s="52"/>
      <c r="R16" s="56">
        <v>0.01</v>
      </c>
      <c r="S16" s="53">
        <f>ROUNDUP(R16*0.75,2)</f>
        <v>0.01</v>
      </c>
      <c r="T16" s="67"/>
    </row>
    <row r="17" spans="1:20" ht="24.95" customHeight="1" x14ac:dyDescent="0.15">
      <c r="A17" s="320"/>
      <c r="B17" s="71"/>
      <c r="C17" s="51" t="s">
        <v>174</v>
      </c>
      <c r="D17" s="52"/>
      <c r="E17" s="88">
        <v>0.125</v>
      </c>
      <c r="F17" s="54" t="s">
        <v>55</v>
      </c>
      <c r="G17" s="75" t="s">
        <v>24</v>
      </c>
      <c r="H17" s="79" t="s">
        <v>174</v>
      </c>
      <c r="I17" s="52"/>
      <c r="J17" s="54">
        <f>ROUNDUP(E17*0.75,2)</f>
        <v>9.9999999999999992E-2</v>
      </c>
      <c r="K17" s="54" t="s">
        <v>55</v>
      </c>
      <c r="L17" s="54" t="s">
        <v>24</v>
      </c>
      <c r="M17" s="54"/>
      <c r="N17" s="83">
        <f>M17</f>
        <v>0</v>
      </c>
      <c r="O17" s="71" t="s">
        <v>22</v>
      </c>
      <c r="P17" s="55" t="s">
        <v>34</v>
      </c>
      <c r="Q17" s="52" t="s">
        <v>35</v>
      </c>
      <c r="R17" s="56">
        <v>0.5</v>
      </c>
      <c r="S17" s="53">
        <f>ROUNDUP(R17*0.75,2)</f>
        <v>0.38</v>
      </c>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44</v>
      </c>
      <c r="C19" s="51" t="s">
        <v>42</v>
      </c>
      <c r="D19" s="52"/>
      <c r="E19" s="53">
        <v>20</v>
      </c>
      <c r="F19" s="54" t="s">
        <v>28</v>
      </c>
      <c r="G19" s="75"/>
      <c r="H19" s="79" t="s">
        <v>42</v>
      </c>
      <c r="I19" s="52"/>
      <c r="J19" s="54">
        <f>ROUNDUP(E19*0.75,2)</f>
        <v>15</v>
      </c>
      <c r="K19" s="54" t="s">
        <v>28</v>
      </c>
      <c r="L19" s="54"/>
      <c r="M19" s="54"/>
      <c r="N19" s="83">
        <f>M19</f>
        <v>0</v>
      </c>
      <c r="O19" s="71" t="s">
        <v>41</v>
      </c>
      <c r="P19" s="55" t="s">
        <v>48</v>
      </c>
      <c r="Q19" s="52"/>
      <c r="R19" s="56">
        <v>100</v>
      </c>
      <c r="S19" s="53">
        <f>ROUNDUP(R19*0.75,2)</f>
        <v>75</v>
      </c>
      <c r="T19" s="67"/>
    </row>
    <row r="20" spans="1:20" ht="24.95" customHeight="1" x14ac:dyDescent="0.15">
      <c r="A20" s="320"/>
      <c r="B20" s="71"/>
      <c r="C20" s="51" t="s">
        <v>47</v>
      </c>
      <c r="D20" s="52"/>
      <c r="E20" s="53">
        <v>3</v>
      </c>
      <c r="F20" s="54" t="s">
        <v>28</v>
      </c>
      <c r="G20" s="75"/>
      <c r="H20" s="79" t="s">
        <v>47</v>
      </c>
      <c r="I20" s="52"/>
      <c r="J20" s="54">
        <f>ROUNDUP(E20*0.75,2)</f>
        <v>2.25</v>
      </c>
      <c r="K20" s="54" t="s">
        <v>28</v>
      </c>
      <c r="L20" s="54"/>
      <c r="M20" s="54"/>
      <c r="N20" s="83">
        <f>M20</f>
        <v>0</v>
      </c>
      <c r="O20" s="71"/>
      <c r="P20" s="55" t="s">
        <v>49</v>
      </c>
      <c r="Q20" s="52"/>
      <c r="R20" s="56">
        <v>3</v>
      </c>
      <c r="S20" s="53">
        <f>ROUNDUP(R20*0.75,2)</f>
        <v>2.25</v>
      </c>
      <c r="T20" s="67"/>
    </row>
    <row r="21" spans="1:20" ht="24.95" customHeight="1" x14ac:dyDescent="0.15">
      <c r="A21" s="320"/>
      <c r="B21" s="70"/>
      <c r="C21" s="45"/>
      <c r="D21" s="46"/>
      <c r="E21" s="47"/>
      <c r="F21" s="48"/>
      <c r="G21" s="74"/>
      <c r="H21" s="78"/>
      <c r="I21" s="46"/>
      <c r="J21" s="48"/>
      <c r="K21" s="48"/>
      <c r="L21" s="48"/>
      <c r="M21" s="48"/>
      <c r="N21" s="82"/>
      <c r="O21" s="70"/>
      <c r="P21" s="49"/>
      <c r="Q21" s="46"/>
      <c r="R21" s="50"/>
      <c r="S21" s="47"/>
      <c r="T21" s="66"/>
    </row>
    <row r="22" spans="1:20" ht="24.95" customHeight="1" x14ac:dyDescent="0.15">
      <c r="A22" s="320"/>
      <c r="B22" s="71" t="s">
        <v>97</v>
      </c>
      <c r="C22" s="51" t="s">
        <v>99</v>
      </c>
      <c r="D22" s="52"/>
      <c r="E22" s="63">
        <v>0.16666666666666666</v>
      </c>
      <c r="F22" s="54" t="s">
        <v>64</v>
      </c>
      <c r="G22" s="75"/>
      <c r="H22" s="79" t="s">
        <v>99</v>
      </c>
      <c r="I22" s="52"/>
      <c r="J22" s="54">
        <f>ROUNDUP(E22*0.75,2)</f>
        <v>0.13</v>
      </c>
      <c r="K22" s="54" t="s">
        <v>64</v>
      </c>
      <c r="L22" s="54"/>
      <c r="M22" s="54"/>
      <c r="N22" s="83">
        <f>M22</f>
        <v>0</v>
      </c>
      <c r="O22" s="71" t="s">
        <v>98</v>
      </c>
      <c r="P22" s="55"/>
      <c r="Q22" s="52"/>
      <c r="R22" s="56"/>
      <c r="S22" s="53"/>
      <c r="T22" s="67"/>
    </row>
    <row r="23" spans="1:20" ht="24.95" customHeight="1" thickBot="1" x14ac:dyDescent="0.2">
      <c r="A23" s="321"/>
      <c r="B23" s="72"/>
      <c r="C23" s="57"/>
      <c r="D23" s="58"/>
      <c r="E23" s="59"/>
      <c r="F23" s="60"/>
      <c r="G23" s="76"/>
      <c r="H23" s="80"/>
      <c r="I23" s="58"/>
      <c r="J23" s="60"/>
      <c r="K23" s="60"/>
      <c r="L23" s="60"/>
      <c r="M23" s="60"/>
      <c r="N23" s="84"/>
      <c r="O23" s="72"/>
      <c r="P23" s="61"/>
      <c r="Q23" s="58"/>
      <c r="R23" s="62"/>
      <c r="S23" s="59"/>
      <c r="T23" s="68"/>
    </row>
    <row r="24" spans="1:20" ht="24.95" customHeight="1" x14ac:dyDescent="0.15"/>
    <row r="25" spans="1:20" ht="24.95" customHeight="1" x14ac:dyDescent="0.15"/>
    <row r="26" spans="1:20" ht="24.95" customHeight="1" x14ac:dyDescent="0.15"/>
    <row r="27" spans="1:20" ht="24.95" customHeight="1" x14ac:dyDescent="0.15"/>
    <row r="28" spans="1:20" ht="24.95" customHeight="1" x14ac:dyDescent="0.15"/>
    <row r="29" spans="1:20" ht="24.95" customHeight="1" x14ac:dyDescent="0.15"/>
    <row r="30" spans="1:20" ht="24.95" customHeight="1" x14ac:dyDescent="0.15"/>
  </sheetData>
  <mergeCells count="4">
    <mergeCell ref="H1:O1"/>
    <mergeCell ref="A2:T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50" zoomScaleNormal="50" zoomScaleSheetLayoutView="100" workbookViewId="0"/>
  </sheetViews>
  <sheetFormatPr defaultRowHeight="13.5" x14ac:dyDescent="0.15"/>
  <cols>
    <col min="1" max="1" width="4.5" style="137" bestFit="1" customWidth="1"/>
    <col min="2" max="2" width="3.375" style="138" bestFit="1" customWidth="1"/>
    <col min="3" max="8" width="17.625" style="138" customWidth="1"/>
    <col min="9" max="9" width="4.5" style="137" bestFit="1" customWidth="1"/>
    <col min="10" max="10" width="3.375" style="138" bestFit="1" customWidth="1"/>
    <col min="11" max="16" width="17.625" style="138" customWidth="1"/>
    <col min="17" max="244" width="9" style="138"/>
    <col min="245" max="245" width="4.5" style="138" bestFit="1" customWidth="1"/>
    <col min="246" max="246" width="3.375" style="138" bestFit="1" customWidth="1"/>
    <col min="247" max="258" width="17.625" style="138" customWidth="1"/>
    <col min="259" max="259" width="4.5" style="138" bestFit="1" customWidth="1"/>
    <col min="260" max="260" width="3.375" style="138" bestFit="1" customWidth="1"/>
    <col min="261" max="272" width="17.625" style="138" customWidth="1"/>
    <col min="273" max="500" width="9" style="138"/>
    <col min="501" max="501" width="4.5" style="138" bestFit="1" customWidth="1"/>
    <col min="502" max="502" width="3.375" style="138" bestFit="1" customWidth="1"/>
    <col min="503" max="514" width="17.625" style="138" customWidth="1"/>
    <col min="515" max="515" width="4.5" style="138" bestFit="1" customWidth="1"/>
    <col min="516" max="516" width="3.375" style="138" bestFit="1" customWidth="1"/>
    <col min="517" max="528" width="17.625" style="138" customWidth="1"/>
    <col min="529" max="756" width="9" style="138"/>
    <col min="757" max="757" width="4.5" style="138" bestFit="1" customWidth="1"/>
    <col min="758" max="758" width="3.375" style="138" bestFit="1" customWidth="1"/>
    <col min="759" max="770" width="17.625" style="138" customWidth="1"/>
    <col min="771" max="771" width="4.5" style="138" bestFit="1" customWidth="1"/>
    <col min="772" max="772" width="3.375" style="138" bestFit="1" customWidth="1"/>
    <col min="773" max="784" width="17.625" style="138" customWidth="1"/>
    <col min="785" max="1012" width="9" style="138"/>
    <col min="1013" max="1013" width="4.5" style="138" bestFit="1" customWidth="1"/>
    <col min="1014" max="1014" width="3.375" style="138" bestFit="1" customWidth="1"/>
    <col min="1015" max="1026" width="17.625" style="138" customWidth="1"/>
    <col min="1027" max="1027" width="4.5" style="138" bestFit="1" customWidth="1"/>
    <col min="1028" max="1028" width="3.375" style="138" bestFit="1" customWidth="1"/>
    <col min="1029" max="1040" width="17.625" style="138" customWidth="1"/>
    <col min="1041" max="1268" width="9" style="138"/>
    <col min="1269" max="1269" width="4.5" style="138" bestFit="1" customWidth="1"/>
    <col min="1270" max="1270" width="3.375" style="138" bestFit="1" customWidth="1"/>
    <col min="1271" max="1282" width="17.625" style="138" customWidth="1"/>
    <col min="1283" max="1283" width="4.5" style="138" bestFit="1" customWidth="1"/>
    <col min="1284" max="1284" width="3.375" style="138" bestFit="1" customWidth="1"/>
    <col min="1285" max="1296" width="17.625" style="138" customWidth="1"/>
    <col min="1297" max="1524" width="9" style="138"/>
    <col min="1525" max="1525" width="4.5" style="138" bestFit="1" customWidth="1"/>
    <col min="1526" max="1526" width="3.375" style="138" bestFit="1" customWidth="1"/>
    <col min="1527" max="1538" width="17.625" style="138" customWidth="1"/>
    <col min="1539" max="1539" width="4.5" style="138" bestFit="1" customWidth="1"/>
    <col min="1540" max="1540" width="3.375" style="138" bestFit="1" customWidth="1"/>
    <col min="1541" max="1552" width="17.625" style="138" customWidth="1"/>
    <col min="1553" max="1780" width="9" style="138"/>
    <col min="1781" max="1781" width="4.5" style="138" bestFit="1" customWidth="1"/>
    <col min="1782" max="1782" width="3.375" style="138" bestFit="1" customWidth="1"/>
    <col min="1783" max="1794" width="17.625" style="138" customWidth="1"/>
    <col min="1795" max="1795" width="4.5" style="138" bestFit="1" customWidth="1"/>
    <col min="1796" max="1796" width="3.375" style="138" bestFit="1" customWidth="1"/>
    <col min="1797" max="1808" width="17.625" style="138" customWidth="1"/>
    <col min="1809" max="2036" width="9" style="138"/>
    <col min="2037" max="2037" width="4.5" style="138" bestFit="1" customWidth="1"/>
    <col min="2038" max="2038" width="3.375" style="138" bestFit="1" customWidth="1"/>
    <col min="2039" max="2050" width="17.625" style="138" customWidth="1"/>
    <col min="2051" max="2051" width="4.5" style="138" bestFit="1" customWidth="1"/>
    <col min="2052" max="2052" width="3.375" style="138" bestFit="1" customWidth="1"/>
    <col min="2053" max="2064" width="17.625" style="138" customWidth="1"/>
    <col min="2065" max="2292" width="9" style="138"/>
    <col min="2293" max="2293" width="4.5" style="138" bestFit="1" customWidth="1"/>
    <col min="2294" max="2294" width="3.375" style="138" bestFit="1" customWidth="1"/>
    <col min="2295" max="2306" width="17.625" style="138" customWidth="1"/>
    <col min="2307" max="2307" width="4.5" style="138" bestFit="1" customWidth="1"/>
    <col min="2308" max="2308" width="3.375" style="138" bestFit="1" customWidth="1"/>
    <col min="2309" max="2320" width="17.625" style="138" customWidth="1"/>
    <col min="2321" max="2548" width="9" style="138"/>
    <col min="2549" max="2549" width="4.5" style="138" bestFit="1" customWidth="1"/>
    <col min="2550" max="2550" width="3.375" style="138" bestFit="1" customWidth="1"/>
    <col min="2551" max="2562" width="17.625" style="138" customWidth="1"/>
    <col min="2563" max="2563" width="4.5" style="138" bestFit="1" customWidth="1"/>
    <col min="2564" max="2564" width="3.375" style="138" bestFit="1" customWidth="1"/>
    <col min="2565" max="2576" width="17.625" style="138" customWidth="1"/>
    <col min="2577" max="2804" width="9" style="138"/>
    <col min="2805" max="2805" width="4.5" style="138" bestFit="1" customWidth="1"/>
    <col min="2806" max="2806" width="3.375" style="138" bestFit="1" customWidth="1"/>
    <col min="2807" max="2818" width="17.625" style="138" customWidth="1"/>
    <col min="2819" max="2819" width="4.5" style="138" bestFit="1" customWidth="1"/>
    <col min="2820" max="2820" width="3.375" style="138" bestFit="1" customWidth="1"/>
    <col min="2821" max="2832" width="17.625" style="138" customWidth="1"/>
    <col min="2833" max="3060" width="9" style="138"/>
    <col min="3061" max="3061" width="4.5" style="138" bestFit="1" customWidth="1"/>
    <col min="3062" max="3062" width="3.375" style="138" bestFit="1" customWidth="1"/>
    <col min="3063" max="3074" width="17.625" style="138" customWidth="1"/>
    <col min="3075" max="3075" width="4.5" style="138" bestFit="1" customWidth="1"/>
    <col min="3076" max="3076" width="3.375" style="138" bestFit="1" customWidth="1"/>
    <col min="3077" max="3088" width="17.625" style="138" customWidth="1"/>
    <col min="3089" max="3316" width="9" style="138"/>
    <col min="3317" max="3317" width="4.5" style="138" bestFit="1" customWidth="1"/>
    <col min="3318" max="3318" width="3.375" style="138" bestFit="1" customWidth="1"/>
    <col min="3319" max="3330" width="17.625" style="138" customWidth="1"/>
    <col min="3331" max="3331" width="4.5" style="138" bestFit="1" customWidth="1"/>
    <col min="3332" max="3332" width="3.375" style="138" bestFit="1" customWidth="1"/>
    <col min="3333" max="3344" width="17.625" style="138" customWidth="1"/>
    <col min="3345" max="3572" width="9" style="138"/>
    <col min="3573" max="3573" width="4.5" style="138" bestFit="1" customWidth="1"/>
    <col min="3574" max="3574" width="3.375" style="138" bestFit="1" customWidth="1"/>
    <col min="3575" max="3586" width="17.625" style="138" customWidth="1"/>
    <col min="3587" max="3587" width="4.5" style="138" bestFit="1" customWidth="1"/>
    <col min="3588" max="3588" width="3.375" style="138" bestFit="1" customWidth="1"/>
    <col min="3589" max="3600" width="17.625" style="138" customWidth="1"/>
    <col min="3601" max="3828" width="9" style="138"/>
    <col min="3829" max="3829" width="4.5" style="138" bestFit="1" customWidth="1"/>
    <col min="3830" max="3830" width="3.375" style="138" bestFit="1" customWidth="1"/>
    <col min="3831" max="3842" width="17.625" style="138" customWidth="1"/>
    <col min="3843" max="3843" width="4.5" style="138" bestFit="1" customWidth="1"/>
    <col min="3844" max="3844" width="3.375" style="138" bestFit="1" customWidth="1"/>
    <col min="3845" max="3856" width="17.625" style="138" customWidth="1"/>
    <col min="3857" max="4084" width="9" style="138"/>
    <col min="4085" max="4085" width="4.5" style="138" bestFit="1" customWidth="1"/>
    <col min="4086" max="4086" width="3.375" style="138" bestFit="1" customWidth="1"/>
    <col min="4087" max="4098" width="17.625" style="138" customWidth="1"/>
    <col min="4099" max="4099" width="4.5" style="138" bestFit="1" customWidth="1"/>
    <col min="4100" max="4100" width="3.375" style="138" bestFit="1" customWidth="1"/>
    <col min="4101" max="4112" width="17.625" style="138" customWidth="1"/>
    <col min="4113" max="4340" width="9" style="138"/>
    <col min="4341" max="4341" width="4.5" style="138" bestFit="1" customWidth="1"/>
    <col min="4342" max="4342" width="3.375" style="138" bestFit="1" customWidth="1"/>
    <col min="4343" max="4354" width="17.625" style="138" customWidth="1"/>
    <col min="4355" max="4355" width="4.5" style="138" bestFit="1" customWidth="1"/>
    <col min="4356" max="4356" width="3.375" style="138" bestFit="1" customWidth="1"/>
    <col min="4357" max="4368" width="17.625" style="138" customWidth="1"/>
    <col min="4369" max="4596" width="9" style="138"/>
    <col min="4597" max="4597" width="4.5" style="138" bestFit="1" customWidth="1"/>
    <col min="4598" max="4598" width="3.375" style="138" bestFit="1" customWidth="1"/>
    <col min="4599" max="4610" width="17.625" style="138" customWidth="1"/>
    <col min="4611" max="4611" width="4.5" style="138" bestFit="1" customWidth="1"/>
    <col min="4612" max="4612" width="3.375" style="138" bestFit="1" customWidth="1"/>
    <col min="4613" max="4624" width="17.625" style="138" customWidth="1"/>
    <col min="4625" max="4852" width="9" style="138"/>
    <col min="4853" max="4853" width="4.5" style="138" bestFit="1" customWidth="1"/>
    <col min="4854" max="4854" width="3.375" style="138" bestFit="1" customWidth="1"/>
    <col min="4855" max="4866" width="17.625" style="138" customWidth="1"/>
    <col min="4867" max="4867" width="4.5" style="138" bestFit="1" customWidth="1"/>
    <col min="4868" max="4868" width="3.375" style="138" bestFit="1" customWidth="1"/>
    <col min="4869" max="4880" width="17.625" style="138" customWidth="1"/>
    <col min="4881" max="5108" width="9" style="138"/>
    <col min="5109" max="5109" width="4.5" style="138" bestFit="1" customWidth="1"/>
    <col min="5110" max="5110" width="3.375" style="138" bestFit="1" customWidth="1"/>
    <col min="5111" max="5122" width="17.625" style="138" customWidth="1"/>
    <col min="5123" max="5123" width="4.5" style="138" bestFit="1" customWidth="1"/>
    <col min="5124" max="5124" width="3.375" style="138" bestFit="1" customWidth="1"/>
    <col min="5125" max="5136" width="17.625" style="138" customWidth="1"/>
    <col min="5137" max="5364" width="9" style="138"/>
    <col min="5365" max="5365" width="4.5" style="138" bestFit="1" customWidth="1"/>
    <col min="5366" max="5366" width="3.375" style="138" bestFit="1" customWidth="1"/>
    <col min="5367" max="5378" width="17.625" style="138" customWidth="1"/>
    <col min="5379" max="5379" width="4.5" style="138" bestFit="1" customWidth="1"/>
    <col min="5380" max="5380" width="3.375" style="138" bestFit="1" customWidth="1"/>
    <col min="5381" max="5392" width="17.625" style="138" customWidth="1"/>
    <col min="5393" max="5620" width="9" style="138"/>
    <col min="5621" max="5621" width="4.5" style="138" bestFit="1" customWidth="1"/>
    <col min="5622" max="5622" width="3.375" style="138" bestFit="1" customWidth="1"/>
    <col min="5623" max="5634" width="17.625" style="138" customWidth="1"/>
    <col min="5635" max="5635" width="4.5" style="138" bestFit="1" customWidth="1"/>
    <col min="5636" max="5636" width="3.375" style="138" bestFit="1" customWidth="1"/>
    <col min="5637" max="5648" width="17.625" style="138" customWidth="1"/>
    <col min="5649" max="5876" width="9" style="138"/>
    <col min="5877" max="5877" width="4.5" style="138" bestFit="1" customWidth="1"/>
    <col min="5878" max="5878" width="3.375" style="138" bestFit="1" customWidth="1"/>
    <col min="5879" max="5890" width="17.625" style="138" customWidth="1"/>
    <col min="5891" max="5891" width="4.5" style="138" bestFit="1" customWidth="1"/>
    <col min="5892" max="5892" width="3.375" style="138" bestFit="1" customWidth="1"/>
    <col min="5893" max="5904" width="17.625" style="138" customWidth="1"/>
    <col min="5905" max="6132" width="9" style="138"/>
    <col min="6133" max="6133" width="4.5" style="138" bestFit="1" customWidth="1"/>
    <col min="6134" max="6134" width="3.375" style="138" bestFit="1" customWidth="1"/>
    <col min="6135" max="6146" width="17.625" style="138" customWidth="1"/>
    <col min="6147" max="6147" width="4.5" style="138" bestFit="1" customWidth="1"/>
    <col min="6148" max="6148" width="3.375" style="138" bestFit="1" customWidth="1"/>
    <col min="6149" max="6160" width="17.625" style="138" customWidth="1"/>
    <col min="6161" max="6388" width="9" style="138"/>
    <col min="6389" max="6389" width="4.5" style="138" bestFit="1" customWidth="1"/>
    <col min="6390" max="6390" width="3.375" style="138" bestFit="1" customWidth="1"/>
    <col min="6391" max="6402" width="17.625" style="138" customWidth="1"/>
    <col min="6403" max="6403" width="4.5" style="138" bestFit="1" customWidth="1"/>
    <col min="6404" max="6404" width="3.375" style="138" bestFit="1" customWidth="1"/>
    <col min="6405" max="6416" width="17.625" style="138" customWidth="1"/>
    <col min="6417" max="6644" width="9" style="138"/>
    <col min="6645" max="6645" width="4.5" style="138" bestFit="1" customWidth="1"/>
    <col min="6646" max="6646" width="3.375" style="138" bestFit="1" customWidth="1"/>
    <col min="6647" max="6658" width="17.625" style="138" customWidth="1"/>
    <col min="6659" max="6659" width="4.5" style="138" bestFit="1" customWidth="1"/>
    <col min="6660" max="6660" width="3.375" style="138" bestFit="1" customWidth="1"/>
    <col min="6661" max="6672" width="17.625" style="138" customWidth="1"/>
    <col min="6673" max="6900" width="9" style="138"/>
    <col min="6901" max="6901" width="4.5" style="138" bestFit="1" customWidth="1"/>
    <col min="6902" max="6902" width="3.375" style="138" bestFit="1" customWidth="1"/>
    <col min="6903" max="6914" width="17.625" style="138" customWidth="1"/>
    <col min="6915" max="6915" width="4.5" style="138" bestFit="1" customWidth="1"/>
    <col min="6916" max="6916" width="3.375" style="138" bestFit="1" customWidth="1"/>
    <col min="6917" max="6928" width="17.625" style="138" customWidth="1"/>
    <col min="6929" max="7156" width="9" style="138"/>
    <col min="7157" max="7157" width="4.5" style="138" bestFit="1" customWidth="1"/>
    <col min="7158" max="7158" width="3.375" style="138" bestFit="1" customWidth="1"/>
    <col min="7159" max="7170" width="17.625" style="138" customWidth="1"/>
    <col min="7171" max="7171" width="4.5" style="138" bestFit="1" customWidth="1"/>
    <col min="7172" max="7172" width="3.375" style="138" bestFit="1" customWidth="1"/>
    <col min="7173" max="7184" width="17.625" style="138" customWidth="1"/>
    <col min="7185" max="7412" width="9" style="138"/>
    <col min="7413" max="7413" width="4.5" style="138" bestFit="1" customWidth="1"/>
    <col min="7414" max="7414" width="3.375" style="138" bestFit="1" customWidth="1"/>
    <col min="7415" max="7426" width="17.625" style="138" customWidth="1"/>
    <col min="7427" max="7427" width="4.5" style="138" bestFit="1" customWidth="1"/>
    <col min="7428" max="7428" width="3.375" style="138" bestFit="1" customWidth="1"/>
    <col min="7429" max="7440" width="17.625" style="138" customWidth="1"/>
    <col min="7441" max="7668" width="9" style="138"/>
    <col min="7669" max="7669" width="4.5" style="138" bestFit="1" customWidth="1"/>
    <col min="7670" max="7670" width="3.375" style="138" bestFit="1" customWidth="1"/>
    <col min="7671" max="7682" width="17.625" style="138" customWidth="1"/>
    <col min="7683" max="7683" width="4.5" style="138" bestFit="1" customWidth="1"/>
    <col min="7684" max="7684" width="3.375" style="138" bestFit="1" customWidth="1"/>
    <col min="7685" max="7696" width="17.625" style="138" customWidth="1"/>
    <col min="7697" max="7924" width="9" style="138"/>
    <col min="7925" max="7925" width="4.5" style="138" bestFit="1" customWidth="1"/>
    <col min="7926" max="7926" width="3.375" style="138" bestFit="1" customWidth="1"/>
    <col min="7927" max="7938" width="17.625" style="138" customWidth="1"/>
    <col min="7939" max="7939" width="4.5" style="138" bestFit="1" customWidth="1"/>
    <col min="7940" max="7940" width="3.375" style="138" bestFit="1" customWidth="1"/>
    <col min="7941" max="7952" width="17.625" style="138" customWidth="1"/>
    <col min="7953" max="8180" width="9" style="138"/>
    <col min="8181" max="8181" width="4.5" style="138" bestFit="1" customWidth="1"/>
    <col min="8182" max="8182" width="3.375" style="138" bestFit="1" customWidth="1"/>
    <col min="8183" max="8194" width="17.625" style="138" customWidth="1"/>
    <col min="8195" max="8195" width="4.5" style="138" bestFit="1" customWidth="1"/>
    <col min="8196" max="8196" width="3.375" style="138" bestFit="1" customWidth="1"/>
    <col min="8197" max="8208" width="17.625" style="138" customWidth="1"/>
    <col min="8209" max="8436" width="9" style="138"/>
    <col min="8437" max="8437" width="4.5" style="138" bestFit="1" customWidth="1"/>
    <col min="8438" max="8438" width="3.375" style="138" bestFit="1" customWidth="1"/>
    <col min="8439" max="8450" width="17.625" style="138" customWidth="1"/>
    <col min="8451" max="8451" width="4.5" style="138" bestFit="1" customWidth="1"/>
    <col min="8452" max="8452" width="3.375" style="138" bestFit="1" customWidth="1"/>
    <col min="8453" max="8464" width="17.625" style="138" customWidth="1"/>
    <col min="8465" max="8692" width="9" style="138"/>
    <col min="8693" max="8693" width="4.5" style="138" bestFit="1" customWidth="1"/>
    <col min="8694" max="8694" width="3.375" style="138" bestFit="1" customWidth="1"/>
    <col min="8695" max="8706" width="17.625" style="138" customWidth="1"/>
    <col min="8707" max="8707" width="4.5" style="138" bestFit="1" customWidth="1"/>
    <col min="8708" max="8708" width="3.375" style="138" bestFit="1" customWidth="1"/>
    <col min="8709" max="8720" width="17.625" style="138" customWidth="1"/>
    <col min="8721" max="8948" width="9" style="138"/>
    <col min="8949" max="8949" width="4.5" style="138" bestFit="1" customWidth="1"/>
    <col min="8950" max="8950" width="3.375" style="138" bestFit="1" customWidth="1"/>
    <col min="8951" max="8962" width="17.625" style="138" customWidth="1"/>
    <col min="8963" max="8963" width="4.5" style="138" bestFit="1" customWidth="1"/>
    <col min="8964" max="8964" width="3.375" style="138" bestFit="1" customWidth="1"/>
    <col min="8965" max="8976" width="17.625" style="138" customWidth="1"/>
    <col min="8977" max="9204" width="9" style="138"/>
    <col min="9205" max="9205" width="4.5" style="138" bestFit="1" customWidth="1"/>
    <col min="9206" max="9206" width="3.375" style="138" bestFit="1" customWidth="1"/>
    <col min="9207" max="9218" width="17.625" style="138" customWidth="1"/>
    <col min="9219" max="9219" width="4.5" style="138" bestFit="1" customWidth="1"/>
    <col min="9220" max="9220" width="3.375" style="138" bestFit="1" customWidth="1"/>
    <col min="9221" max="9232" width="17.625" style="138" customWidth="1"/>
    <col min="9233" max="9460" width="9" style="138"/>
    <col min="9461" max="9461" width="4.5" style="138" bestFit="1" customWidth="1"/>
    <col min="9462" max="9462" width="3.375" style="138" bestFit="1" customWidth="1"/>
    <col min="9463" max="9474" width="17.625" style="138" customWidth="1"/>
    <col min="9475" max="9475" width="4.5" style="138" bestFit="1" customWidth="1"/>
    <col min="9476" max="9476" width="3.375" style="138" bestFit="1" customWidth="1"/>
    <col min="9477" max="9488" width="17.625" style="138" customWidth="1"/>
    <col min="9489" max="9716" width="9" style="138"/>
    <col min="9717" max="9717" width="4.5" style="138" bestFit="1" customWidth="1"/>
    <col min="9718" max="9718" width="3.375" style="138" bestFit="1" customWidth="1"/>
    <col min="9719" max="9730" width="17.625" style="138" customWidth="1"/>
    <col min="9731" max="9731" width="4.5" style="138" bestFit="1" customWidth="1"/>
    <col min="9732" max="9732" width="3.375" style="138" bestFit="1" customWidth="1"/>
    <col min="9733" max="9744" width="17.625" style="138" customWidth="1"/>
    <col min="9745" max="9972" width="9" style="138"/>
    <col min="9973" max="9973" width="4.5" style="138" bestFit="1" customWidth="1"/>
    <col min="9974" max="9974" width="3.375" style="138" bestFit="1" customWidth="1"/>
    <col min="9975" max="9986" width="17.625" style="138" customWidth="1"/>
    <col min="9987" max="9987" width="4.5" style="138" bestFit="1" customWidth="1"/>
    <col min="9988" max="9988" width="3.375" style="138" bestFit="1" customWidth="1"/>
    <col min="9989" max="10000" width="17.625" style="138" customWidth="1"/>
    <col min="10001" max="10228" width="9" style="138"/>
    <col min="10229" max="10229" width="4.5" style="138" bestFit="1" customWidth="1"/>
    <col min="10230" max="10230" width="3.375" style="138" bestFit="1" customWidth="1"/>
    <col min="10231" max="10242" width="17.625" style="138" customWidth="1"/>
    <col min="10243" max="10243" width="4.5" style="138" bestFit="1" customWidth="1"/>
    <col min="10244" max="10244" width="3.375" style="138" bestFit="1" customWidth="1"/>
    <col min="10245" max="10256" width="17.625" style="138" customWidth="1"/>
    <col min="10257" max="10484" width="9" style="138"/>
    <col min="10485" max="10485" width="4.5" style="138" bestFit="1" customWidth="1"/>
    <col min="10486" max="10486" width="3.375" style="138" bestFit="1" customWidth="1"/>
    <col min="10487" max="10498" width="17.625" style="138" customWidth="1"/>
    <col min="10499" max="10499" width="4.5" style="138" bestFit="1" customWidth="1"/>
    <col min="10500" max="10500" width="3.375" style="138" bestFit="1" customWidth="1"/>
    <col min="10501" max="10512" width="17.625" style="138" customWidth="1"/>
    <col min="10513" max="10740" width="9" style="138"/>
    <col min="10741" max="10741" width="4.5" style="138" bestFit="1" customWidth="1"/>
    <col min="10742" max="10742" width="3.375" style="138" bestFit="1" customWidth="1"/>
    <col min="10743" max="10754" width="17.625" style="138" customWidth="1"/>
    <col min="10755" max="10755" width="4.5" style="138" bestFit="1" customWidth="1"/>
    <col min="10756" max="10756" width="3.375" style="138" bestFit="1" customWidth="1"/>
    <col min="10757" max="10768" width="17.625" style="138" customWidth="1"/>
    <col min="10769" max="10996" width="9" style="138"/>
    <col min="10997" max="10997" width="4.5" style="138" bestFit="1" customWidth="1"/>
    <col min="10998" max="10998" width="3.375" style="138" bestFit="1" customWidth="1"/>
    <col min="10999" max="11010" width="17.625" style="138" customWidth="1"/>
    <col min="11011" max="11011" width="4.5" style="138" bestFit="1" customWidth="1"/>
    <col min="11012" max="11012" width="3.375" style="138" bestFit="1" customWidth="1"/>
    <col min="11013" max="11024" width="17.625" style="138" customWidth="1"/>
    <col min="11025" max="11252" width="9" style="138"/>
    <col min="11253" max="11253" width="4.5" style="138" bestFit="1" customWidth="1"/>
    <col min="11254" max="11254" width="3.375" style="138" bestFit="1" customWidth="1"/>
    <col min="11255" max="11266" width="17.625" style="138" customWidth="1"/>
    <col min="11267" max="11267" width="4.5" style="138" bestFit="1" customWidth="1"/>
    <col min="11268" max="11268" width="3.375" style="138" bestFit="1" customWidth="1"/>
    <col min="11269" max="11280" width="17.625" style="138" customWidth="1"/>
    <col min="11281" max="11508" width="9" style="138"/>
    <col min="11509" max="11509" width="4.5" style="138" bestFit="1" customWidth="1"/>
    <col min="11510" max="11510" width="3.375" style="138" bestFit="1" customWidth="1"/>
    <col min="11511" max="11522" width="17.625" style="138" customWidth="1"/>
    <col min="11523" max="11523" width="4.5" style="138" bestFit="1" customWidth="1"/>
    <col min="11524" max="11524" width="3.375" style="138" bestFit="1" customWidth="1"/>
    <col min="11525" max="11536" width="17.625" style="138" customWidth="1"/>
    <col min="11537" max="11764" width="9" style="138"/>
    <col min="11765" max="11765" width="4.5" style="138" bestFit="1" customWidth="1"/>
    <col min="11766" max="11766" width="3.375" style="138" bestFit="1" customWidth="1"/>
    <col min="11767" max="11778" width="17.625" style="138" customWidth="1"/>
    <col min="11779" max="11779" width="4.5" style="138" bestFit="1" customWidth="1"/>
    <col min="11780" max="11780" width="3.375" style="138" bestFit="1" customWidth="1"/>
    <col min="11781" max="11792" width="17.625" style="138" customWidth="1"/>
    <col min="11793" max="12020" width="9" style="138"/>
    <col min="12021" max="12021" width="4.5" style="138" bestFit="1" customWidth="1"/>
    <col min="12022" max="12022" width="3.375" style="138" bestFit="1" customWidth="1"/>
    <col min="12023" max="12034" width="17.625" style="138" customWidth="1"/>
    <col min="12035" max="12035" width="4.5" style="138" bestFit="1" customWidth="1"/>
    <col min="12036" max="12036" width="3.375" style="138" bestFit="1" customWidth="1"/>
    <col min="12037" max="12048" width="17.625" style="138" customWidth="1"/>
    <col min="12049" max="12276" width="9" style="138"/>
    <col min="12277" max="12277" width="4.5" style="138" bestFit="1" customWidth="1"/>
    <col min="12278" max="12278" width="3.375" style="138" bestFit="1" customWidth="1"/>
    <col min="12279" max="12290" width="17.625" style="138" customWidth="1"/>
    <col min="12291" max="12291" width="4.5" style="138" bestFit="1" customWidth="1"/>
    <col min="12292" max="12292" width="3.375" style="138" bestFit="1" customWidth="1"/>
    <col min="12293" max="12304" width="17.625" style="138" customWidth="1"/>
    <col min="12305" max="12532" width="9" style="138"/>
    <col min="12533" max="12533" width="4.5" style="138" bestFit="1" customWidth="1"/>
    <col min="12534" max="12534" width="3.375" style="138" bestFit="1" customWidth="1"/>
    <col min="12535" max="12546" width="17.625" style="138" customWidth="1"/>
    <col min="12547" max="12547" width="4.5" style="138" bestFit="1" customWidth="1"/>
    <col min="12548" max="12548" width="3.375" style="138" bestFit="1" customWidth="1"/>
    <col min="12549" max="12560" width="17.625" style="138" customWidth="1"/>
    <col min="12561" max="12788" width="9" style="138"/>
    <col min="12789" max="12789" width="4.5" style="138" bestFit="1" customWidth="1"/>
    <col min="12790" max="12790" width="3.375" style="138" bestFit="1" customWidth="1"/>
    <col min="12791" max="12802" width="17.625" style="138" customWidth="1"/>
    <col min="12803" max="12803" width="4.5" style="138" bestFit="1" customWidth="1"/>
    <col min="12804" max="12804" width="3.375" style="138" bestFit="1" customWidth="1"/>
    <col min="12805" max="12816" width="17.625" style="138" customWidth="1"/>
    <col min="12817" max="13044" width="9" style="138"/>
    <col min="13045" max="13045" width="4.5" style="138" bestFit="1" customWidth="1"/>
    <col min="13046" max="13046" width="3.375" style="138" bestFit="1" customWidth="1"/>
    <col min="13047" max="13058" width="17.625" style="138" customWidth="1"/>
    <col min="13059" max="13059" width="4.5" style="138" bestFit="1" customWidth="1"/>
    <col min="13060" max="13060" width="3.375" style="138" bestFit="1" customWidth="1"/>
    <col min="13061" max="13072" width="17.625" style="138" customWidth="1"/>
    <col min="13073" max="13300" width="9" style="138"/>
    <col min="13301" max="13301" width="4.5" style="138" bestFit="1" customWidth="1"/>
    <col min="13302" max="13302" width="3.375" style="138" bestFit="1" customWidth="1"/>
    <col min="13303" max="13314" width="17.625" style="138" customWidth="1"/>
    <col min="13315" max="13315" width="4.5" style="138" bestFit="1" customWidth="1"/>
    <col min="13316" max="13316" width="3.375" style="138" bestFit="1" customWidth="1"/>
    <col min="13317" max="13328" width="17.625" style="138" customWidth="1"/>
    <col min="13329" max="13556" width="9" style="138"/>
    <col min="13557" max="13557" width="4.5" style="138" bestFit="1" customWidth="1"/>
    <col min="13558" max="13558" width="3.375" style="138" bestFit="1" customWidth="1"/>
    <col min="13559" max="13570" width="17.625" style="138" customWidth="1"/>
    <col min="13571" max="13571" width="4.5" style="138" bestFit="1" customWidth="1"/>
    <col min="13572" max="13572" width="3.375" style="138" bestFit="1" customWidth="1"/>
    <col min="13573" max="13584" width="17.625" style="138" customWidth="1"/>
    <col min="13585" max="13812" width="9" style="138"/>
    <col min="13813" max="13813" width="4.5" style="138" bestFit="1" customWidth="1"/>
    <col min="13814" max="13814" width="3.375" style="138" bestFit="1" customWidth="1"/>
    <col min="13815" max="13826" width="17.625" style="138" customWidth="1"/>
    <col min="13827" max="13827" width="4.5" style="138" bestFit="1" customWidth="1"/>
    <col min="13828" max="13828" width="3.375" style="138" bestFit="1" customWidth="1"/>
    <col min="13829" max="13840" width="17.625" style="138" customWidth="1"/>
    <col min="13841" max="14068" width="9" style="138"/>
    <col min="14069" max="14069" width="4.5" style="138" bestFit="1" customWidth="1"/>
    <col min="14070" max="14070" width="3.375" style="138" bestFit="1" customWidth="1"/>
    <col min="14071" max="14082" width="17.625" style="138" customWidth="1"/>
    <col min="14083" max="14083" width="4.5" style="138" bestFit="1" customWidth="1"/>
    <col min="14084" max="14084" width="3.375" style="138" bestFit="1" customWidth="1"/>
    <col min="14085" max="14096" width="17.625" style="138" customWidth="1"/>
    <col min="14097" max="14324" width="9" style="138"/>
    <col min="14325" max="14325" width="4.5" style="138" bestFit="1" customWidth="1"/>
    <col min="14326" max="14326" width="3.375" style="138" bestFit="1" customWidth="1"/>
    <col min="14327" max="14338" width="17.625" style="138" customWidth="1"/>
    <col min="14339" max="14339" width="4.5" style="138" bestFit="1" customWidth="1"/>
    <col min="14340" max="14340" width="3.375" style="138" bestFit="1" customWidth="1"/>
    <col min="14341" max="14352" width="17.625" style="138" customWidth="1"/>
    <col min="14353" max="14580" width="9" style="138"/>
    <col min="14581" max="14581" width="4.5" style="138" bestFit="1" customWidth="1"/>
    <col min="14582" max="14582" width="3.375" style="138" bestFit="1" customWidth="1"/>
    <col min="14583" max="14594" width="17.625" style="138" customWidth="1"/>
    <col min="14595" max="14595" width="4.5" style="138" bestFit="1" customWidth="1"/>
    <col min="14596" max="14596" width="3.375" style="138" bestFit="1" customWidth="1"/>
    <col min="14597" max="14608" width="17.625" style="138" customWidth="1"/>
    <col min="14609" max="14836" width="9" style="138"/>
    <col min="14837" max="14837" width="4.5" style="138" bestFit="1" customWidth="1"/>
    <col min="14838" max="14838" width="3.375" style="138" bestFit="1" customWidth="1"/>
    <col min="14839" max="14850" width="17.625" style="138" customWidth="1"/>
    <col min="14851" max="14851" width="4.5" style="138" bestFit="1" customWidth="1"/>
    <col min="14852" max="14852" width="3.375" style="138" bestFit="1" customWidth="1"/>
    <col min="14853" max="14864" width="17.625" style="138" customWidth="1"/>
    <col min="14865" max="15092" width="9" style="138"/>
    <col min="15093" max="15093" width="4.5" style="138" bestFit="1" customWidth="1"/>
    <col min="15094" max="15094" width="3.375" style="138" bestFit="1" customWidth="1"/>
    <col min="15095" max="15106" width="17.625" style="138" customWidth="1"/>
    <col min="15107" max="15107" width="4.5" style="138" bestFit="1" customWidth="1"/>
    <col min="15108" max="15108" width="3.375" style="138" bestFit="1" customWidth="1"/>
    <col min="15109" max="15120" width="17.625" style="138" customWidth="1"/>
    <col min="15121" max="15348" width="9" style="138"/>
    <col min="15349" max="15349" width="4.5" style="138" bestFit="1" customWidth="1"/>
    <col min="15350" max="15350" width="3.375" style="138" bestFit="1" customWidth="1"/>
    <col min="15351" max="15362" width="17.625" style="138" customWidth="1"/>
    <col min="15363" max="15363" width="4.5" style="138" bestFit="1" customWidth="1"/>
    <col min="15364" max="15364" width="3.375" style="138" bestFit="1" customWidth="1"/>
    <col min="15365" max="15376" width="17.625" style="138" customWidth="1"/>
    <col min="15377" max="15604" width="9" style="138"/>
    <col min="15605" max="15605" width="4.5" style="138" bestFit="1" customWidth="1"/>
    <col min="15606" max="15606" width="3.375" style="138" bestFit="1" customWidth="1"/>
    <col min="15607" max="15618" width="17.625" style="138" customWidth="1"/>
    <col min="15619" max="15619" width="4.5" style="138" bestFit="1" customWidth="1"/>
    <col min="15620" max="15620" width="3.375" style="138" bestFit="1" customWidth="1"/>
    <col min="15621" max="15632" width="17.625" style="138" customWidth="1"/>
    <col min="15633" max="15860" width="9" style="138"/>
    <col min="15861" max="15861" width="4.5" style="138" bestFit="1" customWidth="1"/>
    <col min="15862" max="15862" width="3.375" style="138" bestFit="1" customWidth="1"/>
    <col min="15863" max="15874" width="17.625" style="138" customWidth="1"/>
    <col min="15875" max="15875" width="4.5" style="138" bestFit="1" customWidth="1"/>
    <col min="15876" max="15876" width="3.375" style="138" bestFit="1" customWidth="1"/>
    <col min="15877" max="15888" width="17.625" style="138" customWidth="1"/>
    <col min="15889" max="16116" width="9" style="138"/>
    <col min="16117" max="16117" width="4.5" style="138" bestFit="1" customWidth="1"/>
    <col min="16118" max="16118" width="3.375" style="138" bestFit="1" customWidth="1"/>
    <col min="16119" max="16130" width="17.625" style="138" customWidth="1"/>
    <col min="16131" max="16131" width="4.5" style="138" bestFit="1" customWidth="1"/>
    <col min="16132" max="16132" width="3.375" style="138" bestFit="1" customWidth="1"/>
    <col min="16133" max="16144" width="17.625" style="138" customWidth="1"/>
    <col min="16145" max="16384" width="9" style="138"/>
  </cols>
  <sheetData>
    <row r="1" spans="1:16" ht="65.25" customHeight="1" x14ac:dyDescent="0.15">
      <c r="A1" s="195"/>
      <c r="I1" s="195"/>
    </row>
    <row r="2" spans="1:16" s="137" customFormat="1" ht="21.75" customHeight="1" x14ac:dyDescent="0.15">
      <c r="A2" s="304" t="s">
        <v>302</v>
      </c>
      <c r="B2" s="294" t="s">
        <v>524</v>
      </c>
      <c r="C2" s="305" t="s">
        <v>525</v>
      </c>
      <c r="D2" s="306"/>
      <c r="E2" s="295" t="s">
        <v>526</v>
      </c>
      <c r="F2" s="296"/>
      <c r="G2" s="295" t="s">
        <v>527</v>
      </c>
      <c r="H2" s="296"/>
      <c r="I2" s="304" t="s">
        <v>302</v>
      </c>
      <c r="J2" s="294" t="s">
        <v>524</v>
      </c>
      <c r="K2" s="295" t="s">
        <v>525</v>
      </c>
      <c r="L2" s="296"/>
      <c r="M2" s="295" t="s">
        <v>526</v>
      </c>
      <c r="N2" s="296"/>
      <c r="O2" s="295" t="s">
        <v>527</v>
      </c>
      <c r="P2" s="301"/>
    </row>
    <row r="3" spans="1:16" s="137" customFormat="1" ht="13.5" customHeight="1" x14ac:dyDescent="0.15">
      <c r="A3" s="304"/>
      <c r="B3" s="294"/>
      <c r="C3" s="307"/>
      <c r="D3" s="308"/>
      <c r="E3" s="311"/>
      <c r="F3" s="312"/>
      <c r="G3" s="311"/>
      <c r="H3" s="312"/>
      <c r="I3" s="304"/>
      <c r="J3" s="294"/>
      <c r="K3" s="297"/>
      <c r="L3" s="298"/>
      <c r="M3" s="297"/>
      <c r="N3" s="298"/>
      <c r="O3" s="297"/>
      <c r="P3" s="302"/>
    </row>
    <row r="4" spans="1:16" s="137" customFormat="1" ht="18.75" customHeight="1" x14ac:dyDescent="0.15">
      <c r="A4" s="304"/>
      <c r="B4" s="294"/>
      <c r="C4" s="309"/>
      <c r="D4" s="310"/>
      <c r="E4" s="313"/>
      <c r="F4" s="314"/>
      <c r="G4" s="313"/>
      <c r="H4" s="314"/>
      <c r="I4" s="304"/>
      <c r="J4" s="294"/>
      <c r="K4" s="299"/>
      <c r="L4" s="300"/>
      <c r="M4" s="299"/>
      <c r="N4" s="300"/>
      <c r="O4" s="299"/>
      <c r="P4" s="303"/>
    </row>
    <row r="5" spans="1:16" s="137" customFormat="1" ht="15.75" customHeight="1" x14ac:dyDescent="0.15">
      <c r="A5" s="304"/>
      <c r="B5" s="294"/>
      <c r="C5" s="196" t="s">
        <v>528</v>
      </c>
      <c r="D5" s="196" t="s">
        <v>529</v>
      </c>
      <c r="E5" s="196" t="s">
        <v>528</v>
      </c>
      <c r="F5" s="196" t="s">
        <v>529</v>
      </c>
      <c r="G5" s="196" t="s">
        <v>528</v>
      </c>
      <c r="H5" s="196" t="s">
        <v>529</v>
      </c>
      <c r="I5" s="304"/>
      <c r="J5" s="294"/>
      <c r="K5" s="196" t="s">
        <v>528</v>
      </c>
      <c r="L5" s="196" t="s">
        <v>529</v>
      </c>
      <c r="M5" s="196" t="s">
        <v>528</v>
      </c>
      <c r="N5" s="196" t="s">
        <v>529</v>
      </c>
      <c r="O5" s="196" t="s">
        <v>528</v>
      </c>
      <c r="P5" s="196" t="s">
        <v>529</v>
      </c>
    </row>
    <row r="6" spans="1:16" s="137" customFormat="1" ht="13.5" customHeight="1" x14ac:dyDescent="0.15">
      <c r="A6" s="288">
        <v>1</v>
      </c>
      <c r="B6" s="278" t="s">
        <v>388</v>
      </c>
      <c r="C6" s="198" t="s">
        <v>291</v>
      </c>
      <c r="D6" s="289" t="s">
        <v>530</v>
      </c>
      <c r="E6" s="198" t="s">
        <v>291</v>
      </c>
      <c r="F6" s="289" t="s">
        <v>530</v>
      </c>
      <c r="G6" s="198" t="s">
        <v>295</v>
      </c>
      <c r="H6" s="216" t="s">
        <v>531</v>
      </c>
      <c r="I6" s="268">
        <v>17</v>
      </c>
      <c r="J6" s="278" t="s">
        <v>43</v>
      </c>
      <c r="K6" s="198" t="s">
        <v>291</v>
      </c>
      <c r="L6" s="265" t="s">
        <v>538</v>
      </c>
      <c r="M6" s="198" t="s">
        <v>291</v>
      </c>
      <c r="N6" s="265" t="s">
        <v>538</v>
      </c>
      <c r="O6" s="198" t="s">
        <v>295</v>
      </c>
      <c r="P6" s="262" t="s">
        <v>539</v>
      </c>
    </row>
    <row r="7" spans="1:16" x14ac:dyDescent="0.15">
      <c r="A7" s="283"/>
      <c r="B7" s="276"/>
      <c r="C7" s="197" t="s">
        <v>296</v>
      </c>
      <c r="D7" s="290"/>
      <c r="E7" s="197" t="s">
        <v>296</v>
      </c>
      <c r="F7" s="290"/>
      <c r="G7" s="197" t="s">
        <v>297</v>
      </c>
      <c r="H7" s="280"/>
      <c r="I7" s="269"/>
      <c r="J7" s="276"/>
      <c r="K7" s="197" t="s">
        <v>316</v>
      </c>
      <c r="L7" s="266"/>
      <c r="M7" s="197" t="s">
        <v>316</v>
      </c>
      <c r="N7" s="266"/>
      <c r="O7" s="197" t="s">
        <v>315</v>
      </c>
      <c r="P7" s="263"/>
    </row>
    <row r="8" spans="1:16" x14ac:dyDescent="0.15">
      <c r="A8" s="283"/>
      <c r="B8" s="276"/>
      <c r="C8" s="197" t="s">
        <v>301</v>
      </c>
      <c r="D8" s="290"/>
      <c r="E8" s="197" t="s">
        <v>301</v>
      </c>
      <c r="F8" s="290"/>
      <c r="G8" s="197" t="s">
        <v>298</v>
      </c>
      <c r="H8" s="280"/>
      <c r="I8" s="269"/>
      <c r="J8" s="276"/>
      <c r="K8" s="197" t="s">
        <v>127</v>
      </c>
      <c r="L8" s="266"/>
      <c r="M8" s="197" t="s">
        <v>127</v>
      </c>
      <c r="N8" s="266"/>
      <c r="O8" s="197" t="s">
        <v>314</v>
      </c>
      <c r="P8" s="263"/>
    </row>
    <row r="9" spans="1:16" x14ac:dyDescent="0.15">
      <c r="A9" s="283"/>
      <c r="B9" s="277"/>
      <c r="C9" s="197" t="s">
        <v>44</v>
      </c>
      <c r="D9" s="291"/>
      <c r="E9" s="197" t="s">
        <v>44</v>
      </c>
      <c r="F9" s="291"/>
      <c r="G9" s="197"/>
      <c r="H9" s="281"/>
      <c r="I9" s="270"/>
      <c r="J9" s="279"/>
      <c r="K9" s="197" t="s">
        <v>44</v>
      </c>
      <c r="L9" s="267"/>
      <c r="M9" s="197" t="s">
        <v>44</v>
      </c>
      <c r="N9" s="267"/>
      <c r="O9" s="197"/>
      <c r="P9" s="264"/>
    </row>
    <row r="10" spans="1:16" ht="13.5" customHeight="1" x14ac:dyDescent="0.15">
      <c r="A10" s="288">
        <v>2</v>
      </c>
      <c r="B10" s="278" t="s">
        <v>394</v>
      </c>
      <c r="C10" s="198" t="s">
        <v>291</v>
      </c>
      <c r="D10" s="285" t="s">
        <v>535</v>
      </c>
      <c r="E10" s="198" t="s">
        <v>291</v>
      </c>
      <c r="F10" s="285" t="s">
        <v>536</v>
      </c>
      <c r="G10" s="198" t="s">
        <v>295</v>
      </c>
      <c r="H10" s="216" t="s">
        <v>537</v>
      </c>
      <c r="I10" s="273">
        <v>18</v>
      </c>
      <c r="J10" s="275" t="s">
        <v>416</v>
      </c>
      <c r="K10" s="198" t="s">
        <v>324</v>
      </c>
      <c r="L10" s="265" t="s">
        <v>542</v>
      </c>
      <c r="M10" s="198" t="s">
        <v>324</v>
      </c>
      <c r="N10" s="265" t="s">
        <v>542</v>
      </c>
      <c r="O10" s="198" t="s">
        <v>295</v>
      </c>
      <c r="P10" s="262" t="s">
        <v>543</v>
      </c>
    </row>
    <row r="11" spans="1:16" x14ac:dyDescent="0.15">
      <c r="A11" s="292"/>
      <c r="B11" s="276"/>
      <c r="C11" s="197" t="s">
        <v>311</v>
      </c>
      <c r="D11" s="286"/>
      <c r="E11" s="197" t="s">
        <v>310</v>
      </c>
      <c r="F11" s="286"/>
      <c r="G11" s="197" t="s">
        <v>309</v>
      </c>
      <c r="H11" s="280"/>
      <c r="I11" s="269"/>
      <c r="J11" s="276"/>
      <c r="K11" s="197" t="s">
        <v>322</v>
      </c>
      <c r="L11" s="266"/>
      <c r="M11" s="197" t="s">
        <v>322</v>
      </c>
      <c r="N11" s="266"/>
      <c r="O11" s="197" t="s">
        <v>323</v>
      </c>
      <c r="P11" s="263"/>
    </row>
    <row r="12" spans="1:16" x14ac:dyDescent="0.15">
      <c r="A12" s="292"/>
      <c r="B12" s="276"/>
      <c r="C12" s="197" t="s">
        <v>306</v>
      </c>
      <c r="D12" s="286"/>
      <c r="E12" s="197" t="s">
        <v>307</v>
      </c>
      <c r="F12" s="286"/>
      <c r="G12" s="197" t="s">
        <v>308</v>
      </c>
      <c r="H12" s="280"/>
      <c r="I12" s="269"/>
      <c r="J12" s="276"/>
      <c r="K12" s="197" t="s">
        <v>148</v>
      </c>
      <c r="L12" s="266"/>
      <c r="M12" s="197" t="s">
        <v>148</v>
      </c>
      <c r="N12" s="266"/>
      <c r="O12" s="197" t="s">
        <v>320</v>
      </c>
      <c r="P12" s="263"/>
    </row>
    <row r="13" spans="1:16" x14ac:dyDescent="0.15">
      <c r="A13" s="293"/>
      <c r="B13" s="279"/>
      <c r="C13" s="199" t="s">
        <v>97</v>
      </c>
      <c r="D13" s="287"/>
      <c r="E13" s="199" t="s">
        <v>97</v>
      </c>
      <c r="F13" s="287"/>
      <c r="G13" s="199" t="s">
        <v>97</v>
      </c>
      <c r="H13" s="281"/>
      <c r="I13" s="274"/>
      <c r="J13" s="277"/>
      <c r="K13" s="199" t="s">
        <v>97</v>
      </c>
      <c r="L13" s="267"/>
      <c r="M13" s="199" t="s">
        <v>97</v>
      </c>
      <c r="N13" s="267"/>
      <c r="O13" s="199" t="s">
        <v>97</v>
      </c>
      <c r="P13" s="264"/>
    </row>
    <row r="14" spans="1:16" ht="13.5" customHeight="1" x14ac:dyDescent="0.15">
      <c r="A14" s="283">
        <v>3</v>
      </c>
      <c r="B14" s="275" t="s">
        <v>43</v>
      </c>
      <c r="C14" s="197" t="s">
        <v>291</v>
      </c>
      <c r="D14" s="285" t="s">
        <v>540</v>
      </c>
      <c r="E14" s="197" t="s">
        <v>291</v>
      </c>
      <c r="F14" s="285" t="s">
        <v>540</v>
      </c>
      <c r="G14" s="197" t="s">
        <v>295</v>
      </c>
      <c r="H14" s="216" t="s">
        <v>541</v>
      </c>
      <c r="I14" s="268">
        <v>19</v>
      </c>
      <c r="J14" s="278" t="s">
        <v>480</v>
      </c>
      <c r="K14" s="197" t="s">
        <v>364</v>
      </c>
      <c r="L14" s="265" t="s">
        <v>545</v>
      </c>
      <c r="M14" s="197" t="s">
        <v>291</v>
      </c>
      <c r="N14" s="265" t="s">
        <v>546</v>
      </c>
      <c r="O14" s="197" t="s">
        <v>295</v>
      </c>
      <c r="P14" s="262" t="s">
        <v>547</v>
      </c>
    </row>
    <row r="15" spans="1:16" x14ac:dyDescent="0.15">
      <c r="A15" s="283"/>
      <c r="B15" s="276"/>
      <c r="C15" s="197" t="s">
        <v>316</v>
      </c>
      <c r="D15" s="286"/>
      <c r="E15" s="197" t="s">
        <v>316</v>
      </c>
      <c r="F15" s="286"/>
      <c r="G15" s="197" t="s">
        <v>315</v>
      </c>
      <c r="H15" s="280"/>
      <c r="I15" s="269"/>
      <c r="J15" s="276"/>
      <c r="K15" s="197" t="s">
        <v>330</v>
      </c>
      <c r="L15" s="266"/>
      <c r="M15" s="197" t="s">
        <v>329</v>
      </c>
      <c r="N15" s="266"/>
      <c r="O15" s="197" t="s">
        <v>363</v>
      </c>
      <c r="P15" s="263"/>
    </row>
    <row r="16" spans="1:16" x14ac:dyDescent="0.15">
      <c r="A16" s="283"/>
      <c r="B16" s="276"/>
      <c r="C16" s="197" t="s">
        <v>127</v>
      </c>
      <c r="D16" s="286"/>
      <c r="E16" s="197" t="s">
        <v>127</v>
      </c>
      <c r="F16" s="286"/>
      <c r="G16" s="197" t="s">
        <v>314</v>
      </c>
      <c r="H16" s="280"/>
      <c r="I16" s="269"/>
      <c r="J16" s="276"/>
      <c r="K16" s="197" t="s">
        <v>148</v>
      </c>
      <c r="L16" s="266"/>
      <c r="M16" s="197" t="s">
        <v>148</v>
      </c>
      <c r="N16" s="266"/>
      <c r="O16" s="197" t="s">
        <v>323</v>
      </c>
      <c r="P16" s="263"/>
    </row>
    <row r="17" spans="1:16" x14ac:dyDescent="0.15">
      <c r="A17" s="283"/>
      <c r="B17" s="277"/>
      <c r="C17" s="197" t="s">
        <v>544</v>
      </c>
      <c r="D17" s="287"/>
      <c r="E17" s="197" t="s">
        <v>544</v>
      </c>
      <c r="F17" s="287"/>
      <c r="G17" s="197" t="s">
        <v>313</v>
      </c>
      <c r="H17" s="281"/>
      <c r="I17" s="270"/>
      <c r="J17" s="279"/>
      <c r="K17" s="197" t="s">
        <v>132</v>
      </c>
      <c r="L17" s="267"/>
      <c r="M17" s="197" t="s">
        <v>132</v>
      </c>
      <c r="N17" s="267"/>
      <c r="O17" s="197" t="s">
        <v>313</v>
      </c>
      <c r="P17" s="264"/>
    </row>
    <row r="18" spans="1:16" ht="13.5" customHeight="1" x14ac:dyDescent="0.15">
      <c r="A18" s="288">
        <v>4</v>
      </c>
      <c r="B18" s="278" t="s">
        <v>416</v>
      </c>
      <c r="C18" s="198" t="s">
        <v>324</v>
      </c>
      <c r="D18" s="285" t="s">
        <v>542</v>
      </c>
      <c r="E18" s="198" t="s">
        <v>324</v>
      </c>
      <c r="F18" s="285" t="s">
        <v>542</v>
      </c>
      <c r="G18" s="198" t="s">
        <v>295</v>
      </c>
      <c r="H18" s="216" t="s">
        <v>543</v>
      </c>
      <c r="I18" s="369"/>
      <c r="J18" s="370"/>
      <c r="K18" s="370"/>
      <c r="L18" s="370"/>
      <c r="M18" s="370"/>
      <c r="N18" s="370"/>
      <c r="O18" s="370"/>
      <c r="P18" s="371"/>
    </row>
    <row r="19" spans="1:16" x14ac:dyDescent="0.15">
      <c r="A19" s="283"/>
      <c r="B19" s="276"/>
      <c r="C19" s="197" t="s">
        <v>322</v>
      </c>
      <c r="D19" s="286"/>
      <c r="E19" s="197" t="s">
        <v>322</v>
      </c>
      <c r="F19" s="286"/>
      <c r="G19" s="197" t="s">
        <v>323</v>
      </c>
      <c r="H19" s="280"/>
      <c r="I19" s="372"/>
      <c r="J19" s="373"/>
      <c r="K19" s="373"/>
      <c r="L19" s="373"/>
      <c r="M19" s="373"/>
      <c r="N19" s="373"/>
      <c r="O19" s="373"/>
      <c r="P19" s="374"/>
    </row>
    <row r="20" spans="1:16" x14ac:dyDescent="0.15">
      <c r="A20" s="283"/>
      <c r="B20" s="276"/>
      <c r="C20" s="197" t="s">
        <v>148</v>
      </c>
      <c r="D20" s="286"/>
      <c r="E20" s="197" t="s">
        <v>148</v>
      </c>
      <c r="F20" s="286"/>
      <c r="G20" s="197" t="s">
        <v>320</v>
      </c>
      <c r="H20" s="280"/>
      <c r="I20" s="273">
        <v>22</v>
      </c>
      <c r="J20" s="275" t="s">
        <v>388</v>
      </c>
      <c r="K20" s="198" t="s">
        <v>291</v>
      </c>
      <c r="L20" s="265" t="s">
        <v>552</v>
      </c>
      <c r="M20" s="198" t="s">
        <v>291</v>
      </c>
      <c r="N20" s="265" t="s">
        <v>552</v>
      </c>
      <c r="O20" s="198" t="s">
        <v>295</v>
      </c>
      <c r="P20" s="262" t="s">
        <v>553</v>
      </c>
    </row>
    <row r="21" spans="1:16" x14ac:dyDescent="0.15">
      <c r="A21" s="284"/>
      <c r="B21" s="279"/>
      <c r="C21" s="199" t="s">
        <v>97</v>
      </c>
      <c r="D21" s="287"/>
      <c r="E21" s="199" t="s">
        <v>97</v>
      </c>
      <c r="F21" s="287"/>
      <c r="G21" s="199" t="s">
        <v>97</v>
      </c>
      <c r="H21" s="281"/>
      <c r="I21" s="269"/>
      <c r="J21" s="276"/>
      <c r="K21" s="197" t="s">
        <v>339</v>
      </c>
      <c r="L21" s="266"/>
      <c r="M21" s="197" t="s">
        <v>339</v>
      </c>
      <c r="N21" s="266"/>
      <c r="O21" s="197" t="s">
        <v>338</v>
      </c>
      <c r="P21" s="263"/>
    </row>
    <row r="22" spans="1:16" ht="13.5" customHeight="1" x14ac:dyDescent="0.15">
      <c r="A22" s="283">
        <v>5</v>
      </c>
      <c r="B22" s="275" t="s">
        <v>480</v>
      </c>
      <c r="C22" s="197" t="s">
        <v>333</v>
      </c>
      <c r="D22" s="285" t="s">
        <v>548</v>
      </c>
      <c r="E22" s="197" t="s">
        <v>333</v>
      </c>
      <c r="F22" s="285" t="s">
        <v>549</v>
      </c>
      <c r="G22" s="197" t="s">
        <v>332</v>
      </c>
      <c r="H22" s="216" t="s">
        <v>550</v>
      </c>
      <c r="I22" s="269"/>
      <c r="J22" s="276"/>
      <c r="K22" s="197" t="s">
        <v>336</v>
      </c>
      <c r="L22" s="266"/>
      <c r="M22" s="197" t="s">
        <v>336</v>
      </c>
      <c r="N22" s="266"/>
      <c r="O22" s="197" t="s">
        <v>337</v>
      </c>
      <c r="P22" s="263"/>
    </row>
    <row r="23" spans="1:16" x14ac:dyDescent="0.15">
      <c r="A23" s="283"/>
      <c r="B23" s="276"/>
      <c r="C23" s="197" t="s">
        <v>330</v>
      </c>
      <c r="D23" s="286"/>
      <c r="E23" s="197" t="s">
        <v>329</v>
      </c>
      <c r="F23" s="286"/>
      <c r="G23" s="197" t="s">
        <v>331</v>
      </c>
      <c r="H23" s="280"/>
      <c r="I23" s="274"/>
      <c r="J23" s="277"/>
      <c r="K23" s="199" t="s">
        <v>554</v>
      </c>
      <c r="L23" s="267"/>
      <c r="M23" s="199" t="s">
        <v>554</v>
      </c>
      <c r="N23" s="267"/>
      <c r="O23" s="199" t="s">
        <v>97</v>
      </c>
      <c r="P23" s="264"/>
    </row>
    <row r="24" spans="1:16" x14ac:dyDescent="0.15">
      <c r="A24" s="283"/>
      <c r="B24" s="276"/>
      <c r="C24" s="197" t="s">
        <v>327</v>
      </c>
      <c r="D24" s="286"/>
      <c r="E24" s="197" t="s">
        <v>327</v>
      </c>
      <c r="F24" s="286"/>
      <c r="G24" s="197" t="s">
        <v>323</v>
      </c>
      <c r="H24" s="280"/>
      <c r="I24" s="268">
        <v>23</v>
      </c>
      <c r="J24" s="278" t="s">
        <v>394</v>
      </c>
      <c r="K24" s="197" t="s">
        <v>291</v>
      </c>
      <c r="L24" s="265" t="s">
        <v>555</v>
      </c>
      <c r="M24" s="197" t="s">
        <v>291</v>
      </c>
      <c r="N24" s="262" t="s">
        <v>556</v>
      </c>
      <c r="O24" s="197" t="s">
        <v>295</v>
      </c>
      <c r="P24" s="262" t="s">
        <v>557</v>
      </c>
    </row>
    <row r="25" spans="1:16" x14ac:dyDescent="0.15">
      <c r="A25" s="283"/>
      <c r="B25" s="277"/>
      <c r="C25" s="197" t="s">
        <v>132</v>
      </c>
      <c r="D25" s="287"/>
      <c r="E25" s="197" t="s">
        <v>132</v>
      </c>
      <c r="F25" s="287"/>
      <c r="G25" s="197" t="s">
        <v>313</v>
      </c>
      <c r="H25" s="281"/>
      <c r="I25" s="269"/>
      <c r="J25" s="276"/>
      <c r="K25" s="197" t="s">
        <v>344</v>
      </c>
      <c r="L25" s="266"/>
      <c r="M25" s="197" t="s">
        <v>343</v>
      </c>
      <c r="N25" s="263"/>
      <c r="O25" s="197" t="s">
        <v>323</v>
      </c>
      <c r="P25" s="263"/>
    </row>
    <row r="26" spans="1:16" ht="13.5" customHeight="1" x14ac:dyDescent="0.15">
      <c r="A26" s="369"/>
      <c r="B26" s="370"/>
      <c r="C26" s="370"/>
      <c r="D26" s="370"/>
      <c r="E26" s="370"/>
      <c r="F26" s="370"/>
      <c r="G26" s="370"/>
      <c r="H26" s="371"/>
      <c r="I26" s="269"/>
      <c r="J26" s="276"/>
      <c r="K26" s="197" t="s">
        <v>341</v>
      </c>
      <c r="L26" s="266"/>
      <c r="M26" s="197" t="s">
        <v>306</v>
      </c>
      <c r="N26" s="263"/>
      <c r="O26" s="197" t="s">
        <v>342</v>
      </c>
      <c r="P26" s="263"/>
    </row>
    <row r="27" spans="1:16" x14ac:dyDescent="0.15">
      <c r="A27" s="372"/>
      <c r="B27" s="373"/>
      <c r="C27" s="373"/>
      <c r="D27" s="373"/>
      <c r="E27" s="373"/>
      <c r="F27" s="373"/>
      <c r="G27" s="373"/>
      <c r="H27" s="374"/>
      <c r="I27" s="270"/>
      <c r="J27" s="279"/>
      <c r="K27" s="197" t="s">
        <v>148</v>
      </c>
      <c r="L27" s="267"/>
      <c r="M27" s="197" t="s">
        <v>148</v>
      </c>
      <c r="N27" s="264"/>
      <c r="O27" s="197"/>
      <c r="P27" s="264"/>
    </row>
    <row r="28" spans="1:16" x14ac:dyDescent="0.15">
      <c r="A28" s="288">
        <v>8</v>
      </c>
      <c r="B28" s="278" t="s">
        <v>388</v>
      </c>
      <c r="C28" s="198" t="s">
        <v>291</v>
      </c>
      <c r="D28" s="285" t="s">
        <v>552</v>
      </c>
      <c r="E28" s="198" t="s">
        <v>291</v>
      </c>
      <c r="F28" s="285" t="s">
        <v>552</v>
      </c>
      <c r="G28" s="198" t="s">
        <v>295</v>
      </c>
      <c r="H28" s="216" t="s">
        <v>553</v>
      </c>
      <c r="I28" s="273">
        <v>24</v>
      </c>
      <c r="J28" s="275" t="s">
        <v>43</v>
      </c>
      <c r="K28" s="198" t="s">
        <v>291</v>
      </c>
      <c r="L28" s="262" t="s">
        <v>558</v>
      </c>
      <c r="M28" s="198" t="s">
        <v>291</v>
      </c>
      <c r="N28" s="262" t="s">
        <v>559</v>
      </c>
      <c r="O28" s="198" t="s">
        <v>295</v>
      </c>
      <c r="P28" s="262" t="s">
        <v>560</v>
      </c>
    </row>
    <row r="29" spans="1:16" x14ac:dyDescent="0.15">
      <c r="A29" s="283"/>
      <c r="B29" s="276"/>
      <c r="C29" s="197" t="s">
        <v>339</v>
      </c>
      <c r="D29" s="286"/>
      <c r="E29" s="197" t="s">
        <v>339</v>
      </c>
      <c r="F29" s="286"/>
      <c r="G29" s="197" t="s">
        <v>338</v>
      </c>
      <c r="H29" s="280"/>
      <c r="I29" s="269"/>
      <c r="J29" s="276"/>
      <c r="K29" s="197" t="s">
        <v>349</v>
      </c>
      <c r="L29" s="263"/>
      <c r="M29" s="197" t="s">
        <v>348</v>
      </c>
      <c r="N29" s="263"/>
      <c r="O29" s="197" t="s">
        <v>347</v>
      </c>
      <c r="P29" s="263"/>
    </row>
    <row r="30" spans="1:16" ht="13.5" customHeight="1" x14ac:dyDescent="0.15">
      <c r="A30" s="283"/>
      <c r="B30" s="276"/>
      <c r="C30" s="197" t="s">
        <v>336</v>
      </c>
      <c r="D30" s="286"/>
      <c r="E30" s="197" t="s">
        <v>336</v>
      </c>
      <c r="F30" s="286"/>
      <c r="G30" s="197" t="s">
        <v>337</v>
      </c>
      <c r="H30" s="280"/>
      <c r="I30" s="269"/>
      <c r="J30" s="276"/>
      <c r="K30" s="197" t="s">
        <v>190</v>
      </c>
      <c r="L30" s="263"/>
      <c r="M30" s="197" t="s">
        <v>190</v>
      </c>
      <c r="N30" s="263"/>
      <c r="O30" s="197" t="s">
        <v>346</v>
      </c>
      <c r="P30" s="263"/>
    </row>
    <row r="31" spans="1:16" x14ac:dyDescent="0.15">
      <c r="A31" s="284"/>
      <c r="B31" s="279"/>
      <c r="C31" s="199" t="s">
        <v>554</v>
      </c>
      <c r="D31" s="287"/>
      <c r="E31" s="199" t="s">
        <v>554</v>
      </c>
      <c r="F31" s="287"/>
      <c r="G31" s="199" t="s">
        <v>97</v>
      </c>
      <c r="H31" s="281"/>
      <c r="I31" s="274"/>
      <c r="J31" s="277"/>
      <c r="K31" s="199" t="s">
        <v>132</v>
      </c>
      <c r="L31" s="264"/>
      <c r="M31" s="199" t="s">
        <v>132</v>
      </c>
      <c r="N31" s="264"/>
      <c r="O31" s="199" t="s">
        <v>313</v>
      </c>
      <c r="P31" s="264"/>
    </row>
    <row r="32" spans="1:16" x14ac:dyDescent="0.15">
      <c r="A32" s="283">
        <v>9</v>
      </c>
      <c r="B32" s="275" t="s">
        <v>394</v>
      </c>
      <c r="C32" s="197" t="s">
        <v>291</v>
      </c>
      <c r="D32" s="285" t="s">
        <v>555</v>
      </c>
      <c r="E32" s="197" t="s">
        <v>291</v>
      </c>
      <c r="F32" s="289" t="s">
        <v>556</v>
      </c>
      <c r="G32" s="197" t="s">
        <v>295</v>
      </c>
      <c r="H32" s="216" t="s">
        <v>557</v>
      </c>
      <c r="I32" s="268">
        <v>25</v>
      </c>
      <c r="J32" s="278" t="s">
        <v>416</v>
      </c>
      <c r="K32" s="197" t="s">
        <v>291</v>
      </c>
      <c r="L32" s="265" t="s">
        <v>561</v>
      </c>
      <c r="M32" s="197" t="s">
        <v>291</v>
      </c>
      <c r="N32" s="265" t="s">
        <v>561</v>
      </c>
      <c r="O32" s="197" t="s">
        <v>295</v>
      </c>
      <c r="P32" s="262" t="s">
        <v>562</v>
      </c>
    </row>
    <row r="33" spans="1:16" x14ac:dyDescent="0.15">
      <c r="A33" s="283"/>
      <c r="B33" s="276"/>
      <c r="C33" s="197" t="s">
        <v>344</v>
      </c>
      <c r="D33" s="286"/>
      <c r="E33" s="197" t="s">
        <v>343</v>
      </c>
      <c r="F33" s="290"/>
      <c r="G33" s="197" t="s">
        <v>323</v>
      </c>
      <c r="H33" s="280"/>
      <c r="I33" s="269"/>
      <c r="J33" s="276"/>
      <c r="K33" s="197" t="s">
        <v>353</v>
      </c>
      <c r="L33" s="266"/>
      <c r="M33" s="197" t="s">
        <v>353</v>
      </c>
      <c r="N33" s="266"/>
      <c r="O33" s="197" t="s">
        <v>352</v>
      </c>
      <c r="P33" s="263"/>
    </row>
    <row r="34" spans="1:16" ht="13.5" customHeight="1" x14ac:dyDescent="0.15">
      <c r="A34" s="283"/>
      <c r="B34" s="276"/>
      <c r="C34" s="197" t="s">
        <v>341</v>
      </c>
      <c r="D34" s="286"/>
      <c r="E34" s="197" t="s">
        <v>306</v>
      </c>
      <c r="F34" s="290"/>
      <c r="G34" s="197" t="s">
        <v>342</v>
      </c>
      <c r="H34" s="280"/>
      <c r="I34" s="269"/>
      <c r="J34" s="276"/>
      <c r="K34" s="197" t="s">
        <v>44</v>
      </c>
      <c r="L34" s="266"/>
      <c r="M34" s="197" t="s">
        <v>44</v>
      </c>
      <c r="N34" s="266"/>
      <c r="O34" s="197" t="s">
        <v>351</v>
      </c>
      <c r="P34" s="263"/>
    </row>
    <row r="35" spans="1:16" x14ac:dyDescent="0.15">
      <c r="A35" s="283"/>
      <c r="B35" s="277"/>
      <c r="C35" s="197" t="s">
        <v>148</v>
      </c>
      <c r="D35" s="287"/>
      <c r="E35" s="197" t="s">
        <v>148</v>
      </c>
      <c r="F35" s="291"/>
      <c r="G35" s="197"/>
      <c r="H35" s="281"/>
      <c r="I35" s="270"/>
      <c r="J35" s="279"/>
      <c r="K35" s="197" t="s">
        <v>97</v>
      </c>
      <c r="L35" s="267"/>
      <c r="M35" s="197" t="s">
        <v>97</v>
      </c>
      <c r="N35" s="267"/>
      <c r="O35" s="197" t="s">
        <v>97</v>
      </c>
      <c r="P35" s="264"/>
    </row>
    <row r="36" spans="1:16" x14ac:dyDescent="0.15">
      <c r="A36" s="288">
        <v>10</v>
      </c>
      <c r="B36" s="278" t="s">
        <v>43</v>
      </c>
      <c r="C36" s="198" t="s">
        <v>291</v>
      </c>
      <c r="D36" s="289" t="s">
        <v>558</v>
      </c>
      <c r="E36" s="198" t="s">
        <v>291</v>
      </c>
      <c r="F36" s="289" t="s">
        <v>559</v>
      </c>
      <c r="G36" s="198" t="s">
        <v>295</v>
      </c>
      <c r="H36" s="216" t="s">
        <v>560</v>
      </c>
      <c r="I36" s="273">
        <v>26</v>
      </c>
      <c r="J36" s="275" t="s">
        <v>480</v>
      </c>
      <c r="K36" s="198" t="s">
        <v>291</v>
      </c>
      <c r="L36" s="265" t="s">
        <v>563</v>
      </c>
      <c r="M36" s="198" t="s">
        <v>291</v>
      </c>
      <c r="N36" s="265" t="s">
        <v>563</v>
      </c>
      <c r="O36" s="198" t="s">
        <v>295</v>
      </c>
      <c r="P36" s="262" t="s">
        <v>564</v>
      </c>
    </row>
    <row r="37" spans="1:16" x14ac:dyDescent="0.15">
      <c r="A37" s="283"/>
      <c r="B37" s="276"/>
      <c r="C37" s="197" t="s">
        <v>349</v>
      </c>
      <c r="D37" s="290"/>
      <c r="E37" s="197" t="s">
        <v>348</v>
      </c>
      <c r="F37" s="290"/>
      <c r="G37" s="197" t="s">
        <v>347</v>
      </c>
      <c r="H37" s="280"/>
      <c r="I37" s="269"/>
      <c r="J37" s="276"/>
      <c r="K37" s="197" t="s">
        <v>357</v>
      </c>
      <c r="L37" s="266"/>
      <c r="M37" s="197" t="s">
        <v>357</v>
      </c>
      <c r="N37" s="266"/>
      <c r="O37" s="197" t="s">
        <v>323</v>
      </c>
      <c r="P37" s="263"/>
    </row>
    <row r="38" spans="1:16" ht="13.5" customHeight="1" x14ac:dyDescent="0.15">
      <c r="A38" s="283"/>
      <c r="B38" s="276"/>
      <c r="C38" s="197" t="s">
        <v>190</v>
      </c>
      <c r="D38" s="290"/>
      <c r="E38" s="197" t="s">
        <v>190</v>
      </c>
      <c r="F38" s="290"/>
      <c r="G38" s="197" t="s">
        <v>346</v>
      </c>
      <c r="H38" s="280"/>
      <c r="I38" s="269"/>
      <c r="J38" s="276"/>
      <c r="K38" s="197" t="s">
        <v>355</v>
      </c>
      <c r="L38" s="266"/>
      <c r="M38" s="197" t="s">
        <v>355</v>
      </c>
      <c r="N38" s="266"/>
      <c r="O38" s="197" t="s">
        <v>356</v>
      </c>
      <c r="P38" s="263"/>
    </row>
    <row r="39" spans="1:16" x14ac:dyDescent="0.15">
      <c r="A39" s="284"/>
      <c r="B39" s="279"/>
      <c r="C39" s="199" t="s">
        <v>132</v>
      </c>
      <c r="D39" s="291"/>
      <c r="E39" s="199" t="s">
        <v>132</v>
      </c>
      <c r="F39" s="291"/>
      <c r="G39" s="199" t="s">
        <v>313</v>
      </c>
      <c r="H39" s="281"/>
      <c r="I39" s="274"/>
      <c r="J39" s="277"/>
      <c r="K39" s="199" t="s">
        <v>551</v>
      </c>
      <c r="L39" s="267"/>
      <c r="M39" s="199" t="s">
        <v>551</v>
      </c>
      <c r="N39" s="267"/>
      <c r="O39" s="199" t="s">
        <v>153</v>
      </c>
      <c r="P39" s="264"/>
    </row>
    <row r="40" spans="1:16" x14ac:dyDescent="0.15">
      <c r="A40" s="283">
        <v>11</v>
      </c>
      <c r="B40" s="275" t="s">
        <v>416</v>
      </c>
      <c r="C40" s="197" t="s">
        <v>291</v>
      </c>
      <c r="D40" s="285" t="s">
        <v>561</v>
      </c>
      <c r="E40" s="197" t="s">
        <v>291</v>
      </c>
      <c r="F40" s="285" t="s">
        <v>561</v>
      </c>
      <c r="G40" s="197" t="s">
        <v>295</v>
      </c>
      <c r="H40" s="216" t="s">
        <v>562</v>
      </c>
      <c r="I40" s="369"/>
      <c r="J40" s="370"/>
      <c r="K40" s="370"/>
      <c r="L40" s="370"/>
      <c r="M40" s="370"/>
      <c r="N40" s="370"/>
      <c r="O40" s="370"/>
      <c r="P40" s="371"/>
    </row>
    <row r="41" spans="1:16" x14ac:dyDescent="0.15">
      <c r="A41" s="283"/>
      <c r="B41" s="276"/>
      <c r="C41" s="197" t="s">
        <v>353</v>
      </c>
      <c r="D41" s="286"/>
      <c r="E41" s="197" t="s">
        <v>353</v>
      </c>
      <c r="F41" s="286"/>
      <c r="G41" s="197" t="s">
        <v>352</v>
      </c>
      <c r="H41" s="280"/>
      <c r="I41" s="372"/>
      <c r="J41" s="373"/>
      <c r="K41" s="373"/>
      <c r="L41" s="373"/>
      <c r="M41" s="373"/>
      <c r="N41" s="373"/>
      <c r="O41" s="373"/>
      <c r="P41" s="374"/>
    </row>
    <row r="42" spans="1:16" ht="13.5" customHeight="1" x14ac:dyDescent="0.15">
      <c r="A42" s="283"/>
      <c r="B42" s="276"/>
      <c r="C42" s="197" t="s">
        <v>44</v>
      </c>
      <c r="D42" s="286"/>
      <c r="E42" s="197" t="s">
        <v>44</v>
      </c>
      <c r="F42" s="286"/>
      <c r="G42" s="197" t="s">
        <v>351</v>
      </c>
      <c r="H42" s="280"/>
      <c r="I42" s="268">
        <v>29</v>
      </c>
      <c r="J42" s="278" t="s">
        <v>388</v>
      </c>
      <c r="K42" s="198" t="s">
        <v>291</v>
      </c>
      <c r="L42" s="262" t="s">
        <v>530</v>
      </c>
      <c r="M42" s="198" t="s">
        <v>291</v>
      </c>
      <c r="N42" s="262" t="s">
        <v>530</v>
      </c>
      <c r="O42" s="198" t="s">
        <v>295</v>
      </c>
      <c r="P42" s="262" t="s">
        <v>531</v>
      </c>
    </row>
    <row r="43" spans="1:16" x14ac:dyDescent="0.15">
      <c r="A43" s="283"/>
      <c r="B43" s="277"/>
      <c r="C43" s="197" t="s">
        <v>97</v>
      </c>
      <c r="D43" s="287"/>
      <c r="E43" s="197" t="s">
        <v>97</v>
      </c>
      <c r="F43" s="287"/>
      <c r="G43" s="197" t="s">
        <v>97</v>
      </c>
      <c r="H43" s="281"/>
      <c r="I43" s="269"/>
      <c r="J43" s="276"/>
      <c r="K43" s="197" t="s">
        <v>296</v>
      </c>
      <c r="L43" s="263"/>
      <c r="M43" s="197" t="s">
        <v>296</v>
      </c>
      <c r="N43" s="263"/>
      <c r="O43" s="197" t="s">
        <v>297</v>
      </c>
      <c r="P43" s="263"/>
    </row>
    <row r="44" spans="1:16" x14ac:dyDescent="0.15">
      <c r="A44" s="282">
        <v>12</v>
      </c>
      <c r="B44" s="278" t="s">
        <v>480</v>
      </c>
      <c r="C44" s="198" t="s">
        <v>291</v>
      </c>
      <c r="D44" s="285" t="s">
        <v>563</v>
      </c>
      <c r="E44" s="198" t="s">
        <v>291</v>
      </c>
      <c r="F44" s="285" t="s">
        <v>563</v>
      </c>
      <c r="G44" s="198" t="s">
        <v>295</v>
      </c>
      <c r="H44" s="216" t="s">
        <v>564</v>
      </c>
      <c r="I44" s="269"/>
      <c r="J44" s="276"/>
      <c r="K44" s="197" t="s">
        <v>301</v>
      </c>
      <c r="L44" s="263"/>
      <c r="M44" s="197" t="s">
        <v>301</v>
      </c>
      <c r="N44" s="263"/>
      <c r="O44" s="197" t="s">
        <v>298</v>
      </c>
      <c r="P44" s="263"/>
    </row>
    <row r="45" spans="1:16" x14ac:dyDescent="0.15">
      <c r="A45" s="283"/>
      <c r="B45" s="276"/>
      <c r="C45" s="197" t="s">
        <v>357</v>
      </c>
      <c r="D45" s="286"/>
      <c r="E45" s="197" t="s">
        <v>357</v>
      </c>
      <c r="F45" s="286"/>
      <c r="G45" s="197" t="s">
        <v>323</v>
      </c>
      <c r="H45" s="280"/>
      <c r="I45" s="270"/>
      <c r="J45" s="279"/>
      <c r="K45" s="197" t="s">
        <v>44</v>
      </c>
      <c r="L45" s="264"/>
      <c r="M45" s="197" t="s">
        <v>44</v>
      </c>
      <c r="N45" s="264"/>
      <c r="O45" s="199"/>
      <c r="P45" s="264"/>
    </row>
    <row r="46" spans="1:16" ht="13.5" customHeight="1" x14ac:dyDescent="0.15">
      <c r="A46" s="283"/>
      <c r="B46" s="276"/>
      <c r="C46" s="197" t="s">
        <v>355</v>
      </c>
      <c r="D46" s="286"/>
      <c r="E46" s="197" t="s">
        <v>355</v>
      </c>
      <c r="F46" s="286"/>
      <c r="G46" s="197" t="s">
        <v>356</v>
      </c>
      <c r="H46" s="280"/>
      <c r="I46" s="273">
        <v>30</v>
      </c>
      <c r="J46" s="275" t="s">
        <v>394</v>
      </c>
      <c r="K46" s="198" t="s">
        <v>291</v>
      </c>
      <c r="L46" s="265" t="s">
        <v>535</v>
      </c>
      <c r="M46" s="198" t="s">
        <v>291</v>
      </c>
      <c r="N46" s="265" t="s">
        <v>536</v>
      </c>
      <c r="O46" s="198" t="s">
        <v>295</v>
      </c>
      <c r="P46" s="262" t="s">
        <v>537</v>
      </c>
    </row>
    <row r="47" spans="1:16" x14ac:dyDescent="0.15">
      <c r="A47" s="284"/>
      <c r="B47" s="279"/>
      <c r="C47" s="199" t="s">
        <v>551</v>
      </c>
      <c r="D47" s="287"/>
      <c r="E47" s="199" t="s">
        <v>551</v>
      </c>
      <c r="F47" s="287"/>
      <c r="G47" s="199" t="s">
        <v>153</v>
      </c>
      <c r="H47" s="281"/>
      <c r="I47" s="269"/>
      <c r="J47" s="276"/>
      <c r="K47" s="197" t="s">
        <v>311</v>
      </c>
      <c r="L47" s="266"/>
      <c r="M47" s="197" t="s">
        <v>310</v>
      </c>
      <c r="N47" s="266"/>
      <c r="O47" s="197" t="s">
        <v>309</v>
      </c>
      <c r="P47" s="263"/>
    </row>
    <row r="48" spans="1:16" x14ac:dyDescent="0.15">
      <c r="A48" s="369"/>
      <c r="B48" s="370"/>
      <c r="C48" s="370"/>
      <c r="D48" s="370"/>
      <c r="E48" s="370"/>
      <c r="F48" s="370"/>
      <c r="G48" s="370"/>
      <c r="H48" s="371"/>
      <c r="I48" s="269"/>
      <c r="J48" s="276"/>
      <c r="K48" s="197" t="s">
        <v>306</v>
      </c>
      <c r="L48" s="266"/>
      <c r="M48" s="197" t="s">
        <v>307</v>
      </c>
      <c r="N48" s="266"/>
      <c r="O48" s="197" t="s">
        <v>308</v>
      </c>
      <c r="P48" s="263"/>
    </row>
    <row r="49" spans="1:16" x14ac:dyDescent="0.15">
      <c r="A49" s="372"/>
      <c r="B49" s="373"/>
      <c r="C49" s="373"/>
      <c r="D49" s="373"/>
      <c r="E49" s="373"/>
      <c r="F49" s="373"/>
      <c r="G49" s="373"/>
      <c r="H49" s="374"/>
      <c r="I49" s="274"/>
      <c r="J49" s="277"/>
      <c r="K49" s="199" t="s">
        <v>97</v>
      </c>
      <c r="L49" s="267"/>
      <c r="M49" s="199" t="s">
        <v>97</v>
      </c>
      <c r="N49" s="267"/>
      <c r="O49" s="199" t="s">
        <v>97</v>
      </c>
      <c r="P49" s="264"/>
    </row>
    <row r="50" spans="1:16" ht="13.5" customHeight="1" x14ac:dyDescent="0.15">
      <c r="A50" s="273">
        <v>16</v>
      </c>
      <c r="B50" s="275" t="s">
        <v>394</v>
      </c>
      <c r="C50" s="198" t="s">
        <v>291</v>
      </c>
      <c r="D50" s="265" t="s">
        <v>532</v>
      </c>
      <c r="E50" s="198" t="s">
        <v>291</v>
      </c>
      <c r="F50" s="265" t="s">
        <v>533</v>
      </c>
      <c r="G50" s="198" t="s">
        <v>295</v>
      </c>
      <c r="H50" s="262" t="s">
        <v>534</v>
      </c>
      <c r="I50" s="268">
        <v>31</v>
      </c>
      <c r="J50" s="268" t="s">
        <v>43</v>
      </c>
      <c r="K50" s="198" t="s">
        <v>291</v>
      </c>
      <c r="L50" s="265" t="s">
        <v>540</v>
      </c>
      <c r="M50" s="198" t="s">
        <v>291</v>
      </c>
      <c r="N50" s="265" t="s">
        <v>540</v>
      </c>
      <c r="O50" s="198" t="s">
        <v>295</v>
      </c>
      <c r="P50" s="262" t="s">
        <v>541</v>
      </c>
    </row>
    <row r="51" spans="1:16" x14ac:dyDescent="0.15">
      <c r="A51" s="269"/>
      <c r="B51" s="276"/>
      <c r="C51" s="197" t="s">
        <v>311</v>
      </c>
      <c r="D51" s="266"/>
      <c r="E51" s="197" t="s">
        <v>310</v>
      </c>
      <c r="F51" s="266"/>
      <c r="G51" s="197" t="s">
        <v>309</v>
      </c>
      <c r="H51" s="263"/>
      <c r="I51" s="269"/>
      <c r="J51" s="271"/>
      <c r="K51" s="197" t="s">
        <v>316</v>
      </c>
      <c r="L51" s="266"/>
      <c r="M51" s="197" t="s">
        <v>316</v>
      </c>
      <c r="N51" s="266"/>
      <c r="O51" s="197" t="s">
        <v>315</v>
      </c>
      <c r="P51" s="263"/>
    </row>
    <row r="52" spans="1:16" x14ac:dyDescent="0.15">
      <c r="A52" s="269"/>
      <c r="B52" s="276"/>
      <c r="C52" s="197" t="s">
        <v>306</v>
      </c>
      <c r="D52" s="266"/>
      <c r="E52" s="197" t="s">
        <v>307</v>
      </c>
      <c r="F52" s="266"/>
      <c r="G52" s="197" t="s">
        <v>308</v>
      </c>
      <c r="H52" s="263"/>
      <c r="I52" s="269"/>
      <c r="J52" s="271"/>
      <c r="K52" s="197" t="s">
        <v>127</v>
      </c>
      <c r="L52" s="266"/>
      <c r="M52" s="197" t="s">
        <v>127</v>
      </c>
      <c r="N52" s="266"/>
      <c r="O52" s="197" t="s">
        <v>314</v>
      </c>
      <c r="P52" s="263"/>
    </row>
    <row r="53" spans="1:16" x14ac:dyDescent="0.15">
      <c r="A53" s="270"/>
      <c r="B53" s="279"/>
      <c r="C53" s="199"/>
      <c r="D53" s="267"/>
      <c r="E53" s="199"/>
      <c r="F53" s="267"/>
      <c r="G53" s="199"/>
      <c r="H53" s="264"/>
      <c r="I53" s="270"/>
      <c r="J53" s="272"/>
      <c r="K53" s="199" t="s">
        <v>544</v>
      </c>
      <c r="L53" s="267"/>
      <c r="M53" s="199" t="s">
        <v>544</v>
      </c>
      <c r="N53" s="267"/>
      <c r="O53" s="199" t="s">
        <v>313</v>
      </c>
      <c r="P53" s="264"/>
    </row>
    <row r="54" spans="1:16" ht="13.5" customHeight="1" x14ac:dyDescent="0.15"/>
    <row r="58" spans="1:16" ht="13.5" customHeight="1" x14ac:dyDescent="0.15"/>
    <row r="62" spans="1:16" ht="13.5" customHeight="1" x14ac:dyDescent="0.15"/>
    <row r="66" ht="13.5" customHeight="1" x14ac:dyDescent="0.15"/>
  </sheetData>
  <mergeCells count="120">
    <mergeCell ref="J2:J5"/>
    <mergeCell ref="K2:L4"/>
    <mergeCell ref="M2:N4"/>
    <mergeCell ref="O2:P4"/>
    <mergeCell ref="A6:A9"/>
    <mergeCell ref="B6:B9"/>
    <mergeCell ref="D6:D9"/>
    <mergeCell ref="F6:F9"/>
    <mergeCell ref="A2:A5"/>
    <mergeCell ref="B2:B5"/>
    <mergeCell ref="C2:D4"/>
    <mergeCell ref="E2:F4"/>
    <mergeCell ref="G2:H4"/>
    <mergeCell ref="I2:I5"/>
    <mergeCell ref="F50:F53"/>
    <mergeCell ref="H50:H53"/>
    <mergeCell ref="A10:A13"/>
    <mergeCell ref="B10:B13"/>
    <mergeCell ref="D10:D13"/>
    <mergeCell ref="F10:F13"/>
    <mergeCell ref="H6:H9"/>
    <mergeCell ref="A50:A53"/>
    <mergeCell ref="B50:B53"/>
    <mergeCell ref="D50:D53"/>
    <mergeCell ref="N6:N9"/>
    <mergeCell ref="P6:P9"/>
    <mergeCell ref="A14:A17"/>
    <mergeCell ref="B14:B17"/>
    <mergeCell ref="D14:D17"/>
    <mergeCell ref="F14:F17"/>
    <mergeCell ref="H10:H13"/>
    <mergeCell ref="I6:I9"/>
    <mergeCell ref="J6:J9"/>
    <mergeCell ref="L6:L9"/>
    <mergeCell ref="N10:N13"/>
    <mergeCell ref="P10:P13"/>
    <mergeCell ref="A18:A21"/>
    <mergeCell ref="B18:B21"/>
    <mergeCell ref="D18:D21"/>
    <mergeCell ref="F18:F21"/>
    <mergeCell ref="H14:H17"/>
    <mergeCell ref="I10:I13"/>
    <mergeCell ref="J10:J13"/>
    <mergeCell ref="L10:L13"/>
    <mergeCell ref="N14:N17"/>
    <mergeCell ref="P14:P17"/>
    <mergeCell ref="A22:A25"/>
    <mergeCell ref="B22:B25"/>
    <mergeCell ref="D22:D25"/>
    <mergeCell ref="F22:F25"/>
    <mergeCell ref="H18:H21"/>
    <mergeCell ref="I14:I17"/>
    <mergeCell ref="J14:J17"/>
    <mergeCell ref="L14:L17"/>
    <mergeCell ref="N20:N23"/>
    <mergeCell ref="P20:P23"/>
    <mergeCell ref="A28:A31"/>
    <mergeCell ref="B28:B31"/>
    <mergeCell ref="D28:D31"/>
    <mergeCell ref="F28:F31"/>
    <mergeCell ref="I20:I23"/>
    <mergeCell ref="J20:J23"/>
    <mergeCell ref="L20:L23"/>
    <mergeCell ref="H22:H25"/>
    <mergeCell ref="N24:N27"/>
    <mergeCell ref="P24:P27"/>
    <mergeCell ref="A32:A35"/>
    <mergeCell ref="B32:B35"/>
    <mergeCell ref="D32:D35"/>
    <mergeCell ref="F32:F35"/>
    <mergeCell ref="H28:H31"/>
    <mergeCell ref="I24:I27"/>
    <mergeCell ref="J24:J27"/>
    <mergeCell ref="L24:L27"/>
    <mergeCell ref="N28:N31"/>
    <mergeCell ref="P28:P31"/>
    <mergeCell ref="A36:A39"/>
    <mergeCell ref="B36:B39"/>
    <mergeCell ref="D36:D39"/>
    <mergeCell ref="F36:F39"/>
    <mergeCell ref="H32:H35"/>
    <mergeCell ref="I28:I31"/>
    <mergeCell ref="J28:J31"/>
    <mergeCell ref="L28:L31"/>
    <mergeCell ref="N32:N35"/>
    <mergeCell ref="P32:P35"/>
    <mergeCell ref="A40:A43"/>
    <mergeCell ref="B40:B43"/>
    <mergeCell ref="D40:D43"/>
    <mergeCell ref="F40:F43"/>
    <mergeCell ref="H36:H39"/>
    <mergeCell ref="I32:I35"/>
    <mergeCell ref="J32:J35"/>
    <mergeCell ref="L32:L35"/>
    <mergeCell ref="N42:N45"/>
    <mergeCell ref="P42:P45"/>
    <mergeCell ref="I42:I45"/>
    <mergeCell ref="J42:J45"/>
    <mergeCell ref="L42:L45"/>
    <mergeCell ref="H44:H47"/>
    <mergeCell ref="N36:N39"/>
    <mergeCell ref="P36:P39"/>
    <mergeCell ref="A44:A47"/>
    <mergeCell ref="B44:B47"/>
    <mergeCell ref="D44:D47"/>
    <mergeCell ref="F44:F47"/>
    <mergeCell ref="H40:H43"/>
    <mergeCell ref="I36:I39"/>
    <mergeCell ref="J36:J39"/>
    <mergeCell ref="L36:L39"/>
    <mergeCell ref="P50:P53"/>
    <mergeCell ref="N46:N49"/>
    <mergeCell ref="P46:P49"/>
    <mergeCell ref="I50:I53"/>
    <mergeCell ref="J50:J53"/>
    <mergeCell ref="L50:L53"/>
    <mergeCell ref="N50:N53"/>
    <mergeCell ref="I46:I49"/>
    <mergeCell ref="J46:J49"/>
    <mergeCell ref="L46:L49"/>
  </mergeCells>
  <phoneticPr fontId="23"/>
  <printOptions horizontalCentered="1" verticalCentered="1"/>
  <pageMargins left="0.59055118110236227" right="0.59055118110236227" top="0.98425196850393704" bottom="0.39370078740157483" header="0.19685039370078741" footer="0.19685039370078741"/>
  <pageSetup paperSize="9" scale="60" fitToHeight="0" orientation="landscape" horizontalDpi="4294967293"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354</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318</v>
      </c>
      <c r="I5" s="325" t="s">
        <v>288</v>
      </c>
      <c r="J5" s="326"/>
      <c r="K5" s="327"/>
      <c r="L5" s="328" t="s">
        <v>317</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353</v>
      </c>
      <c r="C9" s="107" t="s">
        <v>149</v>
      </c>
      <c r="D9" s="107" t="s">
        <v>150</v>
      </c>
      <c r="E9" s="52"/>
      <c r="F9" s="52"/>
      <c r="G9" s="107"/>
      <c r="H9" s="130">
        <v>0.7</v>
      </c>
      <c r="I9" s="107" t="s">
        <v>353</v>
      </c>
      <c r="J9" s="107" t="s">
        <v>149</v>
      </c>
      <c r="K9" s="130">
        <v>0.3</v>
      </c>
      <c r="L9" s="107" t="s">
        <v>352</v>
      </c>
      <c r="M9" s="107" t="s">
        <v>59</v>
      </c>
      <c r="N9" s="123">
        <v>10</v>
      </c>
      <c r="O9" s="119"/>
    </row>
    <row r="10" spans="1:21" ht="24.95" customHeight="1" x14ac:dyDescent="0.15">
      <c r="A10" s="332"/>
      <c r="B10" s="107"/>
      <c r="C10" s="107" t="s">
        <v>62</v>
      </c>
      <c r="D10" s="107"/>
      <c r="E10" s="52" t="s">
        <v>63</v>
      </c>
      <c r="F10" s="52"/>
      <c r="G10" s="107"/>
      <c r="H10" s="125">
        <v>0.13</v>
      </c>
      <c r="I10" s="107"/>
      <c r="J10" s="107" t="s">
        <v>321</v>
      </c>
      <c r="K10" s="125">
        <v>0.13</v>
      </c>
      <c r="L10" s="107"/>
      <c r="M10" s="107" t="s">
        <v>136</v>
      </c>
      <c r="N10" s="123">
        <v>10</v>
      </c>
      <c r="O10" s="119"/>
    </row>
    <row r="11" spans="1:21" ht="24.95" customHeight="1" x14ac:dyDescent="0.15">
      <c r="A11" s="332"/>
      <c r="B11" s="107"/>
      <c r="C11" s="107" t="s">
        <v>59</v>
      </c>
      <c r="D11" s="107"/>
      <c r="E11" s="52"/>
      <c r="F11" s="52"/>
      <c r="G11" s="107"/>
      <c r="H11" s="110">
        <v>20</v>
      </c>
      <c r="I11" s="107"/>
      <c r="J11" s="107" t="s">
        <v>59</v>
      </c>
      <c r="K11" s="110">
        <v>10</v>
      </c>
      <c r="L11" s="105"/>
      <c r="M11" s="105"/>
      <c r="N11" s="122"/>
      <c r="O11" s="118"/>
    </row>
    <row r="12" spans="1:21" ht="24.95" customHeight="1" x14ac:dyDescent="0.15">
      <c r="A12" s="332"/>
      <c r="B12" s="107"/>
      <c r="C12" s="107" t="s">
        <v>136</v>
      </c>
      <c r="D12" s="107"/>
      <c r="E12" s="52"/>
      <c r="F12" s="52"/>
      <c r="G12" s="107"/>
      <c r="H12" s="110">
        <v>10</v>
      </c>
      <c r="I12" s="107"/>
      <c r="J12" s="107" t="s">
        <v>136</v>
      </c>
      <c r="K12" s="110">
        <v>10</v>
      </c>
      <c r="L12" s="107" t="s">
        <v>351</v>
      </c>
      <c r="M12" s="107" t="s">
        <v>42</v>
      </c>
      <c r="N12" s="123">
        <v>10</v>
      </c>
      <c r="O12" s="119"/>
    </row>
    <row r="13" spans="1:21" ht="24.95" customHeight="1" x14ac:dyDescent="0.15">
      <c r="A13" s="332"/>
      <c r="B13" s="107"/>
      <c r="C13" s="107" t="s">
        <v>30</v>
      </c>
      <c r="D13" s="107"/>
      <c r="E13" s="52"/>
      <c r="F13" s="52"/>
      <c r="G13" s="107"/>
      <c r="H13" s="110">
        <v>10</v>
      </c>
      <c r="I13" s="107"/>
      <c r="J13" s="107" t="s">
        <v>30</v>
      </c>
      <c r="K13" s="110">
        <v>10</v>
      </c>
      <c r="L13" s="105"/>
      <c r="M13" s="105"/>
      <c r="N13" s="122"/>
      <c r="O13" s="118"/>
    </row>
    <row r="14" spans="1:21" ht="24.95" customHeight="1" x14ac:dyDescent="0.15">
      <c r="A14" s="332"/>
      <c r="B14" s="107"/>
      <c r="C14" s="107"/>
      <c r="D14" s="107"/>
      <c r="E14" s="52"/>
      <c r="F14" s="52"/>
      <c r="G14" s="107" t="s">
        <v>48</v>
      </c>
      <c r="H14" s="110" t="s">
        <v>299</v>
      </c>
      <c r="I14" s="107"/>
      <c r="J14" s="107"/>
      <c r="K14" s="110"/>
      <c r="L14" s="107" t="s">
        <v>97</v>
      </c>
      <c r="M14" s="107" t="s">
        <v>99</v>
      </c>
      <c r="N14" s="126">
        <v>0.1</v>
      </c>
      <c r="O14" s="119"/>
    </row>
    <row r="15" spans="1:21" ht="24.95" customHeight="1" x14ac:dyDescent="0.15">
      <c r="A15" s="332"/>
      <c r="B15" s="107"/>
      <c r="C15" s="107"/>
      <c r="D15" s="107"/>
      <c r="E15" s="52"/>
      <c r="F15" s="52"/>
      <c r="G15" s="107" t="s">
        <v>33</v>
      </c>
      <c r="H15" s="110" t="s">
        <v>300</v>
      </c>
      <c r="I15" s="107"/>
      <c r="J15" s="107"/>
      <c r="K15" s="110"/>
      <c r="L15" s="107"/>
      <c r="M15" s="107"/>
      <c r="N15" s="123"/>
      <c r="O15" s="119"/>
    </row>
    <row r="16" spans="1:21" ht="24.95" customHeight="1" x14ac:dyDescent="0.15">
      <c r="A16" s="332"/>
      <c r="B16" s="107"/>
      <c r="C16" s="107"/>
      <c r="D16" s="107"/>
      <c r="E16" s="52"/>
      <c r="F16" s="52" t="s">
        <v>35</v>
      </c>
      <c r="G16" s="107" t="s">
        <v>34</v>
      </c>
      <c r="H16" s="110" t="s">
        <v>300</v>
      </c>
      <c r="I16" s="107"/>
      <c r="J16" s="107"/>
      <c r="K16" s="110"/>
      <c r="L16" s="107"/>
      <c r="M16" s="107"/>
      <c r="N16" s="123"/>
      <c r="O16" s="119"/>
    </row>
    <row r="17" spans="1:15" ht="24.95" customHeight="1" x14ac:dyDescent="0.15">
      <c r="A17" s="332"/>
      <c r="B17" s="105"/>
      <c r="C17" s="105"/>
      <c r="D17" s="105"/>
      <c r="E17" s="46"/>
      <c r="F17" s="46"/>
      <c r="G17" s="105"/>
      <c r="H17" s="106"/>
      <c r="I17" s="105"/>
      <c r="J17" s="105"/>
      <c r="K17" s="106"/>
      <c r="L17" s="107"/>
      <c r="M17" s="107"/>
      <c r="N17" s="123"/>
      <c r="O17" s="119"/>
    </row>
    <row r="18" spans="1:15" ht="24.95" customHeight="1" x14ac:dyDescent="0.15">
      <c r="A18" s="332"/>
      <c r="B18" s="107" t="s">
        <v>44</v>
      </c>
      <c r="C18" s="107" t="s">
        <v>42</v>
      </c>
      <c r="D18" s="107"/>
      <c r="E18" s="52"/>
      <c r="F18" s="52"/>
      <c r="G18" s="107"/>
      <c r="H18" s="110">
        <v>15</v>
      </c>
      <c r="I18" s="107" t="s">
        <v>44</v>
      </c>
      <c r="J18" s="107" t="s">
        <v>42</v>
      </c>
      <c r="K18" s="110">
        <v>10</v>
      </c>
      <c r="L18" s="107"/>
      <c r="M18" s="107"/>
      <c r="N18" s="123"/>
      <c r="O18" s="119"/>
    </row>
    <row r="19" spans="1:15" ht="24.95" customHeight="1" x14ac:dyDescent="0.15">
      <c r="A19" s="332"/>
      <c r="B19" s="107"/>
      <c r="C19" s="107"/>
      <c r="D19" s="107"/>
      <c r="E19" s="52"/>
      <c r="F19" s="111"/>
      <c r="G19" s="107" t="s">
        <v>48</v>
      </c>
      <c r="H19" s="110" t="s">
        <v>299</v>
      </c>
      <c r="I19" s="107"/>
      <c r="J19" s="107"/>
      <c r="K19" s="110"/>
      <c r="L19" s="107"/>
      <c r="M19" s="107"/>
      <c r="N19" s="123"/>
      <c r="O19" s="119"/>
    </row>
    <row r="20" spans="1:15" ht="24.95" customHeight="1" x14ac:dyDescent="0.15">
      <c r="A20" s="332"/>
      <c r="B20" s="107"/>
      <c r="C20" s="107"/>
      <c r="D20" s="107"/>
      <c r="E20" s="52"/>
      <c r="F20" s="52"/>
      <c r="G20" s="107" t="s">
        <v>49</v>
      </c>
      <c r="H20" s="110" t="s">
        <v>300</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97</v>
      </c>
      <c r="C22" s="107" t="s">
        <v>99</v>
      </c>
      <c r="D22" s="107"/>
      <c r="E22" s="52"/>
      <c r="F22" s="52"/>
      <c r="G22" s="107"/>
      <c r="H22" s="125">
        <v>0.13</v>
      </c>
      <c r="I22" s="107" t="s">
        <v>97</v>
      </c>
      <c r="J22" s="107" t="s">
        <v>99</v>
      </c>
      <c r="K22" s="125">
        <v>0.13</v>
      </c>
      <c r="L22" s="107"/>
      <c r="M22" s="107"/>
      <c r="N22" s="123"/>
      <c r="O22" s="119"/>
    </row>
    <row r="23" spans="1:15" ht="24.95" customHeight="1" thickBot="1" x14ac:dyDescent="0.2">
      <c r="A23" s="333"/>
      <c r="B23" s="112"/>
      <c r="C23" s="112"/>
      <c r="D23" s="112"/>
      <c r="E23" s="58"/>
      <c r="F23" s="58"/>
      <c r="G23" s="112"/>
      <c r="H23" s="113"/>
      <c r="I23" s="112"/>
      <c r="J23" s="112"/>
      <c r="K23" s="113"/>
      <c r="L23" s="112"/>
      <c r="M23" s="112"/>
      <c r="N23" s="124"/>
      <c r="O23" s="120"/>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row r="62" spans="2:14" ht="14.25" x14ac:dyDescent="0.15">
      <c r="B62" s="115"/>
      <c r="C62" s="115"/>
      <c r="D62" s="115"/>
      <c r="G62" s="115"/>
      <c r="H62" s="116"/>
      <c r="I62" s="115"/>
      <c r="J62" s="115"/>
      <c r="K62" s="116"/>
      <c r="L62" s="115"/>
      <c r="M62" s="115"/>
      <c r="N62" s="116"/>
    </row>
    <row r="63" spans="2:14" ht="14.25" x14ac:dyDescent="0.15">
      <c r="B63" s="115"/>
      <c r="C63" s="115"/>
      <c r="D63" s="115"/>
      <c r="G63" s="115"/>
      <c r="H63" s="116"/>
      <c r="I63" s="115"/>
      <c r="J63" s="115"/>
      <c r="K63" s="116"/>
      <c r="L63" s="115"/>
      <c r="M63" s="115"/>
      <c r="N63" s="116"/>
    </row>
    <row r="64" spans="2:14" ht="14.25" x14ac:dyDescent="0.15">
      <c r="B64" s="115"/>
      <c r="C64" s="115"/>
      <c r="D64" s="115"/>
      <c r="G64" s="115"/>
      <c r="H64" s="116"/>
      <c r="I64" s="115"/>
      <c r="J64" s="115"/>
      <c r="K64" s="116"/>
      <c r="L64" s="115"/>
      <c r="M64" s="115"/>
      <c r="N64" s="116"/>
    </row>
    <row r="65" spans="2:14" ht="14.25" x14ac:dyDescent="0.15">
      <c r="B65" s="115"/>
      <c r="C65" s="115"/>
      <c r="D65" s="115"/>
      <c r="G65" s="115"/>
      <c r="H65" s="116"/>
      <c r="I65" s="115"/>
      <c r="J65" s="115"/>
      <c r="K65" s="116"/>
      <c r="L65" s="115"/>
      <c r="M65" s="115"/>
      <c r="N65" s="116"/>
    </row>
    <row r="66" spans="2:14" ht="14.25" x14ac:dyDescent="0.15">
      <c r="B66" s="115"/>
      <c r="C66" s="115"/>
      <c r="D66" s="115"/>
      <c r="G66" s="115"/>
      <c r="H66" s="116"/>
      <c r="I66" s="115"/>
      <c r="J66" s="115"/>
      <c r="K66" s="116"/>
      <c r="L66" s="115"/>
      <c r="M66" s="115"/>
      <c r="N66" s="116"/>
    </row>
    <row r="67" spans="2:14" ht="14.25" x14ac:dyDescent="0.15">
      <c r="B67" s="115"/>
      <c r="C67" s="115"/>
      <c r="D67" s="115"/>
      <c r="G67" s="115"/>
      <c r="H67" s="116"/>
      <c r="I67" s="115"/>
      <c r="J67" s="115"/>
      <c r="K67" s="116"/>
      <c r="L67" s="115"/>
      <c r="M67" s="115"/>
      <c r="N67" s="116"/>
    </row>
    <row r="68" spans="2:14" ht="14.25" x14ac:dyDescent="0.15">
      <c r="B68" s="115"/>
      <c r="C68" s="115"/>
      <c r="D68" s="115"/>
      <c r="G68" s="115"/>
      <c r="H68" s="116"/>
      <c r="I68" s="115"/>
      <c r="J68" s="115"/>
      <c r="K68" s="116"/>
      <c r="L68" s="115"/>
      <c r="M68" s="115"/>
      <c r="N68" s="116"/>
    </row>
    <row r="69" spans="2:14" ht="14.25" x14ac:dyDescent="0.15">
      <c r="B69" s="115"/>
      <c r="C69" s="115"/>
      <c r="D69" s="115"/>
      <c r="G69" s="115"/>
      <c r="H69" s="116"/>
      <c r="I69" s="115"/>
      <c r="J69" s="115"/>
      <c r="K69" s="116"/>
      <c r="L69" s="115"/>
      <c r="M69" s="115"/>
      <c r="N69" s="11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222</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223</v>
      </c>
      <c r="C5" s="39" t="s">
        <v>106</v>
      </c>
      <c r="D5" s="40"/>
      <c r="E5" s="41">
        <v>10</v>
      </c>
      <c r="F5" s="42" t="s">
        <v>28</v>
      </c>
      <c r="G5" s="73" t="s">
        <v>24</v>
      </c>
      <c r="H5" s="77" t="s">
        <v>106</v>
      </c>
      <c r="I5" s="40"/>
      <c r="J5" s="42">
        <f>ROUNDUP(E5*0.75,2)</f>
        <v>7.5</v>
      </c>
      <c r="K5" s="42" t="s">
        <v>28</v>
      </c>
      <c r="L5" s="42" t="s">
        <v>24</v>
      </c>
      <c r="M5" s="42"/>
      <c r="N5" s="81">
        <f>M5</f>
        <v>0</v>
      </c>
      <c r="O5" s="69" t="s">
        <v>176</v>
      </c>
      <c r="P5" s="43" t="s">
        <v>16</v>
      </c>
      <c r="Q5" s="40"/>
      <c r="R5" s="44">
        <v>110</v>
      </c>
      <c r="S5" s="41">
        <f t="shared" ref="S5:S12" si="0">ROUNDUP(R5*0.75,2)</f>
        <v>82.5</v>
      </c>
      <c r="T5" s="65"/>
    </row>
    <row r="6" spans="1:21" ht="24.95" customHeight="1" x14ac:dyDescent="0.15">
      <c r="A6" s="320"/>
      <c r="B6" s="71"/>
      <c r="C6" s="51" t="s">
        <v>59</v>
      </c>
      <c r="D6" s="52"/>
      <c r="E6" s="53">
        <v>20</v>
      </c>
      <c r="F6" s="54" t="s">
        <v>28</v>
      </c>
      <c r="G6" s="75"/>
      <c r="H6" s="79" t="s">
        <v>59</v>
      </c>
      <c r="I6" s="52"/>
      <c r="J6" s="54">
        <f>ROUNDUP(E6*0.75,2)</f>
        <v>15</v>
      </c>
      <c r="K6" s="54" t="s">
        <v>28</v>
      </c>
      <c r="L6" s="54"/>
      <c r="M6" s="54"/>
      <c r="N6" s="83">
        <f>M6</f>
        <v>0</v>
      </c>
      <c r="O6" s="71" t="s">
        <v>224</v>
      </c>
      <c r="P6" s="55" t="s">
        <v>100</v>
      </c>
      <c r="Q6" s="52" t="s">
        <v>53</v>
      </c>
      <c r="R6" s="56">
        <v>1</v>
      </c>
      <c r="S6" s="53">
        <f t="shared" si="0"/>
        <v>0.75</v>
      </c>
      <c r="T6" s="67"/>
    </row>
    <row r="7" spans="1:21" ht="24.95" customHeight="1" x14ac:dyDescent="0.15">
      <c r="A7" s="320"/>
      <c r="B7" s="71"/>
      <c r="C7" s="51" t="s">
        <v>62</v>
      </c>
      <c r="D7" s="52" t="s">
        <v>63</v>
      </c>
      <c r="E7" s="53">
        <v>1</v>
      </c>
      <c r="F7" s="54" t="s">
        <v>64</v>
      </c>
      <c r="G7" s="75"/>
      <c r="H7" s="79" t="s">
        <v>62</v>
      </c>
      <c r="I7" s="52" t="s">
        <v>63</v>
      </c>
      <c r="J7" s="54">
        <f>ROUNDUP(E7*0.75,2)</f>
        <v>0.75</v>
      </c>
      <c r="K7" s="54" t="s">
        <v>64</v>
      </c>
      <c r="L7" s="54"/>
      <c r="M7" s="54"/>
      <c r="N7" s="83">
        <f>M7</f>
        <v>0</v>
      </c>
      <c r="O7" s="71" t="s">
        <v>225</v>
      </c>
      <c r="P7" s="55" t="s">
        <v>66</v>
      </c>
      <c r="Q7" s="52"/>
      <c r="R7" s="56">
        <v>0.1</v>
      </c>
      <c r="S7" s="53">
        <f t="shared" si="0"/>
        <v>0.08</v>
      </c>
      <c r="T7" s="67"/>
    </row>
    <row r="8" spans="1:21" ht="24.95" customHeight="1" x14ac:dyDescent="0.15">
      <c r="A8" s="320"/>
      <c r="B8" s="71"/>
      <c r="C8" s="51" t="s">
        <v>177</v>
      </c>
      <c r="D8" s="52"/>
      <c r="E8" s="53">
        <v>5</v>
      </c>
      <c r="F8" s="54" t="s">
        <v>28</v>
      </c>
      <c r="G8" s="75" t="s">
        <v>57</v>
      </c>
      <c r="H8" s="79" t="s">
        <v>177</v>
      </c>
      <c r="I8" s="52"/>
      <c r="J8" s="54">
        <f>ROUNDUP(E8*0.75,2)</f>
        <v>3.75</v>
      </c>
      <c r="K8" s="54" t="s">
        <v>28</v>
      </c>
      <c r="L8" s="54" t="s">
        <v>57</v>
      </c>
      <c r="M8" s="54"/>
      <c r="N8" s="83">
        <f>M8</f>
        <v>0</v>
      </c>
      <c r="O8" s="71" t="s">
        <v>226</v>
      </c>
      <c r="P8" s="55" t="s">
        <v>89</v>
      </c>
      <c r="Q8" s="52"/>
      <c r="R8" s="56">
        <v>8</v>
      </c>
      <c r="S8" s="53">
        <f t="shared" si="0"/>
        <v>6</v>
      </c>
      <c r="T8" s="67"/>
    </row>
    <row r="9" spans="1:21" ht="24.95" customHeight="1" x14ac:dyDescent="0.15">
      <c r="A9" s="320"/>
      <c r="B9" s="71"/>
      <c r="C9" s="51"/>
      <c r="D9" s="52"/>
      <c r="E9" s="53"/>
      <c r="F9" s="54"/>
      <c r="G9" s="75"/>
      <c r="H9" s="79"/>
      <c r="I9" s="52"/>
      <c r="J9" s="54"/>
      <c r="K9" s="54"/>
      <c r="L9" s="54"/>
      <c r="M9" s="54"/>
      <c r="N9" s="83"/>
      <c r="O9" s="71" t="s">
        <v>227</v>
      </c>
      <c r="P9" s="55" t="s">
        <v>66</v>
      </c>
      <c r="Q9" s="52"/>
      <c r="R9" s="56">
        <v>0.1</v>
      </c>
      <c r="S9" s="53">
        <f t="shared" si="0"/>
        <v>0.08</v>
      </c>
      <c r="T9" s="67"/>
    </row>
    <row r="10" spans="1:21" ht="24.95" customHeight="1" x14ac:dyDescent="0.15">
      <c r="A10" s="320"/>
      <c r="B10" s="71"/>
      <c r="C10" s="51"/>
      <c r="D10" s="52"/>
      <c r="E10" s="53"/>
      <c r="F10" s="54"/>
      <c r="G10" s="75"/>
      <c r="H10" s="79"/>
      <c r="I10" s="52"/>
      <c r="J10" s="54"/>
      <c r="K10" s="54"/>
      <c r="L10" s="54"/>
      <c r="M10" s="54"/>
      <c r="N10" s="83"/>
      <c r="O10" s="71" t="s">
        <v>228</v>
      </c>
      <c r="P10" s="55" t="s">
        <v>107</v>
      </c>
      <c r="Q10" s="52"/>
      <c r="R10" s="56">
        <v>0.01</v>
      </c>
      <c r="S10" s="53">
        <f t="shared" si="0"/>
        <v>0.01</v>
      </c>
      <c r="T10" s="67"/>
    </row>
    <row r="11" spans="1:21" ht="24.95" customHeight="1" x14ac:dyDescent="0.15">
      <c r="A11" s="320"/>
      <c r="B11" s="71"/>
      <c r="C11" s="51"/>
      <c r="D11" s="52"/>
      <c r="E11" s="53"/>
      <c r="F11" s="54"/>
      <c r="G11" s="75"/>
      <c r="H11" s="79"/>
      <c r="I11" s="52"/>
      <c r="J11" s="54"/>
      <c r="K11" s="54"/>
      <c r="L11" s="54"/>
      <c r="M11" s="54"/>
      <c r="N11" s="83"/>
      <c r="O11" s="71" t="s">
        <v>22</v>
      </c>
      <c r="P11" s="55" t="s">
        <v>65</v>
      </c>
      <c r="Q11" s="52"/>
      <c r="R11" s="56">
        <v>1</v>
      </c>
      <c r="S11" s="53">
        <f t="shared" si="0"/>
        <v>0.75</v>
      </c>
      <c r="T11" s="67"/>
    </row>
    <row r="12" spans="1:21" ht="24.95" customHeight="1" x14ac:dyDescent="0.15">
      <c r="A12" s="320"/>
      <c r="B12" s="71"/>
      <c r="C12" s="51"/>
      <c r="D12" s="52"/>
      <c r="E12" s="53"/>
      <c r="F12" s="54"/>
      <c r="G12" s="75"/>
      <c r="H12" s="79"/>
      <c r="I12" s="52"/>
      <c r="J12" s="54"/>
      <c r="K12" s="54"/>
      <c r="L12" s="54"/>
      <c r="M12" s="54"/>
      <c r="N12" s="83"/>
      <c r="O12" s="71"/>
      <c r="P12" s="55" t="s">
        <v>89</v>
      </c>
      <c r="Q12" s="52"/>
      <c r="R12" s="56">
        <v>3</v>
      </c>
      <c r="S12" s="53">
        <f t="shared" si="0"/>
        <v>2.25</v>
      </c>
      <c r="T12" s="67"/>
    </row>
    <row r="13" spans="1:21" ht="24.95" customHeight="1" x14ac:dyDescent="0.15">
      <c r="A13" s="320"/>
      <c r="B13" s="70"/>
      <c r="C13" s="45"/>
      <c r="D13" s="46"/>
      <c r="E13" s="47"/>
      <c r="F13" s="48"/>
      <c r="G13" s="74"/>
      <c r="H13" s="78"/>
      <c r="I13" s="46"/>
      <c r="J13" s="48"/>
      <c r="K13" s="48"/>
      <c r="L13" s="48"/>
      <c r="M13" s="48"/>
      <c r="N13" s="82"/>
      <c r="O13" s="70"/>
      <c r="P13" s="49"/>
      <c r="Q13" s="46"/>
      <c r="R13" s="50"/>
      <c r="S13" s="47"/>
      <c r="T13" s="66"/>
    </row>
    <row r="14" spans="1:21" ht="24.95" customHeight="1" x14ac:dyDescent="0.15">
      <c r="A14" s="320"/>
      <c r="B14" s="71" t="s">
        <v>229</v>
      </c>
      <c r="C14" s="51" t="s">
        <v>233</v>
      </c>
      <c r="D14" s="52" t="s">
        <v>35</v>
      </c>
      <c r="E14" s="53">
        <v>10</v>
      </c>
      <c r="F14" s="54" t="s">
        <v>28</v>
      </c>
      <c r="G14" s="75"/>
      <c r="H14" s="79" t="s">
        <v>233</v>
      </c>
      <c r="I14" s="52" t="s">
        <v>35</v>
      </c>
      <c r="J14" s="54">
        <f>ROUNDUP(E14*0.75,2)</f>
        <v>7.5</v>
      </c>
      <c r="K14" s="54" t="s">
        <v>28</v>
      </c>
      <c r="L14" s="54"/>
      <c r="M14" s="54"/>
      <c r="N14" s="83">
        <f>M14</f>
        <v>0</v>
      </c>
      <c r="O14" s="71" t="s">
        <v>230</v>
      </c>
      <c r="P14" s="55" t="s">
        <v>33</v>
      </c>
      <c r="Q14" s="52"/>
      <c r="R14" s="56">
        <v>0.3</v>
      </c>
      <c r="S14" s="53">
        <f>ROUNDUP(R14*0.75,2)</f>
        <v>0.23</v>
      </c>
      <c r="T14" s="67"/>
    </row>
    <row r="15" spans="1:21" ht="24.95" customHeight="1" x14ac:dyDescent="0.15">
      <c r="A15" s="320"/>
      <c r="B15" s="71"/>
      <c r="C15" s="51" t="s">
        <v>93</v>
      </c>
      <c r="D15" s="52"/>
      <c r="E15" s="53">
        <v>10</v>
      </c>
      <c r="F15" s="54" t="s">
        <v>28</v>
      </c>
      <c r="G15" s="75" t="s">
        <v>94</v>
      </c>
      <c r="H15" s="79" t="s">
        <v>93</v>
      </c>
      <c r="I15" s="52"/>
      <c r="J15" s="54">
        <f>ROUNDUP(E15*0.75,2)</f>
        <v>7.5</v>
      </c>
      <c r="K15" s="54" t="s">
        <v>28</v>
      </c>
      <c r="L15" s="54" t="s">
        <v>94</v>
      </c>
      <c r="M15" s="54"/>
      <c r="N15" s="83">
        <f>M15</f>
        <v>0</v>
      </c>
      <c r="O15" s="71" t="s">
        <v>231</v>
      </c>
      <c r="P15" s="55" t="s">
        <v>66</v>
      </c>
      <c r="Q15" s="52"/>
      <c r="R15" s="56">
        <v>0.1</v>
      </c>
      <c r="S15" s="53">
        <f>ROUNDUP(R15*0.75,2)</f>
        <v>0.08</v>
      </c>
      <c r="T15" s="67"/>
    </row>
    <row r="16" spans="1:21" ht="24.95" customHeight="1" x14ac:dyDescent="0.15">
      <c r="A16" s="320"/>
      <c r="B16" s="71"/>
      <c r="C16" s="51" t="s">
        <v>96</v>
      </c>
      <c r="D16" s="52"/>
      <c r="E16" s="53">
        <v>10</v>
      </c>
      <c r="F16" s="54" t="s">
        <v>28</v>
      </c>
      <c r="G16" s="75"/>
      <c r="H16" s="79" t="s">
        <v>96</v>
      </c>
      <c r="I16" s="52"/>
      <c r="J16" s="54">
        <f>ROUNDUP(E16*0.75,2)</f>
        <v>7.5</v>
      </c>
      <c r="K16" s="54" t="s">
        <v>28</v>
      </c>
      <c r="L16" s="54"/>
      <c r="M16" s="54"/>
      <c r="N16" s="83">
        <f>M16</f>
        <v>0</v>
      </c>
      <c r="O16" s="71" t="s">
        <v>232</v>
      </c>
      <c r="P16" s="55" t="s">
        <v>122</v>
      </c>
      <c r="Q16" s="52" t="s">
        <v>123</v>
      </c>
      <c r="R16" s="56">
        <v>4</v>
      </c>
      <c r="S16" s="53">
        <f>ROUNDUP(R16*0.75,2)</f>
        <v>3</v>
      </c>
      <c r="T16" s="67"/>
    </row>
    <row r="17" spans="1:20" ht="24.95" customHeight="1" x14ac:dyDescent="0.15">
      <c r="A17" s="320"/>
      <c r="B17" s="71"/>
      <c r="C17" s="51" t="s">
        <v>30</v>
      </c>
      <c r="D17" s="52"/>
      <c r="E17" s="53">
        <v>5</v>
      </c>
      <c r="F17" s="54" t="s">
        <v>28</v>
      </c>
      <c r="G17" s="75"/>
      <c r="H17" s="79" t="s">
        <v>30</v>
      </c>
      <c r="I17" s="52"/>
      <c r="J17" s="54">
        <f>ROUNDUP(E17*0.75,2)</f>
        <v>3.75</v>
      </c>
      <c r="K17" s="54" t="s">
        <v>28</v>
      </c>
      <c r="L17" s="54"/>
      <c r="M17" s="54"/>
      <c r="N17" s="83">
        <f>M17</f>
        <v>0</v>
      </c>
      <c r="O17" s="71" t="s">
        <v>22</v>
      </c>
      <c r="P17" s="55"/>
      <c r="Q17" s="52"/>
      <c r="R17" s="56"/>
      <c r="S17" s="53"/>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148</v>
      </c>
      <c r="C19" s="51" t="s">
        <v>76</v>
      </c>
      <c r="D19" s="52"/>
      <c r="E19" s="53">
        <v>20</v>
      </c>
      <c r="F19" s="54" t="s">
        <v>28</v>
      </c>
      <c r="G19" s="75"/>
      <c r="H19" s="79" t="s">
        <v>76</v>
      </c>
      <c r="I19" s="52"/>
      <c r="J19" s="54">
        <f>ROUNDUP(E19*0.75,2)</f>
        <v>15</v>
      </c>
      <c r="K19" s="54" t="s">
        <v>28</v>
      </c>
      <c r="L19" s="54"/>
      <c r="M19" s="54"/>
      <c r="N19" s="83">
        <f>M19</f>
        <v>0</v>
      </c>
      <c r="O19" s="71" t="s">
        <v>41</v>
      </c>
      <c r="P19" s="55" t="s">
        <v>43</v>
      </c>
      <c r="Q19" s="52"/>
      <c r="R19" s="56">
        <v>100</v>
      </c>
      <c r="S19" s="53">
        <f>ROUNDUP(R19*0.75,2)</f>
        <v>75</v>
      </c>
      <c r="T19" s="67"/>
    </row>
    <row r="20" spans="1:20" ht="24.95" customHeight="1" x14ac:dyDescent="0.15">
      <c r="A20" s="320"/>
      <c r="B20" s="71"/>
      <c r="C20" s="51" t="s">
        <v>67</v>
      </c>
      <c r="D20" s="52"/>
      <c r="E20" s="53">
        <v>10</v>
      </c>
      <c r="F20" s="54" t="s">
        <v>28</v>
      </c>
      <c r="G20" s="75" t="s">
        <v>57</v>
      </c>
      <c r="H20" s="79" t="s">
        <v>67</v>
      </c>
      <c r="I20" s="52"/>
      <c r="J20" s="54">
        <f>ROUNDUP(E20*0.75,2)</f>
        <v>7.5</v>
      </c>
      <c r="K20" s="54" t="s">
        <v>28</v>
      </c>
      <c r="L20" s="54" t="s">
        <v>57</v>
      </c>
      <c r="M20" s="54"/>
      <c r="N20" s="83">
        <f>M20</f>
        <v>0</v>
      </c>
      <c r="O20" s="71"/>
      <c r="P20" s="55" t="s">
        <v>141</v>
      </c>
      <c r="Q20" s="52" t="s">
        <v>142</v>
      </c>
      <c r="R20" s="56">
        <v>0.5</v>
      </c>
      <c r="S20" s="53">
        <f>ROUNDUP(R20*0.75,2)</f>
        <v>0.38</v>
      </c>
      <c r="T20" s="67"/>
    </row>
    <row r="21" spans="1:20" ht="24.95" customHeight="1" x14ac:dyDescent="0.15">
      <c r="A21" s="320"/>
      <c r="B21" s="71"/>
      <c r="C21" s="51"/>
      <c r="D21" s="52"/>
      <c r="E21" s="53"/>
      <c r="F21" s="54"/>
      <c r="G21" s="75"/>
      <c r="H21" s="79"/>
      <c r="I21" s="52"/>
      <c r="J21" s="54"/>
      <c r="K21" s="54"/>
      <c r="L21" s="54"/>
      <c r="M21" s="54"/>
      <c r="N21" s="83"/>
      <c r="O21" s="71"/>
      <c r="P21" s="55" t="s">
        <v>66</v>
      </c>
      <c r="Q21" s="52"/>
      <c r="R21" s="56">
        <v>0.1</v>
      </c>
      <c r="S21" s="53">
        <f>ROUNDUP(R21*0.75,2)</f>
        <v>0.08</v>
      </c>
      <c r="T21" s="67"/>
    </row>
    <row r="22" spans="1:20" ht="24.95" customHeight="1" x14ac:dyDescent="0.15">
      <c r="A22" s="320"/>
      <c r="B22" s="70"/>
      <c r="C22" s="45"/>
      <c r="D22" s="46"/>
      <c r="E22" s="47"/>
      <c r="F22" s="48"/>
      <c r="G22" s="74"/>
      <c r="H22" s="78"/>
      <c r="I22" s="46"/>
      <c r="J22" s="48"/>
      <c r="K22" s="48"/>
      <c r="L22" s="48"/>
      <c r="M22" s="48"/>
      <c r="N22" s="82"/>
      <c r="O22" s="70"/>
      <c r="P22" s="49"/>
      <c r="Q22" s="46"/>
      <c r="R22" s="50"/>
      <c r="S22" s="47"/>
      <c r="T22" s="66"/>
    </row>
    <row r="23" spans="1:20" ht="24.95" customHeight="1" x14ac:dyDescent="0.15">
      <c r="A23" s="320"/>
      <c r="B23" s="71" t="s">
        <v>153</v>
      </c>
      <c r="C23" s="51" t="s">
        <v>155</v>
      </c>
      <c r="D23" s="52" t="s">
        <v>53</v>
      </c>
      <c r="E23" s="53">
        <v>40</v>
      </c>
      <c r="F23" s="54" t="s">
        <v>28</v>
      </c>
      <c r="G23" s="75"/>
      <c r="H23" s="79" t="s">
        <v>155</v>
      </c>
      <c r="I23" s="52" t="s">
        <v>53</v>
      </c>
      <c r="J23" s="54">
        <f>ROUNDUP(E23*0.75,2)</f>
        <v>30</v>
      </c>
      <c r="K23" s="54" t="s">
        <v>28</v>
      </c>
      <c r="L23" s="54"/>
      <c r="M23" s="54"/>
      <c r="N23" s="83">
        <f>M23</f>
        <v>0</v>
      </c>
      <c r="O23" s="71" t="s">
        <v>154</v>
      </c>
      <c r="P23" s="55" t="s">
        <v>33</v>
      </c>
      <c r="Q23" s="52"/>
      <c r="R23" s="56">
        <v>1</v>
      </c>
      <c r="S23" s="53">
        <f>ROUNDUP(R23*0.75,2)</f>
        <v>0.75</v>
      </c>
      <c r="T23" s="67"/>
    </row>
    <row r="24" spans="1:20" ht="24.95" customHeight="1" thickBot="1" x14ac:dyDescent="0.2">
      <c r="A24" s="321"/>
      <c r="B24" s="72"/>
      <c r="C24" s="57"/>
      <c r="D24" s="58"/>
      <c r="E24" s="59"/>
      <c r="F24" s="60"/>
      <c r="G24" s="76"/>
      <c r="H24" s="80"/>
      <c r="I24" s="58"/>
      <c r="J24" s="60"/>
      <c r="K24" s="60"/>
      <c r="L24" s="60"/>
      <c r="M24" s="60"/>
      <c r="N24" s="84"/>
      <c r="O24" s="72"/>
      <c r="P24" s="61"/>
      <c r="Q24" s="58"/>
      <c r="R24" s="62"/>
      <c r="S24" s="59"/>
      <c r="T24" s="68"/>
    </row>
    <row r="25" spans="1:20" ht="24.95" customHeight="1" x14ac:dyDescent="0.15"/>
    <row r="26" spans="1:20" ht="24.95" customHeight="1" x14ac:dyDescent="0.15"/>
    <row r="27" spans="1:20" ht="24.95" customHeight="1" x14ac:dyDescent="0.15"/>
    <row r="28" spans="1:20" ht="24.95" customHeight="1" x14ac:dyDescent="0.15"/>
    <row r="29" spans="1:20" ht="24.95" customHeight="1" x14ac:dyDescent="0.15"/>
    <row r="30" spans="1:20" ht="24.95" customHeight="1" x14ac:dyDescent="0.15"/>
  </sheetData>
  <mergeCells count="4">
    <mergeCell ref="H1:O1"/>
    <mergeCell ref="A2:T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358</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318</v>
      </c>
      <c r="I5" s="325" t="s">
        <v>288</v>
      </c>
      <c r="J5" s="326"/>
      <c r="K5" s="327"/>
      <c r="L5" s="328" t="s">
        <v>317</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357</v>
      </c>
      <c r="C9" s="107" t="s">
        <v>106</v>
      </c>
      <c r="D9" s="107" t="s">
        <v>24</v>
      </c>
      <c r="E9" s="52"/>
      <c r="F9" s="52"/>
      <c r="G9" s="107"/>
      <c r="H9" s="110">
        <v>5</v>
      </c>
      <c r="I9" s="107" t="s">
        <v>357</v>
      </c>
      <c r="J9" s="109" t="s">
        <v>204</v>
      </c>
      <c r="K9" s="110">
        <v>5</v>
      </c>
      <c r="L9" s="107" t="s">
        <v>323</v>
      </c>
      <c r="M9" s="107" t="s">
        <v>59</v>
      </c>
      <c r="N9" s="123">
        <v>10</v>
      </c>
      <c r="O9" s="119"/>
    </row>
    <row r="10" spans="1:21" ht="24.95" customHeight="1" x14ac:dyDescent="0.15">
      <c r="A10" s="332"/>
      <c r="B10" s="107"/>
      <c r="C10" s="107" t="s">
        <v>59</v>
      </c>
      <c r="D10" s="107"/>
      <c r="E10" s="52"/>
      <c r="F10" s="52"/>
      <c r="G10" s="107"/>
      <c r="H10" s="110">
        <v>20</v>
      </c>
      <c r="I10" s="107"/>
      <c r="J10" s="107" t="s">
        <v>59</v>
      </c>
      <c r="K10" s="110">
        <v>15</v>
      </c>
      <c r="L10" s="107"/>
      <c r="M10" s="107" t="s">
        <v>30</v>
      </c>
      <c r="N10" s="123">
        <v>5</v>
      </c>
      <c r="O10" s="119"/>
    </row>
    <row r="11" spans="1:21" ht="24.95" customHeight="1" x14ac:dyDescent="0.15">
      <c r="A11" s="332"/>
      <c r="B11" s="107"/>
      <c r="C11" s="107" t="s">
        <v>62</v>
      </c>
      <c r="D11" s="107"/>
      <c r="E11" s="52" t="s">
        <v>63</v>
      </c>
      <c r="F11" s="52"/>
      <c r="G11" s="107"/>
      <c r="H11" s="125">
        <v>0.13</v>
      </c>
      <c r="I11" s="107"/>
      <c r="J11" s="107" t="s">
        <v>321</v>
      </c>
      <c r="K11" s="125">
        <v>0.13</v>
      </c>
      <c r="L11" s="105"/>
      <c r="M11" s="105"/>
      <c r="N11" s="122"/>
      <c r="O11" s="118"/>
    </row>
    <row r="12" spans="1:21" ht="24.95" customHeight="1" x14ac:dyDescent="0.15">
      <c r="A12" s="332"/>
      <c r="B12" s="107"/>
      <c r="C12" s="107"/>
      <c r="D12" s="107"/>
      <c r="E12" s="52"/>
      <c r="F12" s="52"/>
      <c r="G12" s="107" t="s">
        <v>48</v>
      </c>
      <c r="H12" s="110" t="s">
        <v>299</v>
      </c>
      <c r="I12" s="107"/>
      <c r="J12" s="107"/>
      <c r="K12" s="110"/>
      <c r="L12" s="107" t="s">
        <v>356</v>
      </c>
      <c r="M12" s="107" t="s">
        <v>76</v>
      </c>
      <c r="N12" s="123">
        <v>10</v>
      </c>
      <c r="O12" s="119"/>
    </row>
    <row r="13" spans="1:21" ht="24.95" customHeight="1" x14ac:dyDescent="0.15">
      <c r="A13" s="332"/>
      <c r="B13" s="107"/>
      <c r="C13" s="107"/>
      <c r="D13" s="107"/>
      <c r="E13" s="52"/>
      <c r="F13" s="52"/>
      <c r="G13" s="107" t="s">
        <v>33</v>
      </c>
      <c r="H13" s="110" t="s">
        <v>300</v>
      </c>
      <c r="I13" s="107"/>
      <c r="J13" s="107"/>
      <c r="K13" s="110"/>
      <c r="L13" s="107"/>
      <c r="M13" s="107" t="s">
        <v>67</v>
      </c>
      <c r="N13" s="123">
        <v>5</v>
      </c>
      <c r="O13" s="119" t="s">
        <v>57</v>
      </c>
    </row>
    <row r="14" spans="1:21" ht="24.95" customHeight="1" x14ac:dyDescent="0.15">
      <c r="A14" s="332"/>
      <c r="B14" s="107"/>
      <c r="C14" s="107"/>
      <c r="D14" s="107"/>
      <c r="E14" s="52"/>
      <c r="F14" s="52" t="s">
        <v>35</v>
      </c>
      <c r="G14" s="107" t="s">
        <v>34</v>
      </c>
      <c r="H14" s="110" t="s">
        <v>300</v>
      </c>
      <c r="I14" s="107"/>
      <c r="J14" s="107"/>
      <c r="K14" s="110"/>
      <c r="L14" s="105"/>
      <c r="M14" s="105"/>
      <c r="N14" s="122"/>
      <c r="O14" s="118"/>
    </row>
    <row r="15" spans="1:21" ht="24.95" customHeight="1" x14ac:dyDescent="0.15">
      <c r="A15" s="332"/>
      <c r="B15" s="105"/>
      <c r="C15" s="105"/>
      <c r="D15" s="105"/>
      <c r="E15" s="46"/>
      <c r="F15" s="46"/>
      <c r="G15" s="105"/>
      <c r="H15" s="106"/>
      <c r="I15" s="105"/>
      <c r="J15" s="105"/>
      <c r="K15" s="106"/>
      <c r="L15" s="107" t="s">
        <v>153</v>
      </c>
      <c r="M15" s="107" t="s">
        <v>155</v>
      </c>
      <c r="N15" s="123">
        <v>10</v>
      </c>
      <c r="O15" s="119"/>
    </row>
    <row r="16" spans="1:21" ht="24.95" customHeight="1" x14ac:dyDescent="0.15">
      <c r="A16" s="332"/>
      <c r="B16" s="107" t="s">
        <v>355</v>
      </c>
      <c r="C16" s="107" t="s">
        <v>96</v>
      </c>
      <c r="D16" s="107"/>
      <c r="E16" s="52"/>
      <c r="F16" s="52"/>
      <c r="G16" s="107"/>
      <c r="H16" s="110">
        <v>10</v>
      </c>
      <c r="I16" s="107" t="s">
        <v>355</v>
      </c>
      <c r="J16" s="107" t="s">
        <v>96</v>
      </c>
      <c r="K16" s="110">
        <v>10</v>
      </c>
      <c r="L16" s="107"/>
      <c r="M16" s="107"/>
      <c r="N16" s="123"/>
      <c r="O16" s="119"/>
    </row>
    <row r="17" spans="1:15" ht="24.95" customHeight="1" x14ac:dyDescent="0.15">
      <c r="A17" s="332"/>
      <c r="B17" s="107"/>
      <c r="C17" s="107" t="s">
        <v>30</v>
      </c>
      <c r="D17" s="107"/>
      <c r="E17" s="52"/>
      <c r="F17" s="52"/>
      <c r="G17" s="107"/>
      <c r="H17" s="110">
        <v>5</v>
      </c>
      <c r="I17" s="107"/>
      <c r="J17" s="107" t="s">
        <v>30</v>
      </c>
      <c r="K17" s="110">
        <v>5</v>
      </c>
      <c r="L17" s="107"/>
      <c r="M17" s="107"/>
      <c r="N17" s="123"/>
      <c r="O17" s="119"/>
    </row>
    <row r="18" spans="1:15" ht="24.95" customHeight="1" x14ac:dyDescent="0.15">
      <c r="A18" s="332"/>
      <c r="B18" s="105"/>
      <c r="C18" s="105"/>
      <c r="D18" s="105"/>
      <c r="E18" s="46"/>
      <c r="F18" s="46"/>
      <c r="G18" s="105"/>
      <c r="H18" s="106"/>
      <c r="I18" s="105"/>
      <c r="J18" s="105"/>
      <c r="K18" s="106"/>
      <c r="L18" s="107"/>
      <c r="M18" s="107"/>
      <c r="N18" s="123"/>
      <c r="O18" s="119"/>
    </row>
    <row r="19" spans="1:15" ht="24.95" customHeight="1" x14ac:dyDescent="0.15">
      <c r="A19" s="332"/>
      <c r="B19" s="107" t="s">
        <v>148</v>
      </c>
      <c r="C19" s="107" t="s">
        <v>76</v>
      </c>
      <c r="D19" s="107"/>
      <c r="E19" s="52"/>
      <c r="F19" s="111"/>
      <c r="G19" s="107"/>
      <c r="H19" s="110">
        <v>10</v>
      </c>
      <c r="I19" s="107" t="s">
        <v>148</v>
      </c>
      <c r="J19" s="107" t="s">
        <v>76</v>
      </c>
      <c r="K19" s="110">
        <v>10</v>
      </c>
      <c r="L19" s="107"/>
      <c r="M19" s="107"/>
      <c r="N19" s="123"/>
      <c r="O19" s="119"/>
    </row>
    <row r="20" spans="1:15" ht="24.95" customHeight="1" x14ac:dyDescent="0.15">
      <c r="A20" s="332"/>
      <c r="B20" s="107"/>
      <c r="C20" s="107" t="s">
        <v>67</v>
      </c>
      <c r="D20" s="107" t="s">
        <v>57</v>
      </c>
      <c r="E20" s="52"/>
      <c r="F20" s="52"/>
      <c r="G20" s="107"/>
      <c r="H20" s="110">
        <v>5</v>
      </c>
      <c r="I20" s="107"/>
      <c r="J20" s="107" t="s">
        <v>67</v>
      </c>
      <c r="K20" s="110">
        <v>5</v>
      </c>
      <c r="L20" s="107"/>
      <c r="M20" s="107"/>
      <c r="N20" s="123"/>
      <c r="O20" s="119"/>
    </row>
    <row r="21" spans="1:15" ht="24.95" customHeight="1" x14ac:dyDescent="0.15">
      <c r="A21" s="332"/>
      <c r="B21" s="107"/>
      <c r="C21" s="107"/>
      <c r="D21" s="107"/>
      <c r="E21" s="52"/>
      <c r="F21" s="52"/>
      <c r="G21" s="107" t="s">
        <v>43</v>
      </c>
      <c r="H21" s="110" t="s">
        <v>299</v>
      </c>
      <c r="I21" s="107"/>
      <c r="J21" s="107"/>
      <c r="K21" s="110"/>
      <c r="L21" s="107"/>
      <c r="M21" s="107"/>
      <c r="N21" s="123"/>
      <c r="O21" s="119"/>
    </row>
    <row r="22" spans="1:15" ht="24.95" customHeight="1" x14ac:dyDescent="0.15">
      <c r="A22" s="332"/>
      <c r="B22" s="105"/>
      <c r="C22" s="105"/>
      <c r="D22" s="105"/>
      <c r="E22" s="46"/>
      <c r="F22" s="46"/>
      <c r="G22" s="105"/>
      <c r="H22" s="106"/>
      <c r="I22" s="105"/>
      <c r="J22" s="105"/>
      <c r="K22" s="106"/>
      <c r="L22" s="107"/>
      <c r="M22" s="107"/>
      <c r="N22" s="123"/>
      <c r="O22" s="119"/>
    </row>
    <row r="23" spans="1:15" ht="24.95" customHeight="1" x14ac:dyDescent="0.15">
      <c r="A23" s="332"/>
      <c r="B23" s="107" t="s">
        <v>153</v>
      </c>
      <c r="C23" s="107" t="s">
        <v>155</v>
      </c>
      <c r="D23" s="107"/>
      <c r="E23" s="52" t="s">
        <v>53</v>
      </c>
      <c r="F23" s="52"/>
      <c r="G23" s="107"/>
      <c r="H23" s="110">
        <v>30</v>
      </c>
      <c r="I23" s="107" t="s">
        <v>153</v>
      </c>
      <c r="J23" s="107" t="s">
        <v>155</v>
      </c>
      <c r="K23" s="110">
        <v>20</v>
      </c>
      <c r="L23" s="107"/>
      <c r="M23" s="107"/>
      <c r="N23" s="123"/>
      <c r="O23" s="119"/>
    </row>
    <row r="24" spans="1:15" ht="24.95" customHeight="1" x14ac:dyDescent="0.15">
      <c r="A24" s="332"/>
      <c r="B24" s="107"/>
      <c r="C24" s="107"/>
      <c r="D24" s="107"/>
      <c r="E24" s="52"/>
      <c r="F24" s="52"/>
      <c r="G24" s="107" t="s">
        <v>33</v>
      </c>
      <c r="H24" s="110" t="s">
        <v>300</v>
      </c>
      <c r="I24" s="107"/>
      <c r="J24" s="107"/>
      <c r="K24" s="110"/>
      <c r="L24" s="107"/>
      <c r="M24" s="107"/>
      <c r="N24" s="123"/>
      <c r="O24" s="119"/>
    </row>
    <row r="25" spans="1:15" ht="24.95" customHeight="1" thickBot="1" x14ac:dyDescent="0.2">
      <c r="A25" s="333"/>
      <c r="B25" s="112"/>
      <c r="C25" s="112"/>
      <c r="D25" s="112"/>
      <c r="E25" s="58"/>
      <c r="F25" s="58"/>
      <c r="G25" s="112"/>
      <c r="H25" s="113"/>
      <c r="I25" s="112"/>
      <c r="J25" s="112"/>
      <c r="K25" s="113"/>
      <c r="L25" s="112"/>
      <c r="M25" s="112"/>
      <c r="N25" s="124"/>
      <c r="O25" s="120"/>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row r="62" spans="2:14" ht="14.25" x14ac:dyDescent="0.15">
      <c r="B62" s="115"/>
      <c r="C62" s="115"/>
      <c r="D62" s="115"/>
      <c r="G62" s="115"/>
      <c r="H62" s="116"/>
      <c r="I62" s="115"/>
      <c r="J62" s="115"/>
      <c r="K62" s="116"/>
      <c r="L62" s="115"/>
      <c r="M62" s="115"/>
      <c r="N62" s="116"/>
    </row>
    <row r="63" spans="2:14" ht="14.25" x14ac:dyDescent="0.15">
      <c r="B63" s="115"/>
      <c r="C63" s="115"/>
      <c r="D63" s="115"/>
      <c r="G63" s="115"/>
      <c r="H63" s="116"/>
      <c r="I63" s="115"/>
      <c r="J63" s="115"/>
      <c r="K63" s="116"/>
      <c r="L63" s="115"/>
      <c r="M63" s="115"/>
      <c r="N63" s="116"/>
    </row>
    <row r="64" spans="2:14" ht="14.25" x14ac:dyDescent="0.15">
      <c r="B64" s="115"/>
      <c r="C64" s="115"/>
      <c r="D64" s="115"/>
      <c r="G64" s="115"/>
      <c r="H64" s="116"/>
      <c r="I64" s="115"/>
      <c r="J64" s="115"/>
      <c r="K64" s="116"/>
      <c r="L64" s="115"/>
      <c r="M64" s="115"/>
      <c r="N64" s="116"/>
    </row>
    <row r="65" spans="2:14" ht="14.25" x14ac:dyDescent="0.15">
      <c r="B65" s="115"/>
      <c r="C65" s="115"/>
      <c r="D65" s="115"/>
      <c r="G65" s="115"/>
      <c r="H65" s="116"/>
      <c r="I65" s="115"/>
      <c r="J65" s="115"/>
      <c r="K65" s="116"/>
      <c r="L65" s="115"/>
      <c r="M65" s="115"/>
      <c r="N65" s="116"/>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236</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79</v>
      </c>
      <c r="C5" s="39" t="s">
        <v>72</v>
      </c>
      <c r="D5" s="40"/>
      <c r="E5" s="41">
        <v>30</v>
      </c>
      <c r="F5" s="42" t="s">
        <v>28</v>
      </c>
      <c r="G5" s="73" t="s">
        <v>24</v>
      </c>
      <c r="H5" s="77" t="s">
        <v>72</v>
      </c>
      <c r="I5" s="40"/>
      <c r="J5" s="42">
        <f t="shared" ref="J5:J12" si="0">ROUNDUP(E5*0.75,2)</f>
        <v>22.5</v>
      </c>
      <c r="K5" s="42" t="s">
        <v>28</v>
      </c>
      <c r="L5" s="42" t="s">
        <v>24</v>
      </c>
      <c r="M5" s="42"/>
      <c r="N5" s="81">
        <f t="shared" ref="N5:N12" si="1">M5</f>
        <v>0</v>
      </c>
      <c r="O5" s="69" t="s">
        <v>237</v>
      </c>
      <c r="P5" s="43" t="s">
        <v>16</v>
      </c>
      <c r="Q5" s="40"/>
      <c r="R5" s="44">
        <v>110</v>
      </c>
      <c r="S5" s="41">
        <f t="shared" ref="S5:S10" si="2">ROUNDUP(R5*0.75,2)</f>
        <v>82.5</v>
      </c>
      <c r="T5" s="65"/>
    </row>
    <row r="6" spans="1:21" ht="24.95" customHeight="1" x14ac:dyDescent="0.15">
      <c r="A6" s="320"/>
      <c r="B6" s="71"/>
      <c r="C6" s="51" t="s">
        <v>59</v>
      </c>
      <c r="D6" s="52"/>
      <c r="E6" s="53">
        <v>30</v>
      </c>
      <c r="F6" s="54" t="s">
        <v>28</v>
      </c>
      <c r="G6" s="75"/>
      <c r="H6" s="79" t="s">
        <v>59</v>
      </c>
      <c r="I6" s="52"/>
      <c r="J6" s="54">
        <f t="shared" si="0"/>
        <v>22.5</v>
      </c>
      <c r="K6" s="54" t="s">
        <v>28</v>
      </c>
      <c r="L6" s="54"/>
      <c r="M6" s="54"/>
      <c r="N6" s="83">
        <f t="shared" si="1"/>
        <v>0</v>
      </c>
      <c r="O6" s="71" t="s">
        <v>81</v>
      </c>
      <c r="P6" s="55" t="s">
        <v>26</v>
      </c>
      <c r="Q6" s="52"/>
      <c r="R6" s="56">
        <v>0.5</v>
      </c>
      <c r="S6" s="53">
        <f t="shared" si="2"/>
        <v>0.38</v>
      </c>
      <c r="T6" s="67"/>
    </row>
    <row r="7" spans="1:21" ht="24.95" customHeight="1" x14ac:dyDescent="0.15">
      <c r="A7" s="320"/>
      <c r="B7" s="71"/>
      <c r="C7" s="51" t="s">
        <v>238</v>
      </c>
      <c r="D7" s="52"/>
      <c r="E7" s="53">
        <v>20</v>
      </c>
      <c r="F7" s="54" t="s">
        <v>28</v>
      </c>
      <c r="G7" s="75" t="s">
        <v>57</v>
      </c>
      <c r="H7" s="79" t="s">
        <v>238</v>
      </c>
      <c r="I7" s="52"/>
      <c r="J7" s="54">
        <f t="shared" si="0"/>
        <v>15</v>
      </c>
      <c r="K7" s="54" t="s">
        <v>28</v>
      </c>
      <c r="L7" s="54" t="s">
        <v>57</v>
      </c>
      <c r="M7" s="54"/>
      <c r="N7" s="83">
        <f t="shared" si="1"/>
        <v>0</v>
      </c>
      <c r="O7" s="71" t="s">
        <v>82</v>
      </c>
      <c r="P7" s="55" t="s">
        <v>65</v>
      </c>
      <c r="Q7" s="52"/>
      <c r="R7" s="56">
        <v>1</v>
      </c>
      <c r="S7" s="53">
        <f t="shared" si="2"/>
        <v>0.75</v>
      </c>
      <c r="T7" s="67"/>
    </row>
    <row r="8" spans="1:21" ht="24.95" customHeight="1" x14ac:dyDescent="0.15">
      <c r="A8" s="320"/>
      <c r="B8" s="71"/>
      <c r="C8" s="51" t="s">
        <v>239</v>
      </c>
      <c r="D8" s="52"/>
      <c r="E8" s="53">
        <v>20</v>
      </c>
      <c r="F8" s="54" t="s">
        <v>28</v>
      </c>
      <c r="G8" s="75"/>
      <c r="H8" s="79" t="s">
        <v>239</v>
      </c>
      <c r="I8" s="52"/>
      <c r="J8" s="54">
        <f t="shared" si="0"/>
        <v>15</v>
      </c>
      <c r="K8" s="54" t="s">
        <v>28</v>
      </c>
      <c r="L8" s="54"/>
      <c r="M8" s="54"/>
      <c r="N8" s="83">
        <f t="shared" si="1"/>
        <v>0</v>
      </c>
      <c r="O8" s="71" t="s">
        <v>83</v>
      </c>
      <c r="P8" s="55" t="s">
        <v>43</v>
      </c>
      <c r="Q8" s="52"/>
      <c r="R8" s="56">
        <v>40</v>
      </c>
      <c r="S8" s="53">
        <f t="shared" si="2"/>
        <v>30</v>
      </c>
      <c r="T8" s="67"/>
    </row>
    <row r="9" spans="1:21" ht="24.95" customHeight="1" x14ac:dyDescent="0.15">
      <c r="A9" s="320"/>
      <c r="B9" s="71"/>
      <c r="C9" s="51" t="s">
        <v>86</v>
      </c>
      <c r="D9" s="52"/>
      <c r="E9" s="53">
        <v>10</v>
      </c>
      <c r="F9" s="54" t="s">
        <v>28</v>
      </c>
      <c r="G9" s="75" t="s">
        <v>24</v>
      </c>
      <c r="H9" s="79" t="s">
        <v>86</v>
      </c>
      <c r="I9" s="52"/>
      <c r="J9" s="54">
        <f t="shared" si="0"/>
        <v>7.5</v>
      </c>
      <c r="K9" s="54" t="s">
        <v>28</v>
      </c>
      <c r="L9" s="54" t="s">
        <v>24</v>
      </c>
      <c r="M9" s="54"/>
      <c r="N9" s="83">
        <f t="shared" si="1"/>
        <v>0</v>
      </c>
      <c r="O9" s="71" t="s">
        <v>69</v>
      </c>
      <c r="P9" s="55" t="s">
        <v>33</v>
      </c>
      <c r="Q9" s="52"/>
      <c r="R9" s="56">
        <v>0.5</v>
      </c>
      <c r="S9" s="53">
        <f t="shared" si="2"/>
        <v>0.38</v>
      </c>
      <c r="T9" s="67"/>
    </row>
    <row r="10" spans="1:21" ht="24.95" customHeight="1" x14ac:dyDescent="0.15">
      <c r="A10" s="320"/>
      <c r="B10" s="71"/>
      <c r="C10" s="51" t="s">
        <v>87</v>
      </c>
      <c r="D10" s="52"/>
      <c r="E10" s="53">
        <v>20</v>
      </c>
      <c r="F10" s="54" t="s">
        <v>28</v>
      </c>
      <c r="G10" s="75"/>
      <c r="H10" s="79" t="s">
        <v>87</v>
      </c>
      <c r="I10" s="52"/>
      <c r="J10" s="54">
        <f t="shared" si="0"/>
        <v>15</v>
      </c>
      <c r="K10" s="54" t="s">
        <v>28</v>
      </c>
      <c r="L10" s="54"/>
      <c r="M10" s="54"/>
      <c r="N10" s="83">
        <f t="shared" si="1"/>
        <v>0</v>
      </c>
      <c r="O10" s="71" t="s">
        <v>41</v>
      </c>
      <c r="P10" s="55" t="s">
        <v>89</v>
      </c>
      <c r="Q10" s="52"/>
      <c r="R10" s="56">
        <v>2</v>
      </c>
      <c r="S10" s="53">
        <f t="shared" si="2"/>
        <v>1.5</v>
      </c>
      <c r="T10" s="67"/>
    </row>
    <row r="11" spans="1:21" ht="24.95" customHeight="1" x14ac:dyDescent="0.15">
      <c r="A11" s="320"/>
      <c r="B11" s="71"/>
      <c r="C11" s="51" t="s">
        <v>51</v>
      </c>
      <c r="D11" s="52" t="s">
        <v>53</v>
      </c>
      <c r="E11" s="53">
        <v>30</v>
      </c>
      <c r="F11" s="54" t="s">
        <v>54</v>
      </c>
      <c r="G11" s="75" t="s">
        <v>52</v>
      </c>
      <c r="H11" s="79" t="s">
        <v>51</v>
      </c>
      <c r="I11" s="52" t="s">
        <v>53</v>
      </c>
      <c r="J11" s="54">
        <f t="shared" si="0"/>
        <v>22.5</v>
      </c>
      <c r="K11" s="54" t="s">
        <v>54</v>
      </c>
      <c r="L11" s="54" t="s">
        <v>52</v>
      </c>
      <c r="M11" s="54"/>
      <c r="N11" s="83">
        <f t="shared" si="1"/>
        <v>0</v>
      </c>
      <c r="O11" s="71"/>
      <c r="P11" s="55"/>
      <c r="Q11" s="52"/>
      <c r="R11" s="56"/>
      <c r="S11" s="53"/>
      <c r="T11" s="67"/>
    </row>
    <row r="12" spans="1:21" ht="24.95" customHeight="1" x14ac:dyDescent="0.15">
      <c r="A12" s="320"/>
      <c r="B12" s="71"/>
      <c r="C12" s="51" t="s">
        <v>88</v>
      </c>
      <c r="D12" s="52" t="s">
        <v>35</v>
      </c>
      <c r="E12" s="53">
        <v>9</v>
      </c>
      <c r="F12" s="54" t="s">
        <v>28</v>
      </c>
      <c r="G12" s="75"/>
      <c r="H12" s="79" t="s">
        <v>88</v>
      </c>
      <c r="I12" s="52" t="s">
        <v>35</v>
      </c>
      <c r="J12" s="54">
        <f t="shared" si="0"/>
        <v>6.75</v>
      </c>
      <c r="K12" s="54" t="s">
        <v>28</v>
      </c>
      <c r="L12" s="54"/>
      <c r="M12" s="54"/>
      <c r="N12" s="83">
        <f t="shared" si="1"/>
        <v>0</v>
      </c>
      <c r="O12" s="71"/>
      <c r="P12" s="55"/>
      <c r="Q12" s="52"/>
      <c r="R12" s="56"/>
      <c r="S12" s="53"/>
      <c r="T12" s="67"/>
    </row>
    <row r="13" spans="1:21" ht="24.95" customHeight="1" x14ac:dyDescent="0.15">
      <c r="A13" s="320"/>
      <c r="B13" s="70"/>
      <c r="C13" s="45"/>
      <c r="D13" s="46"/>
      <c r="E13" s="47"/>
      <c r="F13" s="48"/>
      <c r="G13" s="74"/>
      <c r="H13" s="78"/>
      <c r="I13" s="46"/>
      <c r="J13" s="48"/>
      <c r="K13" s="48"/>
      <c r="L13" s="48"/>
      <c r="M13" s="48"/>
      <c r="N13" s="82"/>
      <c r="O13" s="70"/>
      <c r="P13" s="49"/>
      <c r="Q13" s="46"/>
      <c r="R13" s="50"/>
      <c r="S13" s="47"/>
      <c r="T13" s="66"/>
    </row>
    <row r="14" spans="1:21" ht="24.95" customHeight="1" x14ac:dyDescent="0.15">
      <c r="A14" s="320"/>
      <c r="B14" s="71" t="s">
        <v>90</v>
      </c>
      <c r="C14" s="51" t="s">
        <v>93</v>
      </c>
      <c r="D14" s="52"/>
      <c r="E14" s="53">
        <v>10</v>
      </c>
      <c r="F14" s="54" t="s">
        <v>28</v>
      </c>
      <c r="G14" s="75" t="s">
        <v>94</v>
      </c>
      <c r="H14" s="79" t="s">
        <v>93</v>
      </c>
      <c r="I14" s="52"/>
      <c r="J14" s="54">
        <f>ROUNDUP(E14*0.75,2)</f>
        <v>7.5</v>
      </c>
      <c r="K14" s="54" t="s">
        <v>28</v>
      </c>
      <c r="L14" s="54" t="s">
        <v>94</v>
      </c>
      <c r="M14" s="54"/>
      <c r="N14" s="83">
        <f>M14</f>
        <v>0</v>
      </c>
      <c r="O14" s="71" t="s">
        <v>91</v>
      </c>
      <c r="P14" s="55" t="s">
        <v>33</v>
      </c>
      <c r="Q14" s="52"/>
      <c r="R14" s="56">
        <v>1</v>
      </c>
      <c r="S14" s="53">
        <f>ROUNDUP(R14*0.75,2)</f>
        <v>0.75</v>
      </c>
      <c r="T14" s="67"/>
    </row>
    <row r="15" spans="1:21" ht="24.95" customHeight="1" x14ac:dyDescent="0.15">
      <c r="A15" s="320"/>
      <c r="B15" s="71"/>
      <c r="C15" s="51" t="s">
        <v>240</v>
      </c>
      <c r="D15" s="52"/>
      <c r="E15" s="53">
        <v>30</v>
      </c>
      <c r="F15" s="54" t="s">
        <v>28</v>
      </c>
      <c r="G15" s="75"/>
      <c r="H15" s="79" t="s">
        <v>240</v>
      </c>
      <c r="I15" s="52"/>
      <c r="J15" s="54">
        <f>ROUNDUP(E15*0.75,2)</f>
        <v>22.5</v>
      </c>
      <c r="K15" s="54" t="s">
        <v>28</v>
      </c>
      <c r="L15" s="54"/>
      <c r="M15" s="54"/>
      <c r="N15" s="83">
        <f>M15</f>
        <v>0</v>
      </c>
      <c r="O15" s="71" t="s">
        <v>92</v>
      </c>
      <c r="P15" s="55" t="s">
        <v>34</v>
      </c>
      <c r="Q15" s="52" t="s">
        <v>35</v>
      </c>
      <c r="R15" s="56">
        <v>0.5</v>
      </c>
      <c r="S15" s="53">
        <f>ROUNDUP(R15*0.75,2)</f>
        <v>0.38</v>
      </c>
      <c r="T15" s="67"/>
    </row>
    <row r="16" spans="1:21" ht="24.95" customHeight="1" x14ac:dyDescent="0.15">
      <c r="A16" s="320"/>
      <c r="B16" s="71"/>
      <c r="C16" s="51" t="s">
        <v>241</v>
      </c>
      <c r="D16" s="52"/>
      <c r="E16" s="53">
        <v>5</v>
      </c>
      <c r="F16" s="54" t="s">
        <v>28</v>
      </c>
      <c r="G16" s="75"/>
      <c r="H16" s="79" t="s">
        <v>241</v>
      </c>
      <c r="I16" s="52"/>
      <c r="J16" s="54">
        <f>ROUNDUP(E16*0.75,2)</f>
        <v>3.75</v>
      </c>
      <c r="K16" s="54" t="s">
        <v>28</v>
      </c>
      <c r="L16" s="54"/>
      <c r="M16" s="54"/>
      <c r="N16" s="83">
        <f>M16</f>
        <v>0</v>
      </c>
      <c r="O16" s="71" t="s">
        <v>41</v>
      </c>
      <c r="P16" s="55" t="s">
        <v>36</v>
      </c>
      <c r="Q16" s="52"/>
      <c r="R16" s="56">
        <v>2</v>
      </c>
      <c r="S16" s="53">
        <f>ROUNDUP(R16*0.75,2)</f>
        <v>1.5</v>
      </c>
      <c r="T16" s="67"/>
    </row>
    <row r="17" spans="1:20" ht="24.95" customHeight="1" x14ac:dyDescent="0.15">
      <c r="A17" s="320"/>
      <c r="B17" s="71"/>
      <c r="C17" s="51" t="s">
        <v>175</v>
      </c>
      <c r="D17" s="52"/>
      <c r="E17" s="53">
        <v>5</v>
      </c>
      <c r="F17" s="54" t="s">
        <v>28</v>
      </c>
      <c r="G17" s="75" t="s">
        <v>57</v>
      </c>
      <c r="H17" s="79" t="s">
        <v>175</v>
      </c>
      <c r="I17" s="52"/>
      <c r="J17" s="54">
        <f>ROUNDUP(E17*0.75,2)</f>
        <v>3.75</v>
      </c>
      <c r="K17" s="54" t="s">
        <v>28</v>
      </c>
      <c r="L17" s="54" t="s">
        <v>57</v>
      </c>
      <c r="M17" s="54"/>
      <c r="N17" s="83">
        <f>M17</f>
        <v>0</v>
      </c>
      <c r="O17" s="71"/>
      <c r="P17" s="55" t="s">
        <v>65</v>
      </c>
      <c r="Q17" s="52"/>
      <c r="R17" s="56">
        <v>2</v>
      </c>
      <c r="S17" s="53">
        <f>ROUNDUP(R17*0.75,2)</f>
        <v>1.5</v>
      </c>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181</v>
      </c>
      <c r="C19" s="51" t="s">
        <v>56</v>
      </c>
      <c r="D19" s="52"/>
      <c r="E19" s="53">
        <v>30</v>
      </c>
      <c r="F19" s="54" t="s">
        <v>28</v>
      </c>
      <c r="G19" s="75" t="s">
        <v>57</v>
      </c>
      <c r="H19" s="79" t="s">
        <v>56</v>
      </c>
      <c r="I19" s="52"/>
      <c r="J19" s="54">
        <f>ROUNDUP(E19*0.75,2)</f>
        <v>22.5</v>
      </c>
      <c r="K19" s="54" t="s">
        <v>28</v>
      </c>
      <c r="L19" s="54" t="s">
        <v>57</v>
      </c>
      <c r="M19" s="54"/>
      <c r="N19" s="83">
        <f>M19</f>
        <v>0</v>
      </c>
      <c r="O19" s="71"/>
      <c r="P19" s="55"/>
      <c r="Q19" s="52"/>
      <c r="R19" s="56"/>
      <c r="S19" s="53"/>
      <c r="T19" s="67"/>
    </row>
    <row r="20" spans="1:20" ht="24.95" customHeight="1" thickBot="1" x14ac:dyDescent="0.2">
      <c r="A20" s="321"/>
      <c r="B20" s="72"/>
      <c r="C20" s="57"/>
      <c r="D20" s="58"/>
      <c r="E20" s="59"/>
      <c r="F20" s="60"/>
      <c r="G20" s="76"/>
      <c r="H20" s="80"/>
      <c r="I20" s="58"/>
      <c r="J20" s="60"/>
      <c r="K20" s="60"/>
      <c r="L20" s="60"/>
      <c r="M20" s="60"/>
      <c r="N20" s="84"/>
      <c r="O20" s="72"/>
      <c r="P20" s="61"/>
      <c r="Q20" s="58"/>
      <c r="R20" s="62"/>
      <c r="S20" s="59"/>
      <c r="T20" s="68"/>
    </row>
    <row r="21" spans="1:20" ht="24.95" customHeight="1" x14ac:dyDescent="0.15"/>
    <row r="22" spans="1:20" ht="24.95" customHeight="1" x14ac:dyDescent="0.15"/>
    <row r="23" spans="1:20" ht="24.95" customHeight="1" x14ac:dyDescent="0.15"/>
    <row r="24" spans="1:20" ht="24.95" customHeight="1" x14ac:dyDescent="0.15"/>
    <row r="25" spans="1:20" ht="24.95" customHeight="1" x14ac:dyDescent="0.15"/>
    <row r="26" spans="1:20" ht="24.95" customHeight="1" x14ac:dyDescent="0.15"/>
    <row r="27" spans="1:20" ht="24.95" customHeight="1" x14ac:dyDescent="0.15"/>
    <row r="28" spans="1:20" ht="24.95" customHeight="1" x14ac:dyDescent="0.15"/>
    <row r="29" spans="1:20" ht="24.95" customHeight="1" x14ac:dyDescent="0.15"/>
    <row r="30" spans="1:20" ht="24.95" customHeight="1" x14ac:dyDescent="0.15"/>
  </sheetData>
  <mergeCells count="4">
    <mergeCell ref="H1:O1"/>
    <mergeCell ref="A2:T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361</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360</v>
      </c>
      <c r="I5" s="325" t="s">
        <v>288</v>
      </c>
      <c r="J5" s="326"/>
      <c r="K5" s="327"/>
      <c r="L5" s="328" t="s">
        <v>359</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311</v>
      </c>
      <c r="C9" s="107" t="s">
        <v>72</v>
      </c>
      <c r="D9" s="107" t="s">
        <v>24</v>
      </c>
      <c r="E9" s="52"/>
      <c r="F9" s="52"/>
      <c r="G9" s="107"/>
      <c r="H9" s="110">
        <v>15</v>
      </c>
      <c r="I9" s="107" t="s">
        <v>310</v>
      </c>
      <c r="J9" s="109" t="s">
        <v>204</v>
      </c>
      <c r="K9" s="110">
        <v>10</v>
      </c>
      <c r="L9" s="107" t="s">
        <v>309</v>
      </c>
      <c r="M9" s="107" t="s">
        <v>59</v>
      </c>
      <c r="N9" s="123">
        <v>5</v>
      </c>
      <c r="O9" s="119"/>
    </row>
    <row r="10" spans="1:21" ht="24.95" customHeight="1" x14ac:dyDescent="0.15">
      <c r="A10" s="332"/>
      <c r="B10" s="107"/>
      <c r="C10" s="107" t="s">
        <v>59</v>
      </c>
      <c r="D10" s="107"/>
      <c r="E10" s="52"/>
      <c r="F10" s="52"/>
      <c r="G10" s="107"/>
      <c r="H10" s="110">
        <v>10</v>
      </c>
      <c r="I10" s="107"/>
      <c r="J10" s="107" t="s">
        <v>59</v>
      </c>
      <c r="K10" s="110">
        <v>5</v>
      </c>
      <c r="L10" s="107"/>
      <c r="M10" s="107" t="s">
        <v>238</v>
      </c>
      <c r="N10" s="123">
        <v>15</v>
      </c>
      <c r="O10" s="119" t="s">
        <v>57</v>
      </c>
    </row>
    <row r="11" spans="1:21" ht="24.95" customHeight="1" x14ac:dyDescent="0.15">
      <c r="A11" s="332"/>
      <c r="B11" s="107"/>
      <c r="C11" s="107" t="s">
        <v>238</v>
      </c>
      <c r="D11" s="107" t="s">
        <v>57</v>
      </c>
      <c r="E11" s="52"/>
      <c r="F11" s="52"/>
      <c r="G11" s="107"/>
      <c r="H11" s="110">
        <v>20</v>
      </c>
      <c r="I11" s="107"/>
      <c r="J11" s="107" t="s">
        <v>238</v>
      </c>
      <c r="K11" s="110">
        <v>15</v>
      </c>
      <c r="L11" s="107"/>
      <c r="M11" s="107" t="s">
        <v>87</v>
      </c>
      <c r="N11" s="123">
        <v>10</v>
      </c>
      <c r="O11" s="119"/>
    </row>
    <row r="12" spans="1:21" ht="24.95" customHeight="1" x14ac:dyDescent="0.15">
      <c r="A12" s="332"/>
      <c r="B12" s="107"/>
      <c r="C12" s="107" t="s">
        <v>86</v>
      </c>
      <c r="D12" s="107" t="s">
        <v>24</v>
      </c>
      <c r="E12" s="52"/>
      <c r="F12" s="52"/>
      <c r="G12" s="107"/>
      <c r="H12" s="110">
        <v>5</v>
      </c>
      <c r="I12" s="107"/>
      <c r="J12" s="107" t="s">
        <v>87</v>
      </c>
      <c r="K12" s="110">
        <v>15</v>
      </c>
      <c r="L12" s="105"/>
      <c r="M12" s="105"/>
      <c r="N12" s="122"/>
      <c r="O12" s="118"/>
    </row>
    <row r="13" spans="1:21" ht="24.95" customHeight="1" x14ac:dyDescent="0.15">
      <c r="A13" s="332"/>
      <c r="B13" s="107"/>
      <c r="C13" s="107" t="s">
        <v>87</v>
      </c>
      <c r="D13" s="107"/>
      <c r="E13" s="52"/>
      <c r="F13" s="52"/>
      <c r="G13" s="107"/>
      <c r="H13" s="110">
        <v>20</v>
      </c>
      <c r="I13" s="107"/>
      <c r="J13" s="107" t="s">
        <v>51</v>
      </c>
      <c r="K13" s="110">
        <v>15</v>
      </c>
      <c r="L13" s="107" t="s">
        <v>308</v>
      </c>
      <c r="M13" s="107" t="s">
        <v>240</v>
      </c>
      <c r="N13" s="123">
        <v>10</v>
      </c>
      <c r="O13" s="119"/>
    </row>
    <row r="14" spans="1:21" ht="24.95" customHeight="1" x14ac:dyDescent="0.15">
      <c r="A14" s="332"/>
      <c r="B14" s="107"/>
      <c r="C14" s="107" t="s">
        <v>51</v>
      </c>
      <c r="D14" s="107" t="s">
        <v>52</v>
      </c>
      <c r="E14" s="52" t="s">
        <v>53</v>
      </c>
      <c r="F14" s="52"/>
      <c r="G14" s="107"/>
      <c r="H14" s="110">
        <v>20</v>
      </c>
      <c r="I14" s="107"/>
      <c r="J14" s="107"/>
      <c r="K14" s="110"/>
      <c r="L14" s="107"/>
      <c r="M14" s="107"/>
      <c r="N14" s="123"/>
      <c r="O14" s="119"/>
    </row>
    <row r="15" spans="1:21" ht="24.95" customHeight="1" x14ac:dyDescent="0.15">
      <c r="A15" s="332"/>
      <c r="B15" s="107"/>
      <c r="C15" s="107"/>
      <c r="D15" s="107"/>
      <c r="E15" s="52"/>
      <c r="F15" s="52"/>
      <c r="G15" s="107" t="s">
        <v>43</v>
      </c>
      <c r="H15" s="110" t="s">
        <v>299</v>
      </c>
      <c r="I15" s="107"/>
      <c r="J15" s="107"/>
      <c r="K15" s="110"/>
      <c r="L15" s="107"/>
      <c r="M15" s="107"/>
      <c r="N15" s="123"/>
      <c r="O15" s="119"/>
    </row>
    <row r="16" spans="1:21" ht="24.95" customHeight="1" x14ac:dyDescent="0.15">
      <c r="A16" s="332"/>
      <c r="B16" s="107"/>
      <c r="C16" s="107"/>
      <c r="D16" s="107"/>
      <c r="E16" s="52"/>
      <c r="F16" s="52"/>
      <c r="G16" s="107" t="s">
        <v>66</v>
      </c>
      <c r="H16" s="110" t="s">
        <v>300</v>
      </c>
      <c r="I16" s="105"/>
      <c r="J16" s="105"/>
      <c r="K16" s="106"/>
      <c r="L16" s="107"/>
      <c r="M16" s="107"/>
      <c r="N16" s="123"/>
      <c r="O16" s="119"/>
    </row>
    <row r="17" spans="1:15" ht="24.95" customHeight="1" x14ac:dyDescent="0.15">
      <c r="A17" s="332"/>
      <c r="B17" s="105"/>
      <c r="C17" s="105"/>
      <c r="D17" s="105"/>
      <c r="E17" s="46"/>
      <c r="F17" s="46"/>
      <c r="G17" s="105"/>
      <c r="H17" s="106"/>
      <c r="I17" s="107" t="s">
        <v>307</v>
      </c>
      <c r="J17" s="107" t="s">
        <v>240</v>
      </c>
      <c r="K17" s="110">
        <v>10</v>
      </c>
      <c r="L17" s="107"/>
      <c r="M17" s="107"/>
      <c r="N17" s="123"/>
      <c r="O17" s="119"/>
    </row>
    <row r="18" spans="1:15" ht="24.95" customHeight="1" x14ac:dyDescent="0.15">
      <c r="A18" s="332"/>
      <c r="B18" s="107" t="s">
        <v>306</v>
      </c>
      <c r="C18" s="107" t="s">
        <v>240</v>
      </c>
      <c r="D18" s="107"/>
      <c r="E18" s="52"/>
      <c r="F18" s="52"/>
      <c r="G18" s="107"/>
      <c r="H18" s="110">
        <v>10</v>
      </c>
      <c r="I18" s="107"/>
      <c r="J18" s="107" t="s">
        <v>241</v>
      </c>
      <c r="K18" s="110">
        <v>5</v>
      </c>
      <c r="L18" s="107"/>
      <c r="M18" s="107"/>
      <c r="N18" s="123"/>
      <c r="O18" s="119"/>
    </row>
    <row r="19" spans="1:15" ht="24.95" customHeight="1" x14ac:dyDescent="0.15">
      <c r="A19" s="332"/>
      <c r="B19" s="107"/>
      <c r="C19" s="107" t="s">
        <v>241</v>
      </c>
      <c r="D19" s="107"/>
      <c r="E19" s="52"/>
      <c r="F19" s="111"/>
      <c r="G19" s="107"/>
      <c r="H19" s="110">
        <v>5</v>
      </c>
      <c r="I19" s="107"/>
      <c r="J19" s="107" t="s">
        <v>175</v>
      </c>
      <c r="K19" s="110">
        <v>5</v>
      </c>
      <c r="L19" s="107"/>
      <c r="M19" s="107"/>
      <c r="N19" s="123"/>
      <c r="O19" s="119"/>
    </row>
    <row r="20" spans="1:15" ht="24.95" customHeight="1" x14ac:dyDescent="0.15">
      <c r="A20" s="332"/>
      <c r="B20" s="107"/>
      <c r="C20" s="107" t="s">
        <v>175</v>
      </c>
      <c r="D20" s="107" t="s">
        <v>57</v>
      </c>
      <c r="E20" s="52"/>
      <c r="F20" s="52"/>
      <c r="G20" s="107"/>
      <c r="H20" s="110">
        <v>5</v>
      </c>
      <c r="I20" s="107"/>
      <c r="J20" s="107"/>
      <c r="K20" s="110"/>
      <c r="L20" s="107"/>
      <c r="M20" s="107"/>
      <c r="N20" s="123"/>
      <c r="O20" s="119"/>
    </row>
    <row r="21" spans="1:15" ht="24.95" customHeight="1" x14ac:dyDescent="0.15">
      <c r="A21" s="332"/>
      <c r="B21" s="107"/>
      <c r="C21" s="107"/>
      <c r="D21" s="107"/>
      <c r="E21" s="52"/>
      <c r="F21" s="52"/>
      <c r="G21" s="107"/>
      <c r="H21" s="110"/>
      <c r="I21" s="107"/>
      <c r="J21" s="107"/>
      <c r="K21" s="110"/>
      <c r="L21" s="107"/>
      <c r="M21" s="107"/>
      <c r="N21" s="123"/>
      <c r="O21" s="119"/>
    </row>
    <row r="22" spans="1:15" ht="24.95" customHeight="1" x14ac:dyDescent="0.15">
      <c r="A22" s="332"/>
      <c r="B22" s="107"/>
      <c r="C22" s="107"/>
      <c r="D22" s="107"/>
      <c r="E22" s="52"/>
      <c r="F22" s="52"/>
      <c r="G22" s="107"/>
      <c r="H22" s="110"/>
      <c r="I22" s="107"/>
      <c r="J22" s="107"/>
      <c r="K22" s="110"/>
      <c r="L22" s="107"/>
      <c r="M22" s="107"/>
      <c r="N22" s="123"/>
      <c r="O22" s="119"/>
    </row>
    <row r="23" spans="1:15" ht="24.95" customHeight="1" x14ac:dyDescent="0.15">
      <c r="A23" s="332"/>
      <c r="B23" s="107"/>
      <c r="C23" s="107"/>
      <c r="D23" s="107"/>
      <c r="E23" s="52"/>
      <c r="F23" s="52"/>
      <c r="G23" s="107"/>
      <c r="H23" s="110"/>
      <c r="I23" s="107"/>
      <c r="J23" s="107"/>
      <c r="K23" s="110"/>
      <c r="L23" s="107"/>
      <c r="M23" s="107"/>
      <c r="N23" s="123"/>
      <c r="O23" s="119"/>
    </row>
    <row r="24" spans="1:15" ht="24.95" customHeight="1" thickBot="1" x14ac:dyDescent="0.2">
      <c r="A24" s="333"/>
      <c r="B24" s="112"/>
      <c r="C24" s="112"/>
      <c r="D24" s="112"/>
      <c r="E24" s="58"/>
      <c r="F24" s="58"/>
      <c r="G24" s="112"/>
      <c r="H24" s="113"/>
      <c r="I24" s="112"/>
      <c r="J24" s="112"/>
      <c r="K24" s="113"/>
      <c r="L24" s="112"/>
      <c r="M24" s="112"/>
      <c r="N24" s="124"/>
      <c r="O24" s="120"/>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242</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110</v>
      </c>
      <c r="C5" s="39" t="s">
        <v>111</v>
      </c>
      <c r="D5" s="40" t="s">
        <v>113</v>
      </c>
      <c r="E5" s="86">
        <v>0.5</v>
      </c>
      <c r="F5" s="42" t="s">
        <v>55</v>
      </c>
      <c r="G5" s="73" t="s">
        <v>52</v>
      </c>
      <c r="H5" s="77" t="s">
        <v>111</v>
      </c>
      <c r="I5" s="40" t="s">
        <v>112</v>
      </c>
      <c r="J5" s="42">
        <f>ROUNDUP(E5*0.75,2)</f>
        <v>0.38</v>
      </c>
      <c r="K5" s="42" t="s">
        <v>55</v>
      </c>
      <c r="L5" s="42" t="s">
        <v>52</v>
      </c>
      <c r="M5" s="42"/>
      <c r="N5" s="81">
        <f>M5</f>
        <v>0</v>
      </c>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114</v>
      </c>
      <c r="C7" s="51" t="s">
        <v>119</v>
      </c>
      <c r="D7" s="52"/>
      <c r="E7" s="53">
        <v>1</v>
      </c>
      <c r="F7" s="54" t="s">
        <v>103</v>
      </c>
      <c r="G7" s="75" t="s">
        <v>120</v>
      </c>
      <c r="H7" s="79" t="s">
        <v>119</v>
      </c>
      <c r="I7" s="52"/>
      <c r="J7" s="54">
        <f>ROUNDUP(E7*0.75,2)</f>
        <v>0.75</v>
      </c>
      <c r="K7" s="54" t="s">
        <v>103</v>
      </c>
      <c r="L7" s="54" t="s">
        <v>120</v>
      </c>
      <c r="M7" s="54"/>
      <c r="N7" s="83">
        <f>M7</f>
        <v>0</v>
      </c>
      <c r="O7" s="71" t="s">
        <v>115</v>
      </c>
      <c r="P7" s="55" t="s">
        <v>26</v>
      </c>
      <c r="Q7" s="52"/>
      <c r="R7" s="56">
        <v>0.5</v>
      </c>
      <c r="S7" s="53">
        <f t="shared" ref="S7:S12" si="0">ROUNDUP(R7*0.75,2)</f>
        <v>0.38</v>
      </c>
      <c r="T7" s="67"/>
    </row>
    <row r="8" spans="1:21" ht="24.95" customHeight="1" x14ac:dyDescent="0.15">
      <c r="A8" s="320"/>
      <c r="B8" s="71"/>
      <c r="C8" s="51" t="s">
        <v>124</v>
      </c>
      <c r="D8" s="52" t="s">
        <v>35</v>
      </c>
      <c r="E8" s="53">
        <v>5</v>
      </c>
      <c r="F8" s="54" t="s">
        <v>28</v>
      </c>
      <c r="G8" s="75" t="s">
        <v>125</v>
      </c>
      <c r="H8" s="79" t="s">
        <v>124</v>
      </c>
      <c r="I8" s="52" t="s">
        <v>35</v>
      </c>
      <c r="J8" s="54">
        <f>ROUNDUP(E8*0.75,2)</f>
        <v>3.75</v>
      </c>
      <c r="K8" s="54" t="s">
        <v>28</v>
      </c>
      <c r="L8" s="54" t="s">
        <v>125</v>
      </c>
      <c r="M8" s="54"/>
      <c r="N8" s="83">
        <f>M8</f>
        <v>0</v>
      </c>
      <c r="O8" s="71" t="s">
        <v>116</v>
      </c>
      <c r="P8" s="55" t="s">
        <v>121</v>
      </c>
      <c r="Q8" s="52" t="s">
        <v>35</v>
      </c>
      <c r="R8" s="56">
        <v>3</v>
      </c>
      <c r="S8" s="53">
        <f t="shared" si="0"/>
        <v>2.25</v>
      </c>
      <c r="T8" s="67"/>
    </row>
    <row r="9" spans="1:21" ht="24.95" customHeight="1" x14ac:dyDescent="0.15">
      <c r="A9" s="320"/>
      <c r="B9" s="71"/>
      <c r="C9" s="51" t="s">
        <v>30</v>
      </c>
      <c r="D9" s="52"/>
      <c r="E9" s="53">
        <v>10</v>
      </c>
      <c r="F9" s="54" t="s">
        <v>28</v>
      </c>
      <c r="G9" s="75"/>
      <c r="H9" s="79" t="s">
        <v>30</v>
      </c>
      <c r="I9" s="52"/>
      <c r="J9" s="54">
        <f>ROUNDUP(E9*0.75,2)</f>
        <v>7.5</v>
      </c>
      <c r="K9" s="54" t="s">
        <v>28</v>
      </c>
      <c r="L9" s="54"/>
      <c r="M9" s="54"/>
      <c r="N9" s="83">
        <f>M9</f>
        <v>0</v>
      </c>
      <c r="O9" s="71" t="s">
        <v>117</v>
      </c>
      <c r="P9" s="55" t="s">
        <v>122</v>
      </c>
      <c r="Q9" s="52" t="s">
        <v>123</v>
      </c>
      <c r="R9" s="56">
        <v>3</v>
      </c>
      <c r="S9" s="53">
        <f t="shared" si="0"/>
        <v>2.25</v>
      </c>
      <c r="T9" s="67"/>
    </row>
    <row r="10" spans="1:21" ht="24.95" customHeight="1" x14ac:dyDescent="0.15">
      <c r="A10" s="320"/>
      <c r="B10" s="71"/>
      <c r="C10" s="51" t="s">
        <v>126</v>
      </c>
      <c r="D10" s="52"/>
      <c r="E10" s="53">
        <v>5</v>
      </c>
      <c r="F10" s="54" t="s">
        <v>28</v>
      </c>
      <c r="G10" s="75"/>
      <c r="H10" s="79" t="s">
        <v>126</v>
      </c>
      <c r="I10" s="52"/>
      <c r="J10" s="54">
        <f>ROUNDUP(E10*0.75,2)</f>
        <v>3.75</v>
      </c>
      <c r="K10" s="54" t="s">
        <v>28</v>
      </c>
      <c r="L10" s="54"/>
      <c r="M10" s="54"/>
      <c r="N10" s="83">
        <f>M10</f>
        <v>0</v>
      </c>
      <c r="O10" s="71" t="s">
        <v>118</v>
      </c>
      <c r="P10" s="55" t="s">
        <v>100</v>
      </c>
      <c r="Q10" s="52" t="s">
        <v>53</v>
      </c>
      <c r="R10" s="56">
        <v>2</v>
      </c>
      <c r="S10" s="53">
        <f t="shared" si="0"/>
        <v>1.5</v>
      </c>
      <c r="T10" s="67"/>
    </row>
    <row r="11" spans="1:21" ht="24.95" customHeight="1" x14ac:dyDescent="0.15">
      <c r="A11" s="320"/>
      <c r="B11" s="71"/>
      <c r="C11" s="51"/>
      <c r="D11" s="52"/>
      <c r="E11" s="53"/>
      <c r="F11" s="54"/>
      <c r="G11" s="75"/>
      <c r="H11" s="79"/>
      <c r="I11" s="52"/>
      <c r="J11" s="54"/>
      <c r="K11" s="54"/>
      <c r="L11" s="54"/>
      <c r="M11" s="54"/>
      <c r="N11" s="83"/>
      <c r="O11" s="71" t="s">
        <v>41</v>
      </c>
      <c r="P11" s="55" t="s">
        <v>65</v>
      </c>
      <c r="Q11" s="52"/>
      <c r="R11" s="56">
        <v>1</v>
      </c>
      <c r="S11" s="53">
        <f t="shared" si="0"/>
        <v>0.75</v>
      </c>
      <c r="T11" s="67"/>
    </row>
    <row r="12" spans="1:21" ht="24.95" customHeight="1" x14ac:dyDescent="0.15">
      <c r="A12" s="320"/>
      <c r="B12" s="71"/>
      <c r="C12" s="51"/>
      <c r="D12" s="52"/>
      <c r="E12" s="53"/>
      <c r="F12" s="54"/>
      <c r="G12" s="75"/>
      <c r="H12" s="79"/>
      <c r="I12" s="52"/>
      <c r="J12" s="54"/>
      <c r="K12" s="54"/>
      <c r="L12" s="54"/>
      <c r="M12" s="54"/>
      <c r="N12" s="83"/>
      <c r="O12" s="71"/>
      <c r="P12" s="55" t="s">
        <v>66</v>
      </c>
      <c r="Q12" s="52"/>
      <c r="R12" s="56">
        <v>0.1</v>
      </c>
      <c r="S12" s="53">
        <f t="shared" si="0"/>
        <v>0.08</v>
      </c>
      <c r="T12" s="67"/>
    </row>
    <row r="13" spans="1:21" ht="24.95" customHeight="1" x14ac:dyDescent="0.15">
      <c r="A13" s="320"/>
      <c r="B13" s="70"/>
      <c r="C13" s="45"/>
      <c r="D13" s="46"/>
      <c r="E13" s="47"/>
      <c r="F13" s="48"/>
      <c r="G13" s="74"/>
      <c r="H13" s="78"/>
      <c r="I13" s="46"/>
      <c r="J13" s="48"/>
      <c r="K13" s="48"/>
      <c r="L13" s="48"/>
      <c r="M13" s="48"/>
      <c r="N13" s="82"/>
      <c r="O13" s="70"/>
      <c r="P13" s="49"/>
      <c r="Q13" s="46"/>
      <c r="R13" s="50"/>
      <c r="S13" s="47"/>
      <c r="T13" s="66"/>
    </row>
    <row r="14" spans="1:21" ht="24.95" customHeight="1" x14ac:dyDescent="0.15">
      <c r="A14" s="320"/>
      <c r="B14" s="71" t="s">
        <v>127</v>
      </c>
      <c r="C14" s="51" t="s">
        <v>106</v>
      </c>
      <c r="D14" s="52"/>
      <c r="E14" s="53">
        <v>10</v>
      </c>
      <c r="F14" s="54" t="s">
        <v>28</v>
      </c>
      <c r="G14" s="75" t="s">
        <v>24</v>
      </c>
      <c r="H14" s="79" t="s">
        <v>106</v>
      </c>
      <c r="I14" s="52"/>
      <c r="J14" s="54">
        <f>ROUNDUP(E14*0.75,2)</f>
        <v>7.5</v>
      </c>
      <c r="K14" s="54" t="s">
        <v>28</v>
      </c>
      <c r="L14" s="54" t="s">
        <v>24</v>
      </c>
      <c r="M14" s="54"/>
      <c r="N14" s="83">
        <f>M14</f>
        <v>0</v>
      </c>
      <c r="O14" s="71" t="s">
        <v>105</v>
      </c>
      <c r="P14" s="55" t="s">
        <v>48</v>
      </c>
      <c r="Q14" s="52"/>
      <c r="R14" s="56">
        <v>30</v>
      </c>
      <c r="S14" s="53">
        <f>ROUNDUP(R14*0.75,2)</f>
        <v>22.5</v>
      </c>
      <c r="T14" s="67"/>
    </row>
    <row r="15" spans="1:21" ht="24.95" customHeight="1" x14ac:dyDescent="0.15">
      <c r="A15" s="320"/>
      <c r="B15" s="71"/>
      <c r="C15" s="51" t="s">
        <v>129</v>
      </c>
      <c r="D15" s="52"/>
      <c r="E15" s="53">
        <v>5</v>
      </c>
      <c r="F15" s="54" t="s">
        <v>28</v>
      </c>
      <c r="G15" s="75" t="s">
        <v>52</v>
      </c>
      <c r="H15" s="79" t="s">
        <v>129</v>
      </c>
      <c r="I15" s="52"/>
      <c r="J15" s="54">
        <f>ROUNDUP(E15*0.75,2)</f>
        <v>3.75</v>
      </c>
      <c r="K15" s="54" t="s">
        <v>28</v>
      </c>
      <c r="L15" s="54" t="s">
        <v>52</v>
      </c>
      <c r="M15" s="54"/>
      <c r="N15" s="83">
        <f>M15</f>
        <v>0</v>
      </c>
      <c r="O15" s="71" t="s">
        <v>128</v>
      </c>
      <c r="P15" s="55" t="s">
        <v>66</v>
      </c>
      <c r="Q15" s="52"/>
      <c r="R15" s="56">
        <v>0.2</v>
      </c>
      <c r="S15" s="53">
        <f>ROUNDUP(R15*0.75,2)</f>
        <v>0.15</v>
      </c>
      <c r="T15" s="67"/>
    </row>
    <row r="16" spans="1:21" ht="24.95" customHeight="1" x14ac:dyDescent="0.15">
      <c r="A16" s="320"/>
      <c r="B16" s="71"/>
      <c r="C16" s="51" t="s">
        <v>130</v>
      </c>
      <c r="D16" s="52"/>
      <c r="E16" s="53">
        <v>30</v>
      </c>
      <c r="F16" s="54" t="s">
        <v>28</v>
      </c>
      <c r="G16" s="75"/>
      <c r="H16" s="79" t="s">
        <v>130</v>
      </c>
      <c r="I16" s="52"/>
      <c r="J16" s="54">
        <f>ROUNDUP(E16*0.75,2)</f>
        <v>22.5</v>
      </c>
      <c r="K16" s="54" t="s">
        <v>28</v>
      </c>
      <c r="L16" s="54"/>
      <c r="M16" s="54"/>
      <c r="N16" s="83">
        <f>M16</f>
        <v>0</v>
      </c>
      <c r="O16" s="71" t="s">
        <v>41</v>
      </c>
      <c r="P16" s="55" t="s">
        <v>74</v>
      </c>
      <c r="Q16" s="52"/>
      <c r="R16" s="56">
        <v>2</v>
      </c>
      <c r="S16" s="53">
        <f>ROUNDUP(R16*0.75,2)</f>
        <v>1.5</v>
      </c>
      <c r="T16" s="67"/>
    </row>
    <row r="17" spans="1:20" ht="24.95" customHeight="1" x14ac:dyDescent="0.15">
      <c r="A17" s="320"/>
      <c r="B17" s="71"/>
      <c r="C17" s="51"/>
      <c r="D17" s="52"/>
      <c r="E17" s="53"/>
      <c r="F17" s="54"/>
      <c r="G17" s="75"/>
      <c r="H17" s="79"/>
      <c r="I17" s="52"/>
      <c r="J17" s="54"/>
      <c r="K17" s="54"/>
      <c r="L17" s="54"/>
      <c r="M17" s="54"/>
      <c r="N17" s="83"/>
      <c r="O17" s="71"/>
      <c r="P17" s="55" t="s">
        <v>26</v>
      </c>
      <c r="Q17" s="52"/>
      <c r="R17" s="56">
        <v>2.5</v>
      </c>
      <c r="S17" s="53">
        <f>ROUNDUP(R17*0.75,2)</f>
        <v>1.8800000000000001</v>
      </c>
      <c r="T17" s="67"/>
    </row>
    <row r="18" spans="1:20" ht="24.95" customHeight="1" x14ac:dyDescent="0.15">
      <c r="A18" s="320"/>
      <c r="B18" s="71"/>
      <c r="C18" s="51"/>
      <c r="D18" s="52"/>
      <c r="E18" s="53"/>
      <c r="F18" s="54"/>
      <c r="G18" s="75"/>
      <c r="H18" s="79"/>
      <c r="I18" s="52"/>
      <c r="J18" s="54"/>
      <c r="K18" s="54"/>
      <c r="L18" s="54"/>
      <c r="M18" s="54"/>
      <c r="N18" s="83"/>
      <c r="O18" s="71"/>
      <c r="P18" s="55" t="s">
        <v>34</v>
      </c>
      <c r="Q18" s="52" t="s">
        <v>35</v>
      </c>
      <c r="R18" s="56">
        <v>1</v>
      </c>
      <c r="S18" s="53">
        <f>ROUNDUP(R18*0.75,2)</f>
        <v>0.75</v>
      </c>
      <c r="T18" s="67"/>
    </row>
    <row r="19" spans="1:20" ht="24.95" customHeight="1" x14ac:dyDescent="0.15">
      <c r="A19" s="320"/>
      <c r="B19" s="70"/>
      <c r="C19" s="45"/>
      <c r="D19" s="46"/>
      <c r="E19" s="47"/>
      <c r="F19" s="48"/>
      <c r="G19" s="74"/>
      <c r="H19" s="78"/>
      <c r="I19" s="46"/>
      <c r="J19" s="48"/>
      <c r="K19" s="48"/>
      <c r="L19" s="48"/>
      <c r="M19" s="48"/>
      <c r="N19" s="82"/>
      <c r="O19" s="70"/>
      <c r="P19" s="49"/>
      <c r="Q19" s="46"/>
      <c r="R19" s="50"/>
      <c r="S19" s="47"/>
      <c r="T19" s="66"/>
    </row>
    <row r="20" spans="1:20" ht="24.95" customHeight="1" x14ac:dyDescent="0.15">
      <c r="A20" s="320"/>
      <c r="B20" s="71" t="s">
        <v>44</v>
      </c>
      <c r="C20" s="51" t="s">
        <v>59</v>
      </c>
      <c r="D20" s="52"/>
      <c r="E20" s="53">
        <v>20</v>
      </c>
      <c r="F20" s="54" t="s">
        <v>28</v>
      </c>
      <c r="G20" s="75"/>
      <c r="H20" s="79" t="s">
        <v>59</v>
      </c>
      <c r="I20" s="52"/>
      <c r="J20" s="54">
        <f>ROUNDUP(E20*0.75,2)</f>
        <v>15</v>
      </c>
      <c r="K20" s="54" t="s">
        <v>28</v>
      </c>
      <c r="L20" s="54"/>
      <c r="M20" s="54"/>
      <c r="N20" s="83">
        <f>M20</f>
        <v>0</v>
      </c>
      <c r="O20" s="71" t="s">
        <v>41</v>
      </c>
      <c r="P20" s="55" t="s">
        <v>48</v>
      </c>
      <c r="Q20" s="52"/>
      <c r="R20" s="56">
        <v>100</v>
      </c>
      <c r="S20" s="53">
        <f>ROUNDUP(R20*0.75,2)</f>
        <v>75</v>
      </c>
      <c r="T20" s="67"/>
    </row>
    <row r="21" spans="1:20" ht="24.95" customHeight="1" x14ac:dyDescent="0.15">
      <c r="A21" s="320"/>
      <c r="B21" s="71"/>
      <c r="C21" s="51" t="s">
        <v>131</v>
      </c>
      <c r="D21" s="52" t="s">
        <v>35</v>
      </c>
      <c r="E21" s="53">
        <v>2</v>
      </c>
      <c r="F21" s="54" t="s">
        <v>64</v>
      </c>
      <c r="G21" s="75" t="s">
        <v>57</v>
      </c>
      <c r="H21" s="79" t="s">
        <v>131</v>
      </c>
      <c r="I21" s="52" t="s">
        <v>35</v>
      </c>
      <c r="J21" s="54">
        <f>ROUNDUP(E21*0.75,2)</f>
        <v>1.5</v>
      </c>
      <c r="K21" s="54" t="s">
        <v>64</v>
      </c>
      <c r="L21" s="54" t="s">
        <v>57</v>
      </c>
      <c r="M21" s="54"/>
      <c r="N21" s="83">
        <f>M21</f>
        <v>0</v>
      </c>
      <c r="O21" s="71"/>
      <c r="P21" s="55" t="s">
        <v>49</v>
      </c>
      <c r="Q21" s="52"/>
      <c r="R21" s="56">
        <v>3</v>
      </c>
      <c r="S21" s="53">
        <f>ROUNDUP(R21*0.75,2)</f>
        <v>2.25</v>
      </c>
      <c r="T21" s="67"/>
    </row>
    <row r="22" spans="1:20" ht="24.95" customHeight="1" x14ac:dyDescent="0.15">
      <c r="A22" s="320"/>
      <c r="B22" s="70"/>
      <c r="C22" s="45"/>
      <c r="D22" s="46"/>
      <c r="E22" s="47"/>
      <c r="F22" s="48"/>
      <c r="G22" s="74"/>
      <c r="H22" s="78"/>
      <c r="I22" s="46"/>
      <c r="J22" s="48"/>
      <c r="K22" s="48"/>
      <c r="L22" s="48"/>
      <c r="M22" s="48"/>
      <c r="N22" s="82"/>
      <c r="O22" s="70"/>
      <c r="P22" s="49"/>
      <c r="Q22" s="46"/>
      <c r="R22" s="50"/>
      <c r="S22" s="47"/>
      <c r="T22" s="66"/>
    </row>
    <row r="23" spans="1:20" ht="24.95" customHeight="1" x14ac:dyDescent="0.15">
      <c r="A23" s="320"/>
      <c r="B23" s="71" t="s">
        <v>234</v>
      </c>
      <c r="C23" s="51" t="s">
        <v>273</v>
      </c>
      <c r="D23" s="52"/>
      <c r="E23" s="53">
        <v>20</v>
      </c>
      <c r="F23" s="54" t="s">
        <v>28</v>
      </c>
      <c r="G23" s="75" t="s">
        <v>235</v>
      </c>
      <c r="H23" s="79" t="s">
        <v>273</v>
      </c>
      <c r="I23" s="52"/>
      <c r="J23" s="54">
        <f>ROUNDUP(E23*0.75,2)</f>
        <v>15</v>
      </c>
      <c r="K23" s="54" t="s">
        <v>28</v>
      </c>
      <c r="L23" s="54" t="s">
        <v>235</v>
      </c>
      <c r="M23" s="54"/>
      <c r="N23" s="83">
        <f>M23</f>
        <v>0</v>
      </c>
      <c r="O23" s="71"/>
      <c r="P23" s="55"/>
      <c r="Q23" s="52"/>
      <c r="R23" s="56"/>
      <c r="S23" s="53"/>
      <c r="T23" s="67"/>
    </row>
    <row r="24" spans="1:20" ht="24.95" customHeight="1" thickBot="1" x14ac:dyDescent="0.2">
      <c r="A24" s="321"/>
      <c r="B24" s="72"/>
      <c r="C24" s="57"/>
      <c r="D24" s="58"/>
      <c r="E24" s="59"/>
      <c r="F24" s="60"/>
      <c r="G24" s="76"/>
      <c r="H24" s="80"/>
      <c r="I24" s="58"/>
      <c r="J24" s="60"/>
      <c r="K24" s="60"/>
      <c r="L24" s="60"/>
      <c r="M24" s="60"/>
      <c r="N24" s="84"/>
      <c r="O24" s="72"/>
      <c r="P24" s="61"/>
      <c r="Q24" s="58"/>
      <c r="R24" s="62"/>
      <c r="S24" s="59"/>
      <c r="T24" s="68"/>
    </row>
  </sheetData>
  <mergeCells count="4">
    <mergeCell ref="H1:O1"/>
    <mergeCell ref="A2:T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362</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316</v>
      </c>
      <c r="C9" s="107" t="s">
        <v>119</v>
      </c>
      <c r="D9" s="107" t="s">
        <v>120</v>
      </c>
      <c r="E9" s="52"/>
      <c r="F9" s="52"/>
      <c r="G9" s="107"/>
      <c r="H9" s="130">
        <v>0.7</v>
      </c>
      <c r="I9" s="107" t="s">
        <v>316</v>
      </c>
      <c r="J9" s="107" t="s">
        <v>119</v>
      </c>
      <c r="K9" s="130">
        <v>0.3</v>
      </c>
      <c r="L9" s="107" t="s">
        <v>315</v>
      </c>
      <c r="M9" s="107" t="s">
        <v>119</v>
      </c>
      <c r="N9" s="129">
        <v>0.2</v>
      </c>
      <c r="O9" s="119" t="s">
        <v>120</v>
      </c>
    </row>
    <row r="10" spans="1:21" ht="24.95" customHeight="1" x14ac:dyDescent="0.15">
      <c r="A10" s="332"/>
      <c r="B10" s="107"/>
      <c r="C10" s="107" t="s">
        <v>30</v>
      </c>
      <c r="D10" s="107"/>
      <c r="E10" s="52"/>
      <c r="F10" s="52"/>
      <c r="G10" s="107"/>
      <c r="H10" s="110">
        <v>10</v>
      </c>
      <c r="I10" s="107"/>
      <c r="J10" s="107" t="s">
        <v>30</v>
      </c>
      <c r="K10" s="110">
        <v>10</v>
      </c>
      <c r="L10" s="107"/>
      <c r="M10" s="107" t="s">
        <v>30</v>
      </c>
      <c r="N10" s="123">
        <v>10</v>
      </c>
      <c r="O10" s="119"/>
    </row>
    <row r="11" spans="1:21" ht="24.95" customHeight="1" x14ac:dyDescent="0.15">
      <c r="A11" s="332"/>
      <c r="B11" s="107"/>
      <c r="C11" s="107" t="s">
        <v>126</v>
      </c>
      <c r="D11" s="107"/>
      <c r="E11" s="52"/>
      <c r="F11" s="52"/>
      <c r="G11" s="107"/>
      <c r="H11" s="110">
        <v>5</v>
      </c>
      <c r="I11" s="107"/>
      <c r="J11" s="107" t="s">
        <v>126</v>
      </c>
      <c r="K11" s="110">
        <v>5</v>
      </c>
      <c r="L11" s="105"/>
      <c r="M11" s="105"/>
      <c r="N11" s="122"/>
      <c r="O11" s="118"/>
    </row>
    <row r="12" spans="1:21" ht="24.95" customHeight="1" x14ac:dyDescent="0.15">
      <c r="A12" s="332"/>
      <c r="B12" s="107"/>
      <c r="C12" s="107"/>
      <c r="D12" s="107"/>
      <c r="E12" s="52"/>
      <c r="F12" s="52"/>
      <c r="G12" s="107" t="s">
        <v>48</v>
      </c>
      <c r="H12" s="110" t="s">
        <v>299</v>
      </c>
      <c r="I12" s="107"/>
      <c r="J12" s="107"/>
      <c r="K12" s="110"/>
      <c r="L12" s="107" t="s">
        <v>314</v>
      </c>
      <c r="M12" s="107" t="s">
        <v>130</v>
      </c>
      <c r="N12" s="123">
        <v>10</v>
      </c>
      <c r="O12" s="119"/>
    </row>
    <row r="13" spans="1:21" ht="24.95" customHeight="1" x14ac:dyDescent="0.15">
      <c r="A13" s="332"/>
      <c r="B13" s="107"/>
      <c r="C13" s="107"/>
      <c r="D13" s="107"/>
      <c r="E13" s="52"/>
      <c r="F13" s="52" t="s">
        <v>35</v>
      </c>
      <c r="G13" s="107" t="s">
        <v>34</v>
      </c>
      <c r="H13" s="110" t="s">
        <v>300</v>
      </c>
      <c r="I13" s="107"/>
      <c r="J13" s="107"/>
      <c r="K13" s="110"/>
      <c r="L13" s="107"/>
      <c r="M13" s="107" t="s">
        <v>59</v>
      </c>
      <c r="N13" s="123">
        <v>10</v>
      </c>
      <c r="O13" s="119"/>
    </row>
    <row r="14" spans="1:21" ht="24.95" customHeight="1" x14ac:dyDescent="0.15">
      <c r="A14" s="332"/>
      <c r="B14" s="107"/>
      <c r="C14" s="107"/>
      <c r="D14" s="107"/>
      <c r="E14" s="52"/>
      <c r="F14" s="52"/>
      <c r="G14" s="107" t="s">
        <v>33</v>
      </c>
      <c r="H14" s="110" t="s">
        <v>300</v>
      </c>
      <c r="I14" s="107"/>
      <c r="J14" s="107"/>
      <c r="K14" s="110"/>
      <c r="L14" s="107"/>
      <c r="M14" s="107"/>
      <c r="N14" s="123"/>
      <c r="O14" s="119"/>
    </row>
    <row r="15" spans="1:21" ht="24.95" customHeight="1" x14ac:dyDescent="0.15">
      <c r="A15" s="332"/>
      <c r="B15" s="105"/>
      <c r="C15" s="105"/>
      <c r="D15" s="105"/>
      <c r="E15" s="46"/>
      <c r="F15" s="46"/>
      <c r="G15" s="105"/>
      <c r="H15" s="106"/>
      <c r="I15" s="105"/>
      <c r="J15" s="105"/>
      <c r="K15" s="106"/>
      <c r="L15" s="107"/>
      <c r="M15" s="107"/>
      <c r="N15" s="123"/>
      <c r="O15" s="119"/>
    </row>
    <row r="16" spans="1:21" ht="24.95" customHeight="1" x14ac:dyDescent="0.15">
      <c r="A16" s="332"/>
      <c r="B16" s="107" t="s">
        <v>127</v>
      </c>
      <c r="C16" s="107" t="s">
        <v>106</v>
      </c>
      <c r="D16" s="107" t="s">
        <v>24</v>
      </c>
      <c r="E16" s="52"/>
      <c r="F16" s="52"/>
      <c r="G16" s="107"/>
      <c r="H16" s="110">
        <v>5</v>
      </c>
      <c r="I16" s="107" t="s">
        <v>127</v>
      </c>
      <c r="J16" s="109" t="s">
        <v>204</v>
      </c>
      <c r="K16" s="110">
        <v>5</v>
      </c>
      <c r="L16" s="107"/>
      <c r="M16" s="107"/>
      <c r="N16" s="123"/>
      <c r="O16" s="119"/>
    </row>
    <row r="17" spans="1:15" ht="24.95" customHeight="1" x14ac:dyDescent="0.15">
      <c r="A17" s="332"/>
      <c r="B17" s="107"/>
      <c r="C17" s="107" t="s">
        <v>130</v>
      </c>
      <c r="D17" s="107"/>
      <c r="E17" s="52"/>
      <c r="F17" s="52"/>
      <c r="G17" s="107"/>
      <c r="H17" s="110">
        <v>20</v>
      </c>
      <c r="I17" s="107"/>
      <c r="J17" s="107" t="s">
        <v>130</v>
      </c>
      <c r="K17" s="110">
        <v>15</v>
      </c>
      <c r="L17" s="107"/>
      <c r="M17" s="107"/>
      <c r="N17" s="123"/>
      <c r="O17" s="119"/>
    </row>
    <row r="18" spans="1:15" ht="24.95" customHeight="1" x14ac:dyDescent="0.15">
      <c r="A18" s="332"/>
      <c r="B18" s="107"/>
      <c r="C18" s="107"/>
      <c r="D18" s="107"/>
      <c r="E18" s="52"/>
      <c r="F18" s="52"/>
      <c r="G18" s="107" t="s">
        <v>48</v>
      </c>
      <c r="H18" s="110" t="s">
        <v>299</v>
      </c>
      <c r="I18" s="107"/>
      <c r="J18" s="107"/>
      <c r="K18" s="110"/>
      <c r="L18" s="107"/>
      <c r="M18" s="107"/>
      <c r="N18" s="123"/>
      <c r="O18" s="119"/>
    </row>
    <row r="19" spans="1:15" ht="24.95" customHeight="1" x14ac:dyDescent="0.15">
      <c r="A19" s="332"/>
      <c r="B19" s="107"/>
      <c r="C19" s="107"/>
      <c r="D19" s="107"/>
      <c r="E19" s="52"/>
      <c r="F19" s="111"/>
      <c r="G19" s="107" t="s">
        <v>33</v>
      </c>
      <c r="H19" s="110" t="s">
        <v>300</v>
      </c>
      <c r="I19" s="107"/>
      <c r="J19" s="107"/>
      <c r="K19" s="110"/>
      <c r="L19" s="107"/>
      <c r="M19" s="107"/>
      <c r="N19" s="123"/>
      <c r="O19" s="119"/>
    </row>
    <row r="20" spans="1:15" ht="24.95" customHeight="1" x14ac:dyDescent="0.15">
      <c r="A20" s="332"/>
      <c r="B20" s="107"/>
      <c r="C20" s="107"/>
      <c r="D20" s="107"/>
      <c r="E20" s="52"/>
      <c r="F20" s="52" t="s">
        <v>35</v>
      </c>
      <c r="G20" s="107" t="s">
        <v>34</v>
      </c>
      <c r="H20" s="110" t="s">
        <v>300</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44</v>
      </c>
      <c r="C22" s="107" t="s">
        <v>59</v>
      </c>
      <c r="D22" s="107"/>
      <c r="E22" s="52"/>
      <c r="F22" s="52"/>
      <c r="G22" s="107"/>
      <c r="H22" s="110">
        <v>20</v>
      </c>
      <c r="I22" s="107" t="s">
        <v>44</v>
      </c>
      <c r="J22" s="107" t="s">
        <v>59</v>
      </c>
      <c r="K22" s="110">
        <v>10</v>
      </c>
      <c r="L22" s="107"/>
      <c r="M22" s="107"/>
      <c r="N22" s="123"/>
      <c r="O22" s="119"/>
    </row>
    <row r="23" spans="1:15" ht="24.95" customHeight="1" x14ac:dyDescent="0.15">
      <c r="A23" s="332"/>
      <c r="B23" s="107"/>
      <c r="C23" s="107" t="s">
        <v>131</v>
      </c>
      <c r="D23" s="107" t="s">
        <v>57</v>
      </c>
      <c r="E23" s="52" t="s">
        <v>35</v>
      </c>
      <c r="F23" s="52"/>
      <c r="G23" s="107"/>
      <c r="H23" s="110">
        <v>1</v>
      </c>
      <c r="I23" s="107"/>
      <c r="J23" s="107" t="s">
        <v>131</v>
      </c>
      <c r="K23" s="110">
        <v>1</v>
      </c>
      <c r="L23" s="107"/>
      <c r="M23" s="107"/>
      <c r="N23" s="123"/>
      <c r="O23" s="119"/>
    </row>
    <row r="24" spans="1:15" ht="24.95" customHeight="1" x14ac:dyDescent="0.15">
      <c r="A24" s="332"/>
      <c r="B24" s="107"/>
      <c r="C24" s="107"/>
      <c r="D24" s="107"/>
      <c r="E24" s="52"/>
      <c r="F24" s="52"/>
      <c r="G24" s="107" t="s">
        <v>48</v>
      </c>
      <c r="H24" s="110" t="s">
        <v>299</v>
      </c>
      <c r="I24" s="107"/>
      <c r="J24" s="107"/>
      <c r="K24" s="110"/>
      <c r="L24" s="107"/>
      <c r="M24" s="107"/>
      <c r="N24" s="123"/>
      <c r="O24" s="119"/>
    </row>
    <row r="25" spans="1:15" ht="24.95" customHeight="1" x14ac:dyDescent="0.15">
      <c r="A25" s="332"/>
      <c r="B25" s="107"/>
      <c r="C25" s="107"/>
      <c r="D25" s="107"/>
      <c r="E25" s="52"/>
      <c r="F25" s="52"/>
      <c r="G25" s="107" t="s">
        <v>49</v>
      </c>
      <c r="H25" s="110" t="s">
        <v>300</v>
      </c>
      <c r="I25" s="107"/>
      <c r="J25" s="107"/>
      <c r="K25" s="110"/>
      <c r="L25" s="107"/>
      <c r="M25" s="107"/>
      <c r="N25" s="123"/>
      <c r="O25" s="119"/>
    </row>
    <row r="26" spans="1:15" ht="24.95" customHeight="1" thickBot="1" x14ac:dyDescent="0.2">
      <c r="A26" s="333"/>
      <c r="B26" s="112"/>
      <c r="C26" s="112"/>
      <c r="D26" s="112"/>
      <c r="E26" s="58"/>
      <c r="F26" s="58"/>
      <c r="G26" s="112"/>
      <c r="H26" s="113"/>
      <c r="I26" s="112"/>
      <c r="J26" s="112"/>
      <c r="K26" s="113"/>
      <c r="L26" s="112"/>
      <c r="M26" s="112"/>
      <c r="N26" s="124"/>
      <c r="O26" s="120"/>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row r="62" spans="2:14" ht="14.25" x14ac:dyDescent="0.15">
      <c r="B62" s="115"/>
      <c r="C62" s="115"/>
      <c r="D62" s="115"/>
      <c r="G62" s="115"/>
      <c r="H62" s="116"/>
      <c r="I62" s="115"/>
      <c r="J62" s="115"/>
      <c r="K62" s="116"/>
      <c r="L62" s="115"/>
      <c r="M62" s="115"/>
      <c r="N62" s="116"/>
    </row>
    <row r="63" spans="2:14" ht="14.25" x14ac:dyDescent="0.15">
      <c r="B63" s="115"/>
      <c r="C63" s="115"/>
      <c r="D63" s="115"/>
      <c r="G63" s="115"/>
      <c r="H63" s="116"/>
      <c r="I63" s="115"/>
      <c r="J63" s="115"/>
      <c r="K63" s="116"/>
      <c r="L63" s="115"/>
      <c r="M63" s="115"/>
      <c r="N63" s="116"/>
    </row>
  </sheetData>
  <mergeCells count="14">
    <mergeCell ref="O4:O6"/>
    <mergeCell ref="I5:K5"/>
    <mergeCell ref="L5:N5"/>
    <mergeCell ref="A7:A26"/>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275</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138</v>
      </c>
      <c r="C5" s="39" t="s">
        <v>106</v>
      </c>
      <c r="D5" s="40"/>
      <c r="E5" s="41">
        <v>10</v>
      </c>
      <c r="F5" s="42" t="s">
        <v>28</v>
      </c>
      <c r="G5" s="73" t="s">
        <v>24</v>
      </c>
      <c r="H5" s="77" t="s">
        <v>106</v>
      </c>
      <c r="I5" s="40"/>
      <c r="J5" s="42">
        <f>ROUNDUP(E5*0.75,2)</f>
        <v>7.5</v>
      </c>
      <c r="K5" s="42" t="s">
        <v>28</v>
      </c>
      <c r="L5" s="42" t="s">
        <v>24</v>
      </c>
      <c r="M5" s="42"/>
      <c r="N5" s="81">
        <f>M5</f>
        <v>0</v>
      </c>
      <c r="O5" s="69" t="s">
        <v>277</v>
      </c>
      <c r="P5" s="43" t="s">
        <v>16</v>
      </c>
      <c r="Q5" s="40"/>
      <c r="R5" s="44">
        <v>110</v>
      </c>
      <c r="S5" s="41">
        <f>ROUNDUP(R5*0.75,2)</f>
        <v>82.5</v>
      </c>
      <c r="T5" s="65"/>
    </row>
    <row r="6" spans="1:21" ht="24.95" customHeight="1" x14ac:dyDescent="0.15">
      <c r="A6" s="320"/>
      <c r="B6" s="71"/>
      <c r="C6" s="51" t="s">
        <v>59</v>
      </c>
      <c r="D6" s="52"/>
      <c r="E6" s="53">
        <v>10</v>
      </c>
      <c r="F6" s="54" t="s">
        <v>28</v>
      </c>
      <c r="G6" s="75"/>
      <c r="H6" s="79" t="s">
        <v>59</v>
      </c>
      <c r="I6" s="52"/>
      <c r="J6" s="54">
        <f>ROUNDUP(E6*0.75,2)</f>
        <v>7.5</v>
      </c>
      <c r="K6" s="54" t="s">
        <v>28</v>
      </c>
      <c r="L6" s="54"/>
      <c r="M6" s="54"/>
      <c r="N6" s="83">
        <f>M6</f>
        <v>0</v>
      </c>
      <c r="O6" s="71" t="s">
        <v>274</v>
      </c>
      <c r="P6" s="55" t="s">
        <v>100</v>
      </c>
      <c r="Q6" s="52" t="s">
        <v>53</v>
      </c>
      <c r="R6" s="56">
        <v>1.5</v>
      </c>
      <c r="S6" s="53">
        <f>ROUNDUP(R6*0.75,2)</f>
        <v>1.1300000000000001</v>
      </c>
      <c r="T6" s="67"/>
    </row>
    <row r="7" spans="1:21" ht="24.95" customHeight="1" x14ac:dyDescent="0.15">
      <c r="A7" s="320"/>
      <c r="B7" s="71"/>
      <c r="C7" s="51" t="s">
        <v>60</v>
      </c>
      <c r="D7" s="52"/>
      <c r="E7" s="53">
        <v>10</v>
      </c>
      <c r="F7" s="54" t="s">
        <v>28</v>
      </c>
      <c r="G7" s="75" t="s">
        <v>61</v>
      </c>
      <c r="H7" s="79" t="s">
        <v>60</v>
      </c>
      <c r="I7" s="52"/>
      <c r="J7" s="54">
        <f>ROUNDUP(E7*0.75,2)</f>
        <v>7.5</v>
      </c>
      <c r="K7" s="54" t="s">
        <v>28</v>
      </c>
      <c r="L7" s="54" t="s">
        <v>61</v>
      </c>
      <c r="M7" s="54"/>
      <c r="N7" s="83">
        <f>M7</f>
        <v>0</v>
      </c>
      <c r="O7" s="71" t="s">
        <v>139</v>
      </c>
      <c r="P7" s="55" t="s">
        <v>141</v>
      </c>
      <c r="Q7" s="52" t="s">
        <v>142</v>
      </c>
      <c r="R7" s="56">
        <v>0.5</v>
      </c>
      <c r="S7" s="53">
        <f>ROUNDUP(R7*0.75,2)</f>
        <v>0.38</v>
      </c>
      <c r="T7" s="67"/>
    </row>
    <row r="8" spans="1:21" ht="24.95" customHeight="1" x14ac:dyDescent="0.15">
      <c r="A8" s="320"/>
      <c r="B8" s="71"/>
      <c r="C8" s="51" t="s">
        <v>30</v>
      </c>
      <c r="D8" s="52"/>
      <c r="E8" s="53">
        <v>10</v>
      </c>
      <c r="F8" s="54" t="s">
        <v>28</v>
      </c>
      <c r="G8" s="75"/>
      <c r="H8" s="79" t="s">
        <v>30</v>
      </c>
      <c r="I8" s="52"/>
      <c r="J8" s="54">
        <f>ROUNDUP(E8*0.75,2)</f>
        <v>7.5</v>
      </c>
      <c r="K8" s="54" t="s">
        <v>28</v>
      </c>
      <c r="L8" s="54"/>
      <c r="M8" s="54"/>
      <c r="N8" s="83">
        <f>M8</f>
        <v>0</v>
      </c>
      <c r="O8" s="71" t="s">
        <v>22</v>
      </c>
      <c r="P8" s="55"/>
      <c r="Q8" s="52"/>
      <c r="R8" s="56"/>
      <c r="S8" s="53"/>
      <c r="T8" s="67"/>
    </row>
    <row r="9" spans="1:21" ht="24.95" customHeight="1" x14ac:dyDescent="0.15">
      <c r="A9" s="320"/>
      <c r="B9" s="71"/>
      <c r="C9" s="51" t="s">
        <v>140</v>
      </c>
      <c r="D9" s="52"/>
      <c r="E9" s="53">
        <v>0.5</v>
      </c>
      <c r="F9" s="54" t="s">
        <v>28</v>
      </c>
      <c r="G9" s="75"/>
      <c r="H9" s="79" t="s">
        <v>140</v>
      </c>
      <c r="I9" s="52"/>
      <c r="J9" s="54">
        <f>ROUNDUP(E9*0.75,2)</f>
        <v>0.38</v>
      </c>
      <c r="K9" s="54" t="s">
        <v>28</v>
      </c>
      <c r="L9" s="54"/>
      <c r="M9" s="54"/>
      <c r="N9" s="83">
        <f>M9</f>
        <v>0</v>
      </c>
      <c r="O9" s="71"/>
      <c r="P9" s="55"/>
      <c r="Q9" s="52"/>
      <c r="R9" s="56"/>
      <c r="S9" s="53"/>
      <c r="T9" s="67"/>
    </row>
    <row r="10" spans="1:21" ht="24.95" customHeight="1" x14ac:dyDescent="0.15">
      <c r="A10" s="320"/>
      <c r="B10" s="70"/>
      <c r="C10" s="45"/>
      <c r="D10" s="46"/>
      <c r="E10" s="47"/>
      <c r="F10" s="48"/>
      <c r="G10" s="74"/>
      <c r="H10" s="78"/>
      <c r="I10" s="46"/>
      <c r="J10" s="48"/>
      <c r="K10" s="48"/>
      <c r="L10" s="48"/>
      <c r="M10" s="48"/>
      <c r="N10" s="82"/>
      <c r="O10" s="70"/>
      <c r="P10" s="49"/>
      <c r="Q10" s="46"/>
      <c r="R10" s="50"/>
      <c r="S10" s="47"/>
      <c r="T10" s="66"/>
    </row>
    <row r="11" spans="1:21" ht="24.95" customHeight="1" x14ac:dyDescent="0.15">
      <c r="A11" s="320"/>
      <c r="B11" s="71" t="s">
        <v>143</v>
      </c>
      <c r="C11" s="51" t="s">
        <v>62</v>
      </c>
      <c r="D11" s="52" t="s">
        <v>63</v>
      </c>
      <c r="E11" s="53">
        <v>1</v>
      </c>
      <c r="F11" s="54" t="s">
        <v>64</v>
      </c>
      <c r="G11" s="75"/>
      <c r="H11" s="79" t="s">
        <v>62</v>
      </c>
      <c r="I11" s="52" t="s">
        <v>63</v>
      </c>
      <c r="J11" s="54">
        <f>ROUNDUP(E11*0.75,2)</f>
        <v>0.75</v>
      </c>
      <c r="K11" s="54" t="s">
        <v>64</v>
      </c>
      <c r="L11" s="54"/>
      <c r="M11" s="54"/>
      <c r="N11" s="83">
        <f>M11</f>
        <v>0</v>
      </c>
      <c r="O11" s="71" t="s">
        <v>144</v>
      </c>
      <c r="P11" s="55" t="s">
        <v>100</v>
      </c>
      <c r="Q11" s="52" t="s">
        <v>53</v>
      </c>
      <c r="R11" s="56">
        <v>1.5</v>
      </c>
      <c r="S11" s="53">
        <f>ROUNDUP(R11*0.75,2)</f>
        <v>1.1300000000000001</v>
      </c>
      <c r="T11" s="67"/>
    </row>
    <row r="12" spans="1:21" ht="24.95" customHeight="1" x14ac:dyDescent="0.15">
      <c r="A12" s="320"/>
      <c r="B12" s="71"/>
      <c r="C12" s="51" t="s">
        <v>146</v>
      </c>
      <c r="D12" s="52"/>
      <c r="E12" s="53">
        <v>20</v>
      </c>
      <c r="F12" s="54" t="s">
        <v>28</v>
      </c>
      <c r="G12" s="75" t="s">
        <v>147</v>
      </c>
      <c r="H12" s="79" t="s">
        <v>146</v>
      </c>
      <c r="I12" s="52"/>
      <c r="J12" s="54">
        <f>ROUNDUP(E12*0.75,2)</f>
        <v>15</v>
      </c>
      <c r="K12" s="54" t="s">
        <v>28</v>
      </c>
      <c r="L12" s="54" t="s">
        <v>147</v>
      </c>
      <c r="M12" s="54"/>
      <c r="N12" s="83">
        <f>M12</f>
        <v>0</v>
      </c>
      <c r="O12" s="71" t="s">
        <v>145</v>
      </c>
      <c r="P12" s="55" t="s">
        <v>66</v>
      </c>
      <c r="Q12" s="52"/>
      <c r="R12" s="56">
        <v>0.1</v>
      </c>
      <c r="S12" s="53">
        <f>ROUNDUP(R12*0.75,2)</f>
        <v>0.08</v>
      </c>
      <c r="T12" s="67"/>
    </row>
    <row r="13" spans="1:21" ht="24.95" customHeight="1" x14ac:dyDescent="0.15">
      <c r="A13" s="320"/>
      <c r="B13" s="71"/>
      <c r="C13" s="51"/>
      <c r="D13" s="52"/>
      <c r="E13" s="53"/>
      <c r="F13" s="54"/>
      <c r="G13" s="75"/>
      <c r="H13" s="79"/>
      <c r="I13" s="52"/>
      <c r="J13" s="54"/>
      <c r="K13" s="54"/>
      <c r="L13" s="54"/>
      <c r="M13" s="54"/>
      <c r="N13" s="83"/>
      <c r="O13" s="71" t="s">
        <v>22</v>
      </c>
      <c r="P13" s="55" t="s">
        <v>107</v>
      </c>
      <c r="Q13" s="52"/>
      <c r="R13" s="56">
        <v>0.01</v>
      </c>
      <c r="S13" s="53">
        <f>ROUNDUP(R13*0.75,2)</f>
        <v>0.01</v>
      </c>
      <c r="T13" s="67"/>
    </row>
    <row r="14" spans="1:21" ht="24.95" customHeight="1" x14ac:dyDescent="0.15">
      <c r="A14" s="320"/>
      <c r="B14" s="71"/>
      <c r="C14" s="51"/>
      <c r="D14" s="52"/>
      <c r="E14" s="53"/>
      <c r="F14" s="54"/>
      <c r="G14" s="75"/>
      <c r="H14" s="79"/>
      <c r="I14" s="52"/>
      <c r="J14" s="54"/>
      <c r="K14" s="54"/>
      <c r="L14" s="54"/>
      <c r="M14" s="54"/>
      <c r="N14" s="83"/>
      <c r="O14" s="71"/>
      <c r="P14" s="55" t="s">
        <v>33</v>
      </c>
      <c r="Q14" s="52"/>
      <c r="R14" s="56">
        <v>0.5</v>
      </c>
      <c r="S14" s="53">
        <f>ROUNDUP(R14*0.75,2)</f>
        <v>0.38</v>
      </c>
      <c r="T14" s="67"/>
    </row>
    <row r="15" spans="1:21" ht="24.95" customHeight="1" x14ac:dyDescent="0.15">
      <c r="A15" s="320"/>
      <c r="B15" s="71"/>
      <c r="C15" s="51"/>
      <c r="D15" s="52"/>
      <c r="E15" s="53"/>
      <c r="F15" s="54"/>
      <c r="G15" s="75"/>
      <c r="H15" s="79"/>
      <c r="I15" s="52"/>
      <c r="J15" s="54"/>
      <c r="K15" s="54"/>
      <c r="L15" s="54"/>
      <c r="M15" s="54"/>
      <c r="N15" s="83"/>
      <c r="O15" s="71"/>
      <c r="P15" s="55" t="s">
        <v>89</v>
      </c>
      <c r="Q15" s="52"/>
      <c r="R15" s="56">
        <v>5</v>
      </c>
      <c r="S15" s="53">
        <f>ROUNDUP(R15*0.75,2)</f>
        <v>3.75</v>
      </c>
      <c r="T15" s="67"/>
    </row>
    <row r="16" spans="1:21" ht="24.95" customHeight="1" x14ac:dyDescent="0.15">
      <c r="A16" s="320"/>
      <c r="B16" s="70"/>
      <c r="C16" s="45"/>
      <c r="D16" s="46"/>
      <c r="E16" s="47"/>
      <c r="F16" s="48"/>
      <c r="G16" s="74"/>
      <c r="H16" s="78"/>
      <c r="I16" s="46"/>
      <c r="J16" s="48"/>
      <c r="K16" s="48"/>
      <c r="L16" s="48"/>
      <c r="M16" s="48"/>
      <c r="N16" s="82"/>
      <c r="O16" s="70"/>
      <c r="P16" s="49"/>
      <c r="Q16" s="46"/>
      <c r="R16" s="50"/>
      <c r="S16" s="47"/>
      <c r="T16" s="66"/>
    </row>
    <row r="17" spans="1:20" ht="24.95" customHeight="1" x14ac:dyDescent="0.15">
      <c r="A17" s="320"/>
      <c r="B17" s="71" t="s">
        <v>148</v>
      </c>
      <c r="C17" s="51" t="s">
        <v>27</v>
      </c>
      <c r="D17" s="52"/>
      <c r="E17" s="53">
        <v>20</v>
      </c>
      <c r="F17" s="54" t="s">
        <v>28</v>
      </c>
      <c r="G17" s="75"/>
      <c r="H17" s="79" t="s">
        <v>27</v>
      </c>
      <c r="I17" s="52"/>
      <c r="J17" s="54">
        <f>ROUNDUP(E17*0.75,2)</f>
        <v>15</v>
      </c>
      <c r="K17" s="54" t="s">
        <v>28</v>
      </c>
      <c r="L17" s="54"/>
      <c r="M17" s="54"/>
      <c r="N17" s="83">
        <f>M17</f>
        <v>0</v>
      </c>
      <c r="O17" s="71" t="s">
        <v>22</v>
      </c>
      <c r="P17" s="55" t="s">
        <v>43</v>
      </c>
      <c r="Q17" s="52"/>
      <c r="R17" s="56">
        <v>100</v>
      </c>
      <c r="S17" s="53">
        <f>ROUNDUP(R17*0.75,2)</f>
        <v>75</v>
      </c>
      <c r="T17" s="67"/>
    </row>
    <row r="18" spans="1:20" ht="24.95" customHeight="1" x14ac:dyDescent="0.15">
      <c r="A18" s="320"/>
      <c r="B18" s="71"/>
      <c r="C18" s="51" t="s">
        <v>108</v>
      </c>
      <c r="D18" s="52"/>
      <c r="E18" s="53">
        <v>10</v>
      </c>
      <c r="F18" s="54" t="s">
        <v>28</v>
      </c>
      <c r="G18" s="75"/>
      <c r="H18" s="79" t="s">
        <v>108</v>
      </c>
      <c r="I18" s="52"/>
      <c r="J18" s="54">
        <f>ROUNDUP(E18*0.75,2)</f>
        <v>7.5</v>
      </c>
      <c r="K18" s="54" t="s">
        <v>28</v>
      </c>
      <c r="L18" s="54"/>
      <c r="M18" s="54"/>
      <c r="N18" s="83">
        <f>M18</f>
        <v>0</v>
      </c>
      <c r="O18" s="71"/>
      <c r="P18" s="55" t="s">
        <v>141</v>
      </c>
      <c r="Q18" s="52" t="s">
        <v>142</v>
      </c>
      <c r="R18" s="56">
        <v>0.5</v>
      </c>
      <c r="S18" s="53">
        <f>ROUNDUP(R18*0.75,2)</f>
        <v>0.38</v>
      </c>
      <c r="T18" s="67"/>
    </row>
    <row r="19" spans="1:20" ht="24.95" customHeight="1" x14ac:dyDescent="0.15">
      <c r="A19" s="320"/>
      <c r="B19" s="71"/>
      <c r="C19" s="51"/>
      <c r="D19" s="52"/>
      <c r="E19" s="53"/>
      <c r="F19" s="54"/>
      <c r="G19" s="75"/>
      <c r="H19" s="79"/>
      <c r="I19" s="52"/>
      <c r="J19" s="54"/>
      <c r="K19" s="54"/>
      <c r="L19" s="54"/>
      <c r="M19" s="54"/>
      <c r="N19" s="83"/>
      <c r="O19" s="71"/>
      <c r="P19" s="55" t="s">
        <v>66</v>
      </c>
      <c r="Q19" s="52"/>
      <c r="R19" s="56">
        <v>0.1</v>
      </c>
      <c r="S19" s="53">
        <f>ROUNDUP(R19*0.75,2)</f>
        <v>0.08</v>
      </c>
      <c r="T19" s="67"/>
    </row>
    <row r="20" spans="1:20" ht="24.95" customHeight="1" x14ac:dyDescent="0.15">
      <c r="A20" s="320"/>
      <c r="B20" s="70"/>
      <c r="C20" s="45"/>
      <c r="D20" s="46"/>
      <c r="E20" s="47"/>
      <c r="F20" s="48"/>
      <c r="G20" s="74"/>
      <c r="H20" s="78"/>
      <c r="I20" s="46"/>
      <c r="J20" s="48"/>
      <c r="K20" s="48"/>
      <c r="L20" s="48"/>
      <c r="M20" s="48"/>
      <c r="N20" s="82"/>
      <c r="O20" s="70"/>
      <c r="P20" s="49"/>
      <c r="Q20" s="46"/>
      <c r="R20" s="50"/>
      <c r="S20" s="47"/>
      <c r="T20" s="66"/>
    </row>
    <row r="21" spans="1:20" ht="24.95" customHeight="1" x14ac:dyDescent="0.15">
      <c r="A21" s="320"/>
      <c r="B21" s="71" t="s">
        <v>97</v>
      </c>
      <c r="C21" s="51" t="s">
        <v>99</v>
      </c>
      <c r="D21" s="52"/>
      <c r="E21" s="63">
        <v>0.16666666666666666</v>
      </c>
      <c r="F21" s="54" t="s">
        <v>64</v>
      </c>
      <c r="G21" s="75"/>
      <c r="H21" s="79" t="s">
        <v>99</v>
      </c>
      <c r="I21" s="52"/>
      <c r="J21" s="54">
        <f>ROUNDUP(E21*0.75,2)</f>
        <v>0.13</v>
      </c>
      <c r="K21" s="54" t="s">
        <v>64</v>
      </c>
      <c r="L21" s="54"/>
      <c r="M21" s="54"/>
      <c r="N21" s="83">
        <f>M21</f>
        <v>0</v>
      </c>
      <c r="O21" s="71" t="s">
        <v>98</v>
      </c>
      <c r="P21" s="55"/>
      <c r="Q21" s="52"/>
      <c r="R21" s="56"/>
      <c r="S21" s="53"/>
      <c r="T21" s="67"/>
    </row>
    <row r="22" spans="1:20" ht="24.95" customHeight="1" thickBot="1" x14ac:dyDescent="0.2">
      <c r="A22" s="321"/>
      <c r="B22" s="72"/>
      <c r="C22" s="57"/>
      <c r="D22" s="58"/>
      <c r="E22" s="59"/>
      <c r="F22" s="60"/>
      <c r="G22" s="76"/>
      <c r="H22" s="80"/>
      <c r="I22" s="58"/>
      <c r="J22" s="60"/>
      <c r="K22" s="60"/>
      <c r="L22" s="60"/>
      <c r="M22" s="60"/>
      <c r="N22" s="84"/>
      <c r="O22" s="72"/>
      <c r="P22" s="61"/>
      <c r="Q22" s="58"/>
      <c r="R22" s="62"/>
      <c r="S22" s="59"/>
      <c r="T22" s="68"/>
    </row>
  </sheetData>
  <mergeCells count="4">
    <mergeCell ref="H1:O1"/>
    <mergeCell ref="A2:T2"/>
    <mergeCell ref="A3:F3"/>
    <mergeCell ref="A5:A22"/>
  </mergeCells>
  <phoneticPr fontId="18"/>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275</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318</v>
      </c>
      <c r="I5" s="325" t="s">
        <v>288</v>
      </c>
      <c r="J5" s="326"/>
      <c r="K5" s="327"/>
      <c r="L5" s="328" t="s">
        <v>317</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324</v>
      </c>
      <c r="C7" s="103" t="s">
        <v>292</v>
      </c>
      <c r="D7" s="103"/>
      <c r="E7" s="40"/>
      <c r="F7" s="40"/>
      <c r="G7" s="103"/>
      <c r="H7" s="104" t="s">
        <v>293</v>
      </c>
      <c r="I7" s="103" t="s">
        <v>324</v>
      </c>
      <c r="J7" s="103" t="s">
        <v>292</v>
      </c>
      <c r="K7" s="104" t="s">
        <v>294</v>
      </c>
      <c r="L7" s="103" t="s">
        <v>295</v>
      </c>
      <c r="M7" s="103" t="s">
        <v>292</v>
      </c>
      <c r="N7" s="121">
        <v>30</v>
      </c>
      <c r="O7" s="117"/>
    </row>
    <row r="8" spans="1:21" ht="24.95" customHeight="1" x14ac:dyDescent="0.15">
      <c r="A8" s="332"/>
      <c r="B8" s="107"/>
      <c r="C8" s="107" t="s">
        <v>106</v>
      </c>
      <c r="D8" s="107" t="s">
        <v>24</v>
      </c>
      <c r="E8" s="52"/>
      <c r="F8" s="52"/>
      <c r="G8" s="107"/>
      <c r="H8" s="110">
        <v>5</v>
      </c>
      <c r="I8" s="107"/>
      <c r="J8" s="109" t="s">
        <v>204</v>
      </c>
      <c r="K8" s="110">
        <v>5</v>
      </c>
      <c r="L8" s="105"/>
      <c r="M8" s="105"/>
      <c r="N8" s="122"/>
      <c r="O8" s="118"/>
    </row>
    <row r="9" spans="1:21" ht="24.95" customHeight="1" x14ac:dyDescent="0.15">
      <c r="A9" s="332"/>
      <c r="B9" s="107"/>
      <c r="C9" s="107" t="s">
        <v>59</v>
      </c>
      <c r="D9" s="107"/>
      <c r="E9" s="52"/>
      <c r="F9" s="52"/>
      <c r="G9" s="107"/>
      <c r="H9" s="110">
        <v>10</v>
      </c>
      <c r="I9" s="107"/>
      <c r="J9" s="107" t="s">
        <v>59</v>
      </c>
      <c r="K9" s="110">
        <v>10</v>
      </c>
      <c r="L9" s="107" t="s">
        <v>323</v>
      </c>
      <c r="M9" s="107" t="s">
        <v>59</v>
      </c>
      <c r="N9" s="123">
        <v>10</v>
      </c>
      <c r="O9" s="119"/>
    </row>
    <row r="10" spans="1:21" ht="24.95" customHeight="1" x14ac:dyDescent="0.15">
      <c r="A10" s="332"/>
      <c r="B10" s="107"/>
      <c r="C10" s="107" t="s">
        <v>30</v>
      </c>
      <c r="D10" s="107"/>
      <c r="E10" s="52"/>
      <c r="F10" s="52"/>
      <c r="G10" s="107"/>
      <c r="H10" s="110">
        <v>10</v>
      </c>
      <c r="I10" s="107"/>
      <c r="J10" s="107" t="s">
        <v>30</v>
      </c>
      <c r="K10" s="110">
        <v>5</v>
      </c>
      <c r="L10" s="107"/>
      <c r="M10" s="107" t="s">
        <v>30</v>
      </c>
      <c r="N10" s="123">
        <v>5</v>
      </c>
      <c r="O10" s="119"/>
    </row>
    <row r="11" spans="1:21" ht="24.95" customHeight="1" x14ac:dyDescent="0.15">
      <c r="A11" s="332"/>
      <c r="B11" s="105"/>
      <c r="C11" s="105"/>
      <c r="D11" s="105"/>
      <c r="E11" s="46"/>
      <c r="F11" s="46"/>
      <c r="G11" s="105"/>
      <c r="H11" s="106"/>
      <c r="I11" s="105"/>
      <c r="J11" s="105"/>
      <c r="K11" s="106"/>
      <c r="L11" s="105"/>
      <c r="M11" s="105"/>
      <c r="N11" s="122"/>
      <c r="O11" s="118"/>
    </row>
    <row r="12" spans="1:21" ht="24.95" customHeight="1" x14ac:dyDescent="0.15">
      <c r="A12" s="332"/>
      <c r="B12" s="107" t="s">
        <v>322</v>
      </c>
      <c r="C12" s="107" t="s">
        <v>62</v>
      </c>
      <c r="D12" s="107"/>
      <c r="E12" s="52" t="s">
        <v>63</v>
      </c>
      <c r="F12" s="52"/>
      <c r="G12" s="107"/>
      <c r="H12" s="125">
        <v>0.13</v>
      </c>
      <c r="I12" s="107" t="s">
        <v>322</v>
      </c>
      <c r="J12" s="107" t="s">
        <v>321</v>
      </c>
      <c r="K12" s="125">
        <v>0.13</v>
      </c>
      <c r="L12" s="107" t="s">
        <v>320</v>
      </c>
      <c r="M12" s="107" t="s">
        <v>146</v>
      </c>
      <c r="N12" s="123">
        <v>10</v>
      </c>
      <c r="O12" s="119" t="s">
        <v>147</v>
      </c>
    </row>
    <row r="13" spans="1:21" ht="24.95" customHeight="1" x14ac:dyDescent="0.15">
      <c r="A13" s="332"/>
      <c r="B13" s="107"/>
      <c r="C13" s="107" t="s">
        <v>146</v>
      </c>
      <c r="D13" s="107" t="s">
        <v>147</v>
      </c>
      <c r="E13" s="52"/>
      <c r="F13" s="52"/>
      <c r="G13" s="107"/>
      <c r="H13" s="110">
        <v>15</v>
      </c>
      <c r="I13" s="107"/>
      <c r="J13" s="107" t="s">
        <v>146</v>
      </c>
      <c r="K13" s="110">
        <v>15</v>
      </c>
      <c r="L13" s="107"/>
      <c r="M13" s="107" t="s">
        <v>27</v>
      </c>
      <c r="N13" s="123">
        <v>5</v>
      </c>
      <c r="O13" s="119"/>
    </row>
    <row r="14" spans="1:21" ht="24.95" customHeight="1" x14ac:dyDescent="0.15">
      <c r="A14" s="332"/>
      <c r="B14" s="107"/>
      <c r="C14" s="107"/>
      <c r="D14" s="107"/>
      <c r="E14" s="52"/>
      <c r="F14" s="52"/>
      <c r="G14" s="107" t="s">
        <v>48</v>
      </c>
      <c r="H14" s="110" t="s">
        <v>299</v>
      </c>
      <c r="I14" s="107"/>
      <c r="J14" s="107"/>
      <c r="K14" s="110"/>
      <c r="L14" s="107"/>
      <c r="M14" s="107" t="s">
        <v>108</v>
      </c>
      <c r="N14" s="123">
        <v>5</v>
      </c>
      <c r="O14" s="119"/>
    </row>
    <row r="15" spans="1:21" ht="24.95" customHeight="1" x14ac:dyDescent="0.15">
      <c r="A15" s="332"/>
      <c r="B15" s="107"/>
      <c r="C15" s="107"/>
      <c r="D15" s="107"/>
      <c r="E15" s="52"/>
      <c r="F15" s="52"/>
      <c r="G15" s="107" t="s">
        <v>33</v>
      </c>
      <c r="H15" s="110" t="s">
        <v>300</v>
      </c>
      <c r="I15" s="107"/>
      <c r="J15" s="107"/>
      <c r="K15" s="110"/>
      <c r="L15" s="105"/>
      <c r="M15" s="105"/>
      <c r="N15" s="122"/>
      <c r="O15" s="118"/>
    </row>
    <row r="16" spans="1:21" ht="24.95" customHeight="1" x14ac:dyDescent="0.15">
      <c r="A16" s="332"/>
      <c r="B16" s="107"/>
      <c r="C16" s="107"/>
      <c r="D16" s="107"/>
      <c r="E16" s="52"/>
      <c r="F16" s="52" t="s">
        <v>35</v>
      </c>
      <c r="G16" s="107" t="s">
        <v>34</v>
      </c>
      <c r="H16" s="110" t="s">
        <v>300</v>
      </c>
      <c r="I16" s="107"/>
      <c r="J16" s="107"/>
      <c r="K16" s="110"/>
      <c r="L16" s="107" t="s">
        <v>97</v>
      </c>
      <c r="M16" s="107" t="s">
        <v>99</v>
      </c>
      <c r="N16" s="126">
        <v>0.1</v>
      </c>
      <c r="O16" s="119"/>
    </row>
    <row r="17" spans="1:15" ht="24.95" customHeight="1" x14ac:dyDescent="0.15">
      <c r="A17" s="332"/>
      <c r="B17" s="105"/>
      <c r="C17" s="105"/>
      <c r="D17" s="105"/>
      <c r="E17" s="46"/>
      <c r="F17" s="46"/>
      <c r="G17" s="105"/>
      <c r="H17" s="106"/>
      <c r="I17" s="105"/>
      <c r="J17" s="105"/>
      <c r="K17" s="106"/>
      <c r="L17" s="107"/>
      <c r="M17" s="107"/>
      <c r="N17" s="123"/>
      <c r="O17" s="119"/>
    </row>
    <row r="18" spans="1:15" ht="24.95" customHeight="1" x14ac:dyDescent="0.15">
      <c r="A18" s="332"/>
      <c r="B18" s="107" t="s">
        <v>148</v>
      </c>
      <c r="C18" s="107" t="s">
        <v>27</v>
      </c>
      <c r="D18" s="107"/>
      <c r="E18" s="52"/>
      <c r="F18" s="52"/>
      <c r="G18" s="107"/>
      <c r="H18" s="110">
        <v>10</v>
      </c>
      <c r="I18" s="107" t="s">
        <v>148</v>
      </c>
      <c r="J18" s="107" t="s">
        <v>27</v>
      </c>
      <c r="K18" s="110">
        <v>5</v>
      </c>
      <c r="L18" s="107"/>
      <c r="M18" s="107"/>
      <c r="N18" s="123"/>
      <c r="O18" s="119"/>
    </row>
    <row r="19" spans="1:15" ht="24.95" customHeight="1" x14ac:dyDescent="0.15">
      <c r="A19" s="332"/>
      <c r="B19" s="107"/>
      <c r="C19" s="107" t="s">
        <v>108</v>
      </c>
      <c r="D19" s="107"/>
      <c r="E19" s="52"/>
      <c r="F19" s="111"/>
      <c r="G19" s="107"/>
      <c r="H19" s="110">
        <v>10</v>
      </c>
      <c r="I19" s="107"/>
      <c r="J19" s="107" t="s">
        <v>108</v>
      </c>
      <c r="K19" s="110">
        <v>5</v>
      </c>
      <c r="L19" s="107"/>
      <c r="M19" s="107"/>
      <c r="N19" s="123"/>
      <c r="O19" s="119"/>
    </row>
    <row r="20" spans="1:15" ht="24.95" customHeight="1" x14ac:dyDescent="0.15">
      <c r="A20" s="332"/>
      <c r="B20" s="107"/>
      <c r="C20" s="107"/>
      <c r="D20" s="107"/>
      <c r="E20" s="52"/>
      <c r="F20" s="52"/>
      <c r="G20" s="107" t="s">
        <v>43</v>
      </c>
      <c r="H20" s="110" t="s">
        <v>299</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97</v>
      </c>
      <c r="C22" s="107" t="s">
        <v>99</v>
      </c>
      <c r="D22" s="107"/>
      <c r="E22" s="52"/>
      <c r="F22" s="52"/>
      <c r="G22" s="107"/>
      <c r="H22" s="125">
        <v>0.13</v>
      </c>
      <c r="I22" s="107" t="s">
        <v>97</v>
      </c>
      <c r="J22" s="107" t="s">
        <v>99</v>
      </c>
      <c r="K22" s="125">
        <v>0.13</v>
      </c>
      <c r="L22" s="107"/>
      <c r="M22" s="107"/>
      <c r="N22" s="123"/>
      <c r="O22" s="119"/>
    </row>
    <row r="23" spans="1:15" ht="24.95" customHeight="1" thickBot="1" x14ac:dyDescent="0.2">
      <c r="A23" s="333"/>
      <c r="B23" s="112"/>
      <c r="C23" s="112"/>
      <c r="D23" s="112"/>
      <c r="E23" s="58"/>
      <c r="F23" s="58"/>
      <c r="G23" s="112"/>
      <c r="H23" s="113"/>
      <c r="I23" s="112"/>
      <c r="J23" s="112"/>
      <c r="K23" s="113"/>
      <c r="L23" s="112"/>
      <c r="M23" s="112"/>
      <c r="N23" s="124"/>
      <c r="O23" s="120"/>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2.5" customHeight="1" x14ac:dyDescent="0.15">
      <c r="A3" s="5"/>
      <c r="B3" s="362" t="s">
        <v>279</v>
      </c>
      <c r="C3" s="362"/>
      <c r="D3" s="3"/>
      <c r="E3" s="6"/>
      <c r="F3" s="2"/>
      <c r="G3" s="2"/>
      <c r="H3" s="2"/>
      <c r="I3" s="3"/>
      <c r="J3" s="2"/>
      <c r="K3" s="7"/>
      <c r="L3" s="7"/>
      <c r="M3" s="7"/>
      <c r="N3" s="8"/>
      <c r="O3" s="2"/>
      <c r="P3"/>
      <c r="Q3"/>
      <c r="R3"/>
      <c r="S3"/>
      <c r="T3"/>
      <c r="U3" s="3"/>
    </row>
    <row r="4" spans="1:21" ht="22.5" customHeight="1" x14ac:dyDescent="0.15">
      <c r="A4" s="5"/>
      <c r="B4" s="362"/>
      <c r="C4" s="362"/>
      <c r="D4" s="10"/>
      <c r="E4" s="6"/>
      <c r="F4" s="2"/>
      <c r="G4" s="2"/>
      <c r="H4" s="2"/>
      <c r="I4" s="10"/>
      <c r="J4" s="2"/>
      <c r="K4" s="7"/>
      <c r="L4" s="7"/>
      <c r="M4" s="7"/>
      <c r="N4" s="8"/>
      <c r="O4" s="2"/>
      <c r="P4"/>
      <c r="Q4"/>
      <c r="R4"/>
      <c r="S4"/>
      <c r="T4"/>
      <c r="U4" s="3"/>
    </row>
    <row r="5" spans="1:21" ht="27.75" customHeight="1" thickBot="1" x14ac:dyDescent="0.3">
      <c r="A5" s="317" t="s">
        <v>243</v>
      </c>
      <c r="B5" s="318"/>
      <c r="C5" s="318"/>
      <c r="D5" s="318"/>
      <c r="E5" s="318"/>
      <c r="F5" s="318"/>
      <c r="G5" s="2"/>
      <c r="H5" s="2"/>
      <c r="I5" s="13"/>
      <c r="J5" s="2"/>
      <c r="K5" s="7"/>
      <c r="L5" s="7"/>
      <c r="M5" s="7"/>
      <c r="N5" s="11"/>
      <c r="O5" s="2"/>
      <c r="P5" s="14"/>
      <c r="Q5" s="13"/>
      <c r="R5" s="15"/>
      <c r="S5" s="15"/>
      <c r="T5" s="16"/>
      <c r="U5" s="12"/>
    </row>
    <row r="6" spans="1:21" customFormat="1" ht="42" customHeight="1" thickBot="1" x14ac:dyDescent="0.2">
      <c r="A6" s="17"/>
      <c r="B6" s="18" t="s">
        <v>1</v>
      </c>
      <c r="C6" s="19" t="s">
        <v>2</v>
      </c>
      <c r="D6" s="20" t="s">
        <v>375</v>
      </c>
      <c r="E6" s="37" t="s">
        <v>6</v>
      </c>
      <c r="F6" s="21" t="s">
        <v>4</v>
      </c>
      <c r="G6" s="19" t="s">
        <v>5</v>
      </c>
      <c r="H6" s="18" t="s">
        <v>2</v>
      </c>
      <c r="I6" s="20" t="s">
        <v>375</v>
      </c>
      <c r="J6" s="38" t="s">
        <v>3</v>
      </c>
      <c r="K6" s="21" t="s">
        <v>4</v>
      </c>
      <c r="L6" s="21" t="s">
        <v>5</v>
      </c>
      <c r="M6" s="21" t="s">
        <v>7</v>
      </c>
      <c r="N6" s="23" t="s">
        <v>8</v>
      </c>
      <c r="O6" s="24" t="s">
        <v>9</v>
      </c>
      <c r="P6" s="21" t="s">
        <v>10</v>
      </c>
      <c r="Q6" s="25" t="s">
        <v>375</v>
      </c>
      <c r="R6" s="22" t="s">
        <v>12</v>
      </c>
      <c r="S6" s="26" t="s">
        <v>11</v>
      </c>
      <c r="T6" s="27" t="s">
        <v>13</v>
      </c>
      <c r="U6" s="28"/>
    </row>
    <row r="7" spans="1:21" ht="24.95" customHeight="1" x14ac:dyDescent="0.15">
      <c r="A7" s="319" t="s">
        <v>50</v>
      </c>
      <c r="B7" s="69" t="s">
        <v>244</v>
      </c>
      <c r="C7" s="39" t="s">
        <v>135</v>
      </c>
      <c r="D7" s="40"/>
      <c r="E7" s="41">
        <v>30</v>
      </c>
      <c r="F7" s="42" t="s">
        <v>28</v>
      </c>
      <c r="G7" s="73" t="s">
        <v>24</v>
      </c>
      <c r="H7" s="77" t="s">
        <v>135</v>
      </c>
      <c r="I7" s="40"/>
      <c r="J7" s="42">
        <f>ROUNDUP(E7*0.75,2)</f>
        <v>22.5</v>
      </c>
      <c r="K7" s="42" t="s">
        <v>28</v>
      </c>
      <c r="L7" s="42" t="s">
        <v>24</v>
      </c>
      <c r="M7" s="42"/>
      <c r="N7" s="81">
        <f>M7</f>
        <v>0</v>
      </c>
      <c r="O7" s="69" t="s">
        <v>245</v>
      </c>
      <c r="P7" s="43" t="s">
        <v>16</v>
      </c>
      <c r="Q7" s="40"/>
      <c r="R7" s="44">
        <v>110</v>
      </c>
      <c r="S7" s="41">
        <f t="shared" ref="S7:S13" si="0">ROUNDUP(R7*0.75,2)</f>
        <v>82.5</v>
      </c>
      <c r="T7" s="65"/>
    </row>
    <row r="8" spans="1:21" ht="24.95" customHeight="1" x14ac:dyDescent="0.15">
      <c r="A8" s="320"/>
      <c r="B8" s="71"/>
      <c r="C8" s="51" t="s">
        <v>47</v>
      </c>
      <c r="D8" s="52"/>
      <c r="E8" s="53">
        <v>5</v>
      </c>
      <c r="F8" s="54" t="s">
        <v>28</v>
      </c>
      <c r="G8" s="75"/>
      <c r="H8" s="79" t="s">
        <v>47</v>
      </c>
      <c r="I8" s="52"/>
      <c r="J8" s="54">
        <f>ROUNDUP(E8*0.75,2)</f>
        <v>3.75</v>
      </c>
      <c r="K8" s="54" t="s">
        <v>28</v>
      </c>
      <c r="L8" s="54"/>
      <c r="M8" s="54"/>
      <c r="N8" s="83">
        <f>M8</f>
        <v>0</v>
      </c>
      <c r="O8" s="71" t="s">
        <v>246</v>
      </c>
      <c r="P8" s="55" t="s">
        <v>65</v>
      </c>
      <c r="Q8" s="52"/>
      <c r="R8" s="56">
        <v>1</v>
      </c>
      <c r="S8" s="53">
        <f t="shared" si="0"/>
        <v>0.75</v>
      </c>
      <c r="T8" s="67"/>
    </row>
    <row r="9" spans="1:21" ht="24.95" customHeight="1" x14ac:dyDescent="0.15">
      <c r="A9" s="320"/>
      <c r="B9" s="71"/>
      <c r="C9" s="51" t="s">
        <v>62</v>
      </c>
      <c r="D9" s="52" t="s">
        <v>63</v>
      </c>
      <c r="E9" s="87">
        <v>0.5</v>
      </c>
      <c r="F9" s="54" t="s">
        <v>64</v>
      </c>
      <c r="G9" s="75"/>
      <c r="H9" s="79" t="s">
        <v>62</v>
      </c>
      <c r="I9" s="52" t="s">
        <v>63</v>
      </c>
      <c r="J9" s="54">
        <f>ROUNDUP(E9*0.75,2)</f>
        <v>0.38</v>
      </c>
      <c r="K9" s="54" t="s">
        <v>64</v>
      </c>
      <c r="L9" s="54"/>
      <c r="M9" s="54"/>
      <c r="N9" s="83">
        <f>M9</f>
        <v>0</v>
      </c>
      <c r="O9" s="71" t="s">
        <v>247</v>
      </c>
      <c r="P9" s="55" t="s">
        <v>26</v>
      </c>
      <c r="Q9" s="52"/>
      <c r="R9" s="56">
        <v>0.5</v>
      </c>
      <c r="S9" s="53">
        <f t="shared" si="0"/>
        <v>0.38</v>
      </c>
      <c r="T9" s="67"/>
    </row>
    <row r="10" spans="1:21" ht="24.95" customHeight="1" x14ac:dyDescent="0.15">
      <c r="A10" s="320"/>
      <c r="B10" s="71"/>
      <c r="C10" s="51" t="s">
        <v>249</v>
      </c>
      <c r="D10" s="52"/>
      <c r="E10" s="53">
        <v>3</v>
      </c>
      <c r="F10" s="54" t="s">
        <v>28</v>
      </c>
      <c r="G10" s="75"/>
      <c r="H10" s="79" t="s">
        <v>249</v>
      </c>
      <c r="I10" s="52"/>
      <c r="J10" s="54">
        <f>ROUNDUP(E10*0.75,2)</f>
        <v>2.25</v>
      </c>
      <c r="K10" s="54" t="s">
        <v>28</v>
      </c>
      <c r="L10" s="54"/>
      <c r="M10" s="54"/>
      <c r="N10" s="83">
        <f>M10</f>
        <v>0</v>
      </c>
      <c r="O10" s="71" t="s">
        <v>248</v>
      </c>
      <c r="P10" s="55" t="s">
        <v>33</v>
      </c>
      <c r="Q10" s="52"/>
      <c r="R10" s="56">
        <v>1</v>
      </c>
      <c r="S10" s="53">
        <f t="shared" si="0"/>
        <v>0.75</v>
      </c>
      <c r="T10" s="67"/>
    </row>
    <row r="11" spans="1:21" ht="24.95" customHeight="1" x14ac:dyDescent="0.15">
      <c r="A11" s="320"/>
      <c r="B11" s="71"/>
      <c r="C11" s="51"/>
      <c r="D11" s="52"/>
      <c r="E11" s="53"/>
      <c r="F11" s="54"/>
      <c r="G11" s="75"/>
      <c r="H11" s="79"/>
      <c r="I11" s="52"/>
      <c r="J11" s="54"/>
      <c r="K11" s="54"/>
      <c r="L11" s="54"/>
      <c r="M11" s="54"/>
      <c r="N11" s="83"/>
      <c r="O11" s="71" t="s">
        <v>268</v>
      </c>
      <c r="P11" s="55" t="s">
        <v>34</v>
      </c>
      <c r="Q11" s="52" t="s">
        <v>35</v>
      </c>
      <c r="R11" s="56">
        <v>1.5</v>
      </c>
      <c r="S11" s="53">
        <f t="shared" si="0"/>
        <v>1.1300000000000001</v>
      </c>
      <c r="T11" s="67"/>
    </row>
    <row r="12" spans="1:21" ht="24.95" customHeight="1" x14ac:dyDescent="0.15">
      <c r="A12" s="320"/>
      <c r="B12" s="71"/>
      <c r="C12" s="51"/>
      <c r="D12" s="52"/>
      <c r="E12" s="53"/>
      <c r="F12" s="54"/>
      <c r="G12" s="75"/>
      <c r="H12" s="79"/>
      <c r="I12" s="52"/>
      <c r="J12" s="54"/>
      <c r="K12" s="54"/>
      <c r="L12" s="54"/>
      <c r="M12" s="54"/>
      <c r="N12" s="83"/>
      <c r="O12" s="89" t="s">
        <v>269</v>
      </c>
      <c r="P12" s="55" t="s">
        <v>65</v>
      </c>
      <c r="Q12" s="52"/>
      <c r="R12" s="56">
        <v>0.5</v>
      </c>
      <c r="S12" s="53">
        <f t="shared" si="0"/>
        <v>0.38</v>
      </c>
      <c r="T12" s="67"/>
    </row>
    <row r="13" spans="1:21" ht="24.95" customHeight="1" x14ac:dyDescent="0.15">
      <c r="A13" s="320"/>
      <c r="B13" s="71"/>
      <c r="C13" s="51"/>
      <c r="D13" s="52"/>
      <c r="E13" s="53"/>
      <c r="F13" s="54"/>
      <c r="G13" s="75"/>
      <c r="H13" s="79"/>
      <c r="I13" s="52"/>
      <c r="J13" s="54"/>
      <c r="K13" s="54"/>
      <c r="L13" s="54"/>
      <c r="M13" s="54"/>
      <c r="N13" s="83"/>
      <c r="O13" s="71" t="s">
        <v>163</v>
      </c>
      <c r="P13" s="55" t="s">
        <v>33</v>
      </c>
      <c r="Q13" s="52"/>
      <c r="R13" s="56">
        <v>1</v>
      </c>
      <c r="S13" s="53">
        <f t="shared" si="0"/>
        <v>0.75</v>
      </c>
      <c r="T13" s="67"/>
    </row>
    <row r="14" spans="1:21" ht="24.95" customHeight="1" x14ac:dyDescent="0.15">
      <c r="A14" s="320"/>
      <c r="B14" s="71"/>
      <c r="C14" s="51"/>
      <c r="D14" s="52"/>
      <c r="E14" s="53"/>
      <c r="F14" s="54"/>
      <c r="G14" s="75"/>
      <c r="H14" s="79"/>
      <c r="I14" s="52"/>
      <c r="J14" s="54"/>
      <c r="K14" s="54"/>
      <c r="L14" s="54"/>
      <c r="M14" s="54"/>
      <c r="N14" s="83"/>
      <c r="O14" s="71" t="s">
        <v>41</v>
      </c>
      <c r="P14" s="55"/>
      <c r="Q14" s="52"/>
      <c r="R14" s="56"/>
      <c r="S14" s="53"/>
      <c r="T14" s="67"/>
    </row>
    <row r="15" spans="1:21" ht="24.95" customHeight="1" x14ac:dyDescent="0.15">
      <c r="A15" s="320"/>
      <c r="B15" s="70"/>
      <c r="C15" s="45"/>
      <c r="D15" s="46"/>
      <c r="E15" s="47"/>
      <c r="F15" s="48"/>
      <c r="G15" s="74"/>
      <c r="H15" s="78"/>
      <c r="I15" s="46"/>
      <c r="J15" s="48"/>
      <c r="K15" s="48"/>
      <c r="L15" s="48"/>
      <c r="M15" s="48"/>
      <c r="N15" s="82"/>
      <c r="O15" s="70"/>
      <c r="P15" s="49"/>
      <c r="Q15" s="46"/>
      <c r="R15" s="50"/>
      <c r="S15" s="47"/>
      <c r="T15" s="66"/>
    </row>
    <row r="16" spans="1:21" ht="24.95" customHeight="1" x14ac:dyDescent="0.15">
      <c r="A16" s="320"/>
      <c r="B16" s="71" t="s">
        <v>250</v>
      </c>
      <c r="C16" s="51" t="s">
        <v>70</v>
      </c>
      <c r="D16" s="52"/>
      <c r="E16" s="64">
        <v>0.25</v>
      </c>
      <c r="F16" s="54" t="s">
        <v>71</v>
      </c>
      <c r="G16" s="75" t="s">
        <v>52</v>
      </c>
      <c r="H16" s="79" t="s">
        <v>70</v>
      </c>
      <c r="I16" s="52"/>
      <c r="J16" s="54">
        <f>ROUNDUP(E16*0.75,2)</f>
        <v>0.19</v>
      </c>
      <c r="K16" s="54" t="s">
        <v>71</v>
      </c>
      <c r="L16" s="54" t="s">
        <v>52</v>
      </c>
      <c r="M16" s="54"/>
      <c r="N16" s="83">
        <f>M16</f>
        <v>0</v>
      </c>
      <c r="O16" s="71" t="s">
        <v>251</v>
      </c>
      <c r="P16" s="55" t="s">
        <v>48</v>
      </c>
      <c r="Q16" s="52"/>
      <c r="R16" s="56">
        <v>20</v>
      </c>
      <c r="S16" s="53">
        <f>ROUNDUP(R16*0.75,2)</f>
        <v>15</v>
      </c>
      <c r="T16" s="67"/>
    </row>
    <row r="17" spans="1:20" ht="24.95" customHeight="1" x14ac:dyDescent="0.15">
      <c r="A17" s="320"/>
      <c r="B17" s="71"/>
      <c r="C17" s="51" t="s">
        <v>59</v>
      </c>
      <c r="D17" s="52"/>
      <c r="E17" s="53">
        <v>30</v>
      </c>
      <c r="F17" s="54" t="s">
        <v>28</v>
      </c>
      <c r="G17" s="75"/>
      <c r="H17" s="79" t="s">
        <v>59</v>
      </c>
      <c r="I17" s="52"/>
      <c r="J17" s="54">
        <f>ROUNDUP(E17*0.75,2)</f>
        <v>22.5</v>
      </c>
      <c r="K17" s="54" t="s">
        <v>28</v>
      </c>
      <c r="L17" s="54"/>
      <c r="M17" s="54"/>
      <c r="N17" s="83">
        <f>M17</f>
        <v>0</v>
      </c>
      <c r="O17" s="71" t="s">
        <v>252</v>
      </c>
      <c r="P17" s="55" t="s">
        <v>66</v>
      </c>
      <c r="Q17" s="52"/>
      <c r="R17" s="56">
        <v>0.2</v>
      </c>
      <c r="S17" s="53">
        <f>ROUNDUP(R17*0.75,2)</f>
        <v>0.15</v>
      </c>
      <c r="T17" s="67"/>
    </row>
    <row r="18" spans="1:20" ht="24.95" customHeight="1" x14ac:dyDescent="0.15">
      <c r="A18" s="320"/>
      <c r="B18" s="71"/>
      <c r="C18" s="51" t="s">
        <v>30</v>
      </c>
      <c r="D18" s="52"/>
      <c r="E18" s="53">
        <v>10</v>
      </c>
      <c r="F18" s="54" t="s">
        <v>28</v>
      </c>
      <c r="G18" s="75"/>
      <c r="H18" s="79" t="s">
        <v>30</v>
      </c>
      <c r="I18" s="52"/>
      <c r="J18" s="54">
        <f>ROUNDUP(E18*0.75,2)</f>
        <v>7.5</v>
      </c>
      <c r="K18" s="54" t="s">
        <v>28</v>
      </c>
      <c r="L18" s="54"/>
      <c r="M18" s="54"/>
      <c r="N18" s="83">
        <f>M18</f>
        <v>0</v>
      </c>
      <c r="O18" s="71" t="s">
        <v>253</v>
      </c>
      <c r="P18" s="55" t="s">
        <v>74</v>
      </c>
      <c r="Q18" s="52"/>
      <c r="R18" s="56">
        <v>2</v>
      </c>
      <c r="S18" s="53">
        <f>ROUNDUP(R18*0.75,2)</f>
        <v>1.5</v>
      </c>
      <c r="T18" s="67"/>
    </row>
    <row r="19" spans="1:20" ht="24.95" customHeight="1" x14ac:dyDescent="0.15">
      <c r="A19" s="320"/>
      <c r="B19" s="71"/>
      <c r="C19" s="51" t="s">
        <v>73</v>
      </c>
      <c r="D19" s="52"/>
      <c r="E19" s="53">
        <v>5</v>
      </c>
      <c r="F19" s="54" t="s">
        <v>28</v>
      </c>
      <c r="G19" s="75" t="s">
        <v>57</v>
      </c>
      <c r="H19" s="79" t="s">
        <v>73</v>
      </c>
      <c r="I19" s="52"/>
      <c r="J19" s="54">
        <f>ROUNDUP(E19*0.75,2)</f>
        <v>3.75</v>
      </c>
      <c r="K19" s="54" t="s">
        <v>28</v>
      </c>
      <c r="L19" s="54" t="s">
        <v>57</v>
      </c>
      <c r="M19" s="54"/>
      <c r="N19" s="83">
        <f>M19</f>
        <v>0</v>
      </c>
      <c r="O19" s="71" t="s">
        <v>69</v>
      </c>
      <c r="P19" s="55" t="s">
        <v>34</v>
      </c>
      <c r="Q19" s="52" t="s">
        <v>35</v>
      </c>
      <c r="R19" s="56">
        <v>0.5</v>
      </c>
      <c r="S19" s="53">
        <f>ROUNDUP(R19*0.75,2)</f>
        <v>0.38</v>
      </c>
      <c r="T19" s="67"/>
    </row>
    <row r="20" spans="1:20" ht="24.95" customHeight="1" x14ac:dyDescent="0.15">
      <c r="A20" s="320"/>
      <c r="B20" s="71"/>
      <c r="C20" s="51"/>
      <c r="D20" s="52"/>
      <c r="E20" s="53"/>
      <c r="F20" s="54"/>
      <c r="G20" s="75"/>
      <c r="H20" s="79"/>
      <c r="I20" s="52"/>
      <c r="J20" s="54"/>
      <c r="K20" s="54"/>
      <c r="L20" s="54"/>
      <c r="M20" s="54"/>
      <c r="N20" s="83"/>
      <c r="O20" s="71" t="s">
        <v>41</v>
      </c>
      <c r="P20" s="55" t="s">
        <v>75</v>
      </c>
      <c r="Q20" s="52"/>
      <c r="R20" s="56">
        <v>1</v>
      </c>
      <c r="S20" s="53">
        <f>ROUNDUP(R20*0.75,2)</f>
        <v>0.75</v>
      </c>
      <c r="T20" s="67"/>
    </row>
    <row r="21" spans="1:20" ht="24.95" customHeight="1" x14ac:dyDescent="0.15">
      <c r="A21" s="320"/>
      <c r="B21" s="71"/>
      <c r="C21" s="51"/>
      <c r="D21" s="52"/>
      <c r="E21" s="53"/>
      <c r="F21" s="54"/>
      <c r="G21" s="75"/>
      <c r="H21" s="79"/>
      <c r="I21" s="52"/>
      <c r="J21" s="54"/>
      <c r="K21" s="54"/>
      <c r="L21" s="54"/>
      <c r="M21" s="54"/>
      <c r="N21" s="83"/>
      <c r="O21" s="71"/>
      <c r="P21" s="55"/>
      <c r="Q21" s="52"/>
      <c r="R21" s="56"/>
      <c r="S21" s="53"/>
      <c r="T21" s="67"/>
    </row>
    <row r="22" spans="1:20" ht="24.95" customHeight="1" x14ac:dyDescent="0.15">
      <c r="A22" s="320"/>
      <c r="B22" s="70"/>
      <c r="C22" s="45"/>
      <c r="D22" s="46"/>
      <c r="E22" s="47"/>
      <c r="F22" s="48"/>
      <c r="G22" s="74"/>
      <c r="H22" s="78"/>
      <c r="I22" s="46"/>
      <c r="J22" s="48"/>
      <c r="K22" s="48"/>
      <c r="L22" s="48"/>
      <c r="M22" s="48"/>
      <c r="N22" s="82"/>
      <c r="O22" s="70"/>
      <c r="P22" s="49"/>
      <c r="Q22" s="46"/>
      <c r="R22" s="50"/>
      <c r="S22" s="47"/>
      <c r="T22" s="66"/>
    </row>
    <row r="23" spans="1:20" ht="24.95" customHeight="1" x14ac:dyDescent="0.15">
      <c r="A23" s="320"/>
      <c r="B23" s="71" t="s">
        <v>148</v>
      </c>
      <c r="C23" s="51" t="s">
        <v>67</v>
      </c>
      <c r="D23" s="52"/>
      <c r="E23" s="53">
        <v>20</v>
      </c>
      <c r="F23" s="54" t="s">
        <v>28</v>
      </c>
      <c r="G23" s="75" t="s">
        <v>57</v>
      </c>
      <c r="H23" s="79" t="s">
        <v>67</v>
      </c>
      <c r="I23" s="52"/>
      <c r="J23" s="54">
        <f>ROUNDUP(E23*0.75,2)</f>
        <v>15</v>
      </c>
      <c r="K23" s="54" t="s">
        <v>28</v>
      </c>
      <c r="L23" s="54" t="s">
        <v>57</v>
      </c>
      <c r="M23" s="54"/>
      <c r="N23" s="83">
        <f>M23</f>
        <v>0</v>
      </c>
      <c r="O23" s="71" t="s">
        <v>22</v>
      </c>
      <c r="P23" s="55" t="s">
        <v>43</v>
      </c>
      <c r="Q23" s="52"/>
      <c r="R23" s="56">
        <v>100</v>
      </c>
      <c r="S23" s="53">
        <f>ROUNDUP(R23*0.75,2)</f>
        <v>75</v>
      </c>
      <c r="T23" s="67"/>
    </row>
    <row r="24" spans="1:20" ht="24.95" customHeight="1" x14ac:dyDescent="0.15">
      <c r="A24" s="320"/>
      <c r="B24" s="71"/>
      <c r="C24" s="51" t="s">
        <v>45</v>
      </c>
      <c r="D24" s="52"/>
      <c r="E24" s="53">
        <v>0.5</v>
      </c>
      <c r="F24" s="54" t="s">
        <v>28</v>
      </c>
      <c r="G24" s="75" t="s">
        <v>46</v>
      </c>
      <c r="H24" s="79" t="s">
        <v>45</v>
      </c>
      <c r="I24" s="52"/>
      <c r="J24" s="54">
        <f>ROUNDUP(E24*0.75,2)</f>
        <v>0.38</v>
      </c>
      <c r="K24" s="54" t="s">
        <v>28</v>
      </c>
      <c r="L24" s="54" t="s">
        <v>46</v>
      </c>
      <c r="M24" s="54"/>
      <c r="N24" s="83">
        <f>M24</f>
        <v>0</v>
      </c>
      <c r="O24" s="71"/>
      <c r="P24" s="55" t="s">
        <v>141</v>
      </c>
      <c r="Q24" s="52" t="s">
        <v>142</v>
      </c>
      <c r="R24" s="56">
        <v>0.5</v>
      </c>
      <c r="S24" s="53">
        <f>ROUNDUP(R24*0.75,2)</f>
        <v>0.38</v>
      </c>
      <c r="T24" s="67"/>
    </row>
    <row r="25" spans="1:20" ht="24.95" customHeight="1" x14ac:dyDescent="0.15">
      <c r="A25" s="320"/>
      <c r="B25" s="71"/>
      <c r="C25" s="51"/>
      <c r="D25" s="52"/>
      <c r="E25" s="53"/>
      <c r="F25" s="54"/>
      <c r="G25" s="75"/>
      <c r="H25" s="79"/>
      <c r="I25" s="52"/>
      <c r="J25" s="54"/>
      <c r="K25" s="54"/>
      <c r="L25" s="54"/>
      <c r="M25" s="54"/>
      <c r="N25" s="83"/>
      <c r="O25" s="71"/>
      <c r="P25" s="55" t="s">
        <v>66</v>
      </c>
      <c r="Q25" s="52"/>
      <c r="R25" s="56">
        <v>0.1</v>
      </c>
      <c r="S25" s="53">
        <f>ROUNDUP(R25*0.75,2)</f>
        <v>0.08</v>
      </c>
      <c r="T25" s="67"/>
    </row>
    <row r="26" spans="1:20" ht="24.95" customHeight="1" x14ac:dyDescent="0.15">
      <c r="A26" s="320"/>
      <c r="B26" s="70"/>
      <c r="C26" s="45"/>
      <c r="D26" s="46"/>
      <c r="E26" s="47"/>
      <c r="F26" s="48"/>
      <c r="G26" s="74"/>
      <c r="H26" s="78"/>
      <c r="I26" s="46"/>
      <c r="J26" s="48"/>
      <c r="K26" s="48"/>
      <c r="L26" s="48"/>
      <c r="M26" s="48"/>
      <c r="N26" s="82"/>
      <c r="O26" s="70"/>
      <c r="P26" s="49"/>
      <c r="Q26" s="46"/>
      <c r="R26" s="50"/>
      <c r="S26" s="47"/>
      <c r="T26" s="66"/>
    </row>
    <row r="27" spans="1:20" ht="24.95" customHeight="1" x14ac:dyDescent="0.15">
      <c r="A27" s="320"/>
      <c r="B27" s="71" t="s">
        <v>132</v>
      </c>
      <c r="C27" s="51" t="s">
        <v>133</v>
      </c>
      <c r="D27" s="52"/>
      <c r="E27" s="64">
        <v>0.25</v>
      </c>
      <c r="F27" s="54" t="s">
        <v>134</v>
      </c>
      <c r="G27" s="75"/>
      <c r="H27" s="79" t="s">
        <v>133</v>
      </c>
      <c r="I27" s="52"/>
      <c r="J27" s="54">
        <f>ROUNDUP(E27*0.75,2)</f>
        <v>0.19</v>
      </c>
      <c r="K27" s="54" t="s">
        <v>134</v>
      </c>
      <c r="L27" s="54"/>
      <c r="M27" s="54"/>
      <c r="N27" s="83">
        <f>M27</f>
        <v>0</v>
      </c>
      <c r="O27" s="71" t="s">
        <v>98</v>
      </c>
      <c r="P27" s="55"/>
      <c r="Q27" s="52"/>
      <c r="R27" s="56"/>
      <c r="S27" s="53"/>
      <c r="T27" s="67"/>
    </row>
    <row r="28" spans="1:20" ht="24.95" customHeight="1" thickBot="1" x14ac:dyDescent="0.2">
      <c r="A28" s="321"/>
      <c r="B28" s="72"/>
      <c r="C28" s="57"/>
      <c r="D28" s="58"/>
      <c r="E28" s="59"/>
      <c r="F28" s="60"/>
      <c r="G28" s="76"/>
      <c r="H28" s="80"/>
      <c r="I28" s="58"/>
      <c r="J28" s="60"/>
      <c r="K28" s="60"/>
      <c r="L28" s="60"/>
      <c r="M28" s="60"/>
      <c r="N28" s="84"/>
      <c r="O28" s="72"/>
      <c r="P28" s="61"/>
      <c r="Q28" s="58"/>
      <c r="R28" s="62"/>
      <c r="S28" s="59"/>
      <c r="T28" s="68"/>
    </row>
    <row r="31" spans="1:20" ht="18.75" customHeight="1" x14ac:dyDescent="0.15">
      <c r="Q31" s="368" t="s">
        <v>280</v>
      </c>
      <c r="R31" s="368"/>
    </row>
  </sheetData>
  <mergeCells count="6">
    <mergeCell ref="Q31:R31"/>
    <mergeCell ref="H1:O1"/>
    <mergeCell ref="A2:T2"/>
    <mergeCell ref="A5:F5"/>
    <mergeCell ref="A7:A28"/>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2"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15</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16</v>
      </c>
      <c r="C5" s="39"/>
      <c r="D5" s="40"/>
      <c r="E5" s="41"/>
      <c r="F5" s="42"/>
      <c r="G5" s="73"/>
      <c r="H5" s="77"/>
      <c r="I5" s="40"/>
      <c r="J5" s="42"/>
      <c r="K5" s="42"/>
      <c r="L5" s="42"/>
      <c r="M5" s="42"/>
      <c r="N5" s="81"/>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17</v>
      </c>
      <c r="C7" s="51" t="s">
        <v>23</v>
      </c>
      <c r="D7" s="52"/>
      <c r="E7" s="53">
        <v>1</v>
      </c>
      <c r="F7" s="54" t="s">
        <v>25</v>
      </c>
      <c r="G7" s="75" t="s">
        <v>24</v>
      </c>
      <c r="H7" s="79" t="s">
        <v>23</v>
      </c>
      <c r="I7" s="52"/>
      <c r="J7" s="54">
        <f>ROUNDUP(E7*0.75,2)</f>
        <v>0.75</v>
      </c>
      <c r="K7" s="54" t="s">
        <v>25</v>
      </c>
      <c r="L7" s="54" t="s">
        <v>24</v>
      </c>
      <c r="M7" s="54"/>
      <c r="N7" s="83">
        <f>M7</f>
        <v>0</v>
      </c>
      <c r="O7" s="71" t="s">
        <v>18</v>
      </c>
      <c r="P7" s="55" t="s">
        <v>26</v>
      </c>
      <c r="Q7" s="52"/>
      <c r="R7" s="56">
        <v>1</v>
      </c>
      <c r="S7" s="53">
        <f>ROUNDUP(R7*0.75,2)</f>
        <v>0.75</v>
      </c>
      <c r="T7" s="67"/>
    </row>
    <row r="8" spans="1:21" ht="24.95" customHeight="1" x14ac:dyDescent="0.15">
      <c r="A8" s="320"/>
      <c r="B8" s="71"/>
      <c r="C8" s="51" t="s">
        <v>27</v>
      </c>
      <c r="D8" s="52"/>
      <c r="E8" s="53">
        <v>20</v>
      </c>
      <c r="F8" s="54" t="s">
        <v>28</v>
      </c>
      <c r="G8" s="75"/>
      <c r="H8" s="79" t="s">
        <v>27</v>
      </c>
      <c r="I8" s="52"/>
      <c r="J8" s="54">
        <f>ROUNDUP(E8*0.75,2)</f>
        <v>15</v>
      </c>
      <c r="K8" s="54" t="s">
        <v>28</v>
      </c>
      <c r="L8" s="54"/>
      <c r="M8" s="54"/>
      <c r="N8" s="83">
        <f>M8</f>
        <v>0</v>
      </c>
      <c r="O8" s="71" t="s">
        <v>19</v>
      </c>
      <c r="P8" s="55" t="s">
        <v>33</v>
      </c>
      <c r="Q8" s="52"/>
      <c r="R8" s="56">
        <v>1.5</v>
      </c>
      <c r="S8" s="53">
        <f>ROUNDUP(R8*0.75,2)</f>
        <v>1.1300000000000001</v>
      </c>
      <c r="T8" s="67"/>
    </row>
    <row r="9" spans="1:21" ht="24.95" customHeight="1" x14ac:dyDescent="0.15">
      <c r="A9" s="320"/>
      <c r="B9" s="71"/>
      <c r="C9" s="51" t="s">
        <v>29</v>
      </c>
      <c r="D9" s="52"/>
      <c r="E9" s="53">
        <v>20</v>
      </c>
      <c r="F9" s="54" t="s">
        <v>28</v>
      </c>
      <c r="G9" s="75"/>
      <c r="H9" s="79" t="s">
        <v>29</v>
      </c>
      <c r="I9" s="52"/>
      <c r="J9" s="54">
        <f>ROUNDUP(E9*0.75,2)</f>
        <v>15</v>
      </c>
      <c r="K9" s="54" t="s">
        <v>28</v>
      </c>
      <c r="L9" s="54"/>
      <c r="M9" s="54"/>
      <c r="N9" s="83">
        <f>M9</f>
        <v>0</v>
      </c>
      <c r="O9" s="71" t="s">
        <v>20</v>
      </c>
      <c r="P9" s="55" t="s">
        <v>34</v>
      </c>
      <c r="Q9" s="52" t="s">
        <v>35</v>
      </c>
      <c r="R9" s="56">
        <v>3</v>
      </c>
      <c r="S9" s="53">
        <f>ROUNDUP(R9*0.75,2)</f>
        <v>2.25</v>
      </c>
      <c r="T9" s="67"/>
    </row>
    <row r="10" spans="1:21" ht="24.95" customHeight="1" x14ac:dyDescent="0.15">
      <c r="A10" s="320"/>
      <c r="B10" s="71"/>
      <c r="C10" s="51" t="s">
        <v>30</v>
      </c>
      <c r="D10" s="52"/>
      <c r="E10" s="53">
        <v>5</v>
      </c>
      <c r="F10" s="54" t="s">
        <v>28</v>
      </c>
      <c r="G10" s="75"/>
      <c r="H10" s="79" t="s">
        <v>30</v>
      </c>
      <c r="I10" s="52"/>
      <c r="J10" s="54">
        <f>ROUNDUP(E10*0.75,2)</f>
        <v>3.75</v>
      </c>
      <c r="K10" s="54" t="s">
        <v>28</v>
      </c>
      <c r="L10" s="54"/>
      <c r="M10" s="54"/>
      <c r="N10" s="83">
        <f>M10</f>
        <v>0</v>
      </c>
      <c r="O10" s="71" t="s">
        <v>21</v>
      </c>
      <c r="P10" s="55" t="s">
        <v>36</v>
      </c>
      <c r="Q10" s="52"/>
      <c r="R10" s="56">
        <v>2</v>
      </c>
      <c r="S10" s="53">
        <f>ROUNDUP(R10*0.75,2)</f>
        <v>1.5</v>
      </c>
      <c r="T10" s="67"/>
    </row>
    <row r="11" spans="1:21" ht="24.95" customHeight="1" x14ac:dyDescent="0.15">
      <c r="A11" s="320"/>
      <c r="B11" s="71"/>
      <c r="C11" s="51" t="s">
        <v>31</v>
      </c>
      <c r="D11" s="52"/>
      <c r="E11" s="53">
        <v>2</v>
      </c>
      <c r="F11" s="54" t="s">
        <v>28</v>
      </c>
      <c r="G11" s="75" t="s">
        <v>32</v>
      </c>
      <c r="H11" s="79" t="s">
        <v>31</v>
      </c>
      <c r="I11" s="52"/>
      <c r="J11" s="54">
        <f>ROUNDUP(E11*0.75,2)</f>
        <v>1.5</v>
      </c>
      <c r="K11" s="54" t="s">
        <v>28</v>
      </c>
      <c r="L11" s="54" t="s">
        <v>32</v>
      </c>
      <c r="M11" s="54"/>
      <c r="N11" s="83">
        <f>M11</f>
        <v>0</v>
      </c>
      <c r="O11" s="71" t="s">
        <v>22</v>
      </c>
      <c r="P11" s="55" t="s">
        <v>37</v>
      </c>
      <c r="Q11" s="52"/>
      <c r="R11" s="56">
        <v>2</v>
      </c>
      <c r="S11" s="53">
        <f>ROUNDUP(R11*0.75,2)</f>
        <v>1.5</v>
      </c>
      <c r="T11" s="67"/>
    </row>
    <row r="12" spans="1:21" ht="24.95" customHeight="1" x14ac:dyDescent="0.15">
      <c r="A12" s="320"/>
      <c r="B12" s="70"/>
      <c r="C12" s="45"/>
      <c r="D12" s="46"/>
      <c r="E12" s="47"/>
      <c r="F12" s="48"/>
      <c r="G12" s="74"/>
      <c r="H12" s="78"/>
      <c r="I12" s="46"/>
      <c r="J12" s="48"/>
      <c r="K12" s="48"/>
      <c r="L12" s="48"/>
      <c r="M12" s="48"/>
      <c r="N12" s="82"/>
      <c r="O12" s="70"/>
      <c r="P12" s="49"/>
      <c r="Q12" s="46"/>
      <c r="R12" s="50"/>
      <c r="S12" s="47"/>
      <c r="T12" s="66"/>
    </row>
    <row r="13" spans="1:21" ht="24.95" customHeight="1" x14ac:dyDescent="0.15">
      <c r="A13" s="320"/>
      <c r="B13" s="71" t="s">
        <v>38</v>
      </c>
      <c r="C13" s="51" t="s">
        <v>42</v>
      </c>
      <c r="D13" s="52"/>
      <c r="E13" s="53">
        <v>50</v>
      </c>
      <c r="F13" s="54" t="s">
        <v>28</v>
      </c>
      <c r="G13" s="75"/>
      <c r="H13" s="79" t="s">
        <v>42</v>
      </c>
      <c r="I13" s="52"/>
      <c r="J13" s="54">
        <f>ROUNDUP(E13*0.75,2)</f>
        <v>37.5</v>
      </c>
      <c r="K13" s="54" t="s">
        <v>28</v>
      </c>
      <c r="L13" s="54"/>
      <c r="M13" s="54"/>
      <c r="N13" s="83">
        <f>M13</f>
        <v>0</v>
      </c>
      <c r="O13" s="71" t="s">
        <v>39</v>
      </c>
      <c r="P13" s="55" t="s">
        <v>43</v>
      </c>
      <c r="Q13" s="52"/>
      <c r="R13" s="56">
        <v>30</v>
      </c>
      <c r="S13" s="53">
        <f>ROUNDUP(R13*0.75,2)</f>
        <v>22.5</v>
      </c>
      <c r="T13" s="67"/>
    </row>
    <row r="14" spans="1:21" ht="24.95" customHeight="1" x14ac:dyDescent="0.15">
      <c r="A14" s="320"/>
      <c r="B14" s="71"/>
      <c r="C14" s="51"/>
      <c r="D14" s="52"/>
      <c r="E14" s="53"/>
      <c r="F14" s="54"/>
      <c r="G14" s="75"/>
      <c r="H14" s="79"/>
      <c r="I14" s="52"/>
      <c r="J14" s="54"/>
      <c r="K14" s="54"/>
      <c r="L14" s="54"/>
      <c r="M14" s="54"/>
      <c r="N14" s="83"/>
      <c r="O14" s="71" t="s">
        <v>40</v>
      </c>
      <c r="P14" s="55" t="s">
        <v>33</v>
      </c>
      <c r="Q14" s="52"/>
      <c r="R14" s="56">
        <v>1</v>
      </c>
      <c r="S14" s="53">
        <f>ROUNDUP(R14*0.75,2)</f>
        <v>0.75</v>
      </c>
      <c r="T14" s="67"/>
    </row>
    <row r="15" spans="1:21" ht="24.95" customHeight="1" x14ac:dyDescent="0.15">
      <c r="A15" s="320"/>
      <c r="B15" s="71"/>
      <c r="C15" s="51"/>
      <c r="D15" s="52"/>
      <c r="E15" s="53"/>
      <c r="F15" s="54"/>
      <c r="G15" s="75"/>
      <c r="H15" s="79"/>
      <c r="I15" s="52"/>
      <c r="J15" s="54"/>
      <c r="K15" s="54"/>
      <c r="L15" s="54"/>
      <c r="M15" s="54"/>
      <c r="N15" s="83"/>
      <c r="O15" s="71" t="s">
        <v>41</v>
      </c>
      <c r="P15" s="55"/>
      <c r="Q15" s="52"/>
      <c r="R15" s="56"/>
      <c r="S15" s="53"/>
      <c r="T15" s="67"/>
    </row>
    <row r="16" spans="1:21" ht="24.95" customHeight="1" x14ac:dyDescent="0.15">
      <c r="A16" s="320"/>
      <c r="B16" s="71"/>
      <c r="C16" s="51"/>
      <c r="D16" s="52"/>
      <c r="E16" s="53"/>
      <c r="F16" s="54"/>
      <c r="G16" s="75"/>
      <c r="H16" s="79"/>
      <c r="I16" s="52"/>
      <c r="J16" s="54"/>
      <c r="K16" s="54"/>
      <c r="L16" s="54"/>
      <c r="M16" s="54"/>
      <c r="N16" s="83"/>
      <c r="O16" s="71"/>
      <c r="P16" s="55"/>
      <c r="Q16" s="52"/>
      <c r="R16" s="56"/>
      <c r="S16" s="53"/>
      <c r="T16" s="67"/>
    </row>
    <row r="17" spans="1:20" ht="24.95" customHeight="1" x14ac:dyDescent="0.15">
      <c r="A17" s="320"/>
      <c r="B17" s="70"/>
      <c r="C17" s="45"/>
      <c r="D17" s="46"/>
      <c r="E17" s="47"/>
      <c r="F17" s="48"/>
      <c r="G17" s="74"/>
      <c r="H17" s="78"/>
      <c r="I17" s="46"/>
      <c r="J17" s="48"/>
      <c r="K17" s="48"/>
      <c r="L17" s="48"/>
      <c r="M17" s="48"/>
      <c r="N17" s="82"/>
      <c r="O17" s="70"/>
      <c r="P17" s="49"/>
      <c r="Q17" s="46"/>
      <c r="R17" s="50"/>
      <c r="S17" s="47"/>
      <c r="T17" s="66"/>
    </row>
    <row r="18" spans="1:20" ht="24.95" customHeight="1" x14ac:dyDescent="0.15">
      <c r="A18" s="320"/>
      <c r="B18" s="71" t="s">
        <v>44</v>
      </c>
      <c r="C18" s="51" t="s">
        <v>45</v>
      </c>
      <c r="D18" s="52"/>
      <c r="E18" s="53">
        <v>0.5</v>
      </c>
      <c r="F18" s="54" t="s">
        <v>28</v>
      </c>
      <c r="G18" s="75" t="s">
        <v>46</v>
      </c>
      <c r="H18" s="79" t="s">
        <v>45</v>
      </c>
      <c r="I18" s="52"/>
      <c r="J18" s="54">
        <f>ROUNDUP(E18*0.75,2)</f>
        <v>0.38</v>
      </c>
      <c r="K18" s="54" t="s">
        <v>28</v>
      </c>
      <c r="L18" s="54" t="s">
        <v>46</v>
      </c>
      <c r="M18" s="54"/>
      <c r="N18" s="83">
        <f>M18</f>
        <v>0</v>
      </c>
      <c r="O18" s="71" t="s">
        <v>41</v>
      </c>
      <c r="P18" s="55" t="s">
        <v>48</v>
      </c>
      <c r="Q18" s="52"/>
      <c r="R18" s="56">
        <v>100</v>
      </c>
      <c r="S18" s="53">
        <f>ROUNDUP(R18*0.75,2)</f>
        <v>75</v>
      </c>
      <c r="T18" s="67"/>
    </row>
    <row r="19" spans="1:20" ht="24.95" customHeight="1" x14ac:dyDescent="0.15">
      <c r="A19" s="320"/>
      <c r="B19" s="71"/>
      <c r="C19" s="51" t="s">
        <v>47</v>
      </c>
      <c r="D19" s="52"/>
      <c r="E19" s="53">
        <v>3</v>
      </c>
      <c r="F19" s="54" t="s">
        <v>28</v>
      </c>
      <c r="G19" s="75"/>
      <c r="H19" s="79" t="s">
        <v>47</v>
      </c>
      <c r="I19" s="52"/>
      <c r="J19" s="54">
        <f>ROUNDUP(E19*0.75,2)</f>
        <v>2.25</v>
      </c>
      <c r="K19" s="54" t="s">
        <v>28</v>
      </c>
      <c r="L19" s="54"/>
      <c r="M19" s="54"/>
      <c r="N19" s="83">
        <f>M19</f>
        <v>0</v>
      </c>
      <c r="O19" s="71"/>
      <c r="P19" s="55" t="s">
        <v>49</v>
      </c>
      <c r="Q19" s="52"/>
      <c r="R19" s="56">
        <v>3</v>
      </c>
      <c r="S19" s="53">
        <f>ROUNDUP(R19*0.75,2)</f>
        <v>2.25</v>
      </c>
      <c r="T19" s="67"/>
    </row>
    <row r="20" spans="1:20" ht="24.95" customHeight="1" thickBot="1" x14ac:dyDescent="0.2">
      <c r="A20" s="321"/>
      <c r="B20" s="72"/>
      <c r="C20" s="57"/>
      <c r="D20" s="58"/>
      <c r="E20" s="59"/>
      <c r="F20" s="60"/>
      <c r="G20" s="76"/>
      <c r="H20" s="80"/>
      <c r="I20" s="58"/>
      <c r="J20" s="60"/>
      <c r="K20" s="60"/>
      <c r="L20" s="60"/>
      <c r="M20" s="60"/>
      <c r="N20" s="84"/>
      <c r="O20" s="72"/>
      <c r="P20" s="61"/>
      <c r="Q20" s="58"/>
      <c r="R20" s="62"/>
      <c r="S20" s="59"/>
      <c r="T20" s="68"/>
    </row>
  </sheetData>
  <mergeCells count="4">
    <mergeCell ref="H1:O1"/>
    <mergeCell ref="A2:T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365</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325</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364</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7"/>
      <c r="C8" s="107" t="s">
        <v>62</v>
      </c>
      <c r="D8" s="107"/>
      <c r="E8" s="52" t="s">
        <v>63</v>
      </c>
      <c r="F8" s="52"/>
      <c r="G8" s="107"/>
      <c r="H8" s="125">
        <v>0.13</v>
      </c>
      <c r="I8" s="107"/>
      <c r="J8" s="107" t="s">
        <v>321</v>
      </c>
      <c r="K8" s="125">
        <v>0.13</v>
      </c>
      <c r="L8" s="105"/>
      <c r="M8" s="105"/>
      <c r="N8" s="122"/>
      <c r="O8" s="118"/>
    </row>
    <row r="9" spans="1:21" ht="24.95" customHeight="1" x14ac:dyDescent="0.15">
      <c r="A9" s="332"/>
      <c r="B9" s="105"/>
      <c r="C9" s="105"/>
      <c r="D9" s="105"/>
      <c r="E9" s="46"/>
      <c r="F9" s="46"/>
      <c r="G9" s="105"/>
      <c r="H9" s="106"/>
      <c r="I9" s="105"/>
      <c r="J9" s="105"/>
      <c r="K9" s="106"/>
      <c r="L9" s="107" t="s">
        <v>363</v>
      </c>
      <c r="M9" s="107" t="s">
        <v>70</v>
      </c>
      <c r="N9" s="126">
        <v>0.1</v>
      </c>
      <c r="O9" s="119" t="s">
        <v>52</v>
      </c>
    </row>
    <row r="10" spans="1:21" ht="24.95" customHeight="1" x14ac:dyDescent="0.15">
      <c r="A10" s="332"/>
      <c r="B10" s="107" t="s">
        <v>330</v>
      </c>
      <c r="C10" s="107" t="s">
        <v>70</v>
      </c>
      <c r="D10" s="107" t="s">
        <v>52</v>
      </c>
      <c r="E10" s="52"/>
      <c r="F10" s="52"/>
      <c r="G10" s="107"/>
      <c r="H10" s="131">
        <v>0.1</v>
      </c>
      <c r="I10" s="107" t="s">
        <v>329</v>
      </c>
      <c r="J10" s="107" t="s">
        <v>70</v>
      </c>
      <c r="K10" s="131">
        <v>0.1</v>
      </c>
      <c r="L10" s="107"/>
      <c r="M10" s="107" t="s">
        <v>67</v>
      </c>
      <c r="N10" s="123">
        <v>10</v>
      </c>
      <c r="O10" s="119" t="s">
        <v>57</v>
      </c>
    </row>
    <row r="11" spans="1:21" ht="24.95" customHeight="1" x14ac:dyDescent="0.15">
      <c r="A11" s="332"/>
      <c r="B11" s="107"/>
      <c r="C11" s="107" t="s">
        <v>135</v>
      </c>
      <c r="D11" s="107" t="s">
        <v>24</v>
      </c>
      <c r="E11" s="52"/>
      <c r="F11" s="52"/>
      <c r="G11" s="107"/>
      <c r="H11" s="110">
        <v>5</v>
      </c>
      <c r="I11" s="107"/>
      <c r="J11" s="109" t="s">
        <v>328</v>
      </c>
      <c r="K11" s="110">
        <v>5</v>
      </c>
      <c r="L11" s="105"/>
      <c r="M11" s="105"/>
      <c r="N11" s="122"/>
      <c r="O11" s="118"/>
    </row>
    <row r="12" spans="1:21" ht="24.95" customHeight="1" x14ac:dyDescent="0.15">
      <c r="A12" s="332"/>
      <c r="B12" s="107"/>
      <c r="C12" s="107" t="s">
        <v>59</v>
      </c>
      <c r="D12" s="107"/>
      <c r="E12" s="52"/>
      <c r="F12" s="52"/>
      <c r="G12" s="107"/>
      <c r="H12" s="110">
        <v>30</v>
      </c>
      <c r="I12" s="107"/>
      <c r="J12" s="107" t="s">
        <v>59</v>
      </c>
      <c r="K12" s="110">
        <v>25</v>
      </c>
      <c r="L12" s="107" t="s">
        <v>323</v>
      </c>
      <c r="M12" s="107" t="s">
        <v>59</v>
      </c>
      <c r="N12" s="123">
        <v>10</v>
      </c>
      <c r="O12" s="119"/>
    </row>
    <row r="13" spans="1:21" ht="24.95" customHeight="1" x14ac:dyDescent="0.15">
      <c r="A13" s="332"/>
      <c r="B13" s="107"/>
      <c r="C13" s="107" t="s">
        <v>30</v>
      </c>
      <c r="D13" s="107"/>
      <c r="E13" s="52"/>
      <c r="F13" s="52"/>
      <c r="G13" s="107"/>
      <c r="H13" s="110">
        <v>10</v>
      </c>
      <c r="I13" s="107"/>
      <c r="J13" s="107" t="s">
        <v>30</v>
      </c>
      <c r="K13" s="110">
        <v>10</v>
      </c>
      <c r="L13" s="107"/>
      <c r="M13" s="107" t="s">
        <v>30</v>
      </c>
      <c r="N13" s="123">
        <v>10</v>
      </c>
      <c r="O13" s="119"/>
    </row>
    <row r="14" spans="1:21" ht="24.95" customHeight="1" x14ac:dyDescent="0.15">
      <c r="A14" s="332"/>
      <c r="B14" s="107"/>
      <c r="C14" s="107"/>
      <c r="D14" s="107"/>
      <c r="E14" s="52"/>
      <c r="F14" s="52"/>
      <c r="G14" s="107" t="s">
        <v>48</v>
      </c>
      <c r="H14" s="110" t="s">
        <v>299</v>
      </c>
      <c r="I14" s="107"/>
      <c r="J14" s="107"/>
      <c r="K14" s="110"/>
      <c r="L14" s="105"/>
      <c r="M14" s="105"/>
      <c r="N14" s="122"/>
      <c r="O14" s="118"/>
    </row>
    <row r="15" spans="1:21" ht="24.95" customHeight="1" x14ac:dyDescent="0.15">
      <c r="A15" s="332"/>
      <c r="B15" s="107"/>
      <c r="C15" s="107"/>
      <c r="D15" s="107"/>
      <c r="E15" s="52"/>
      <c r="F15" s="52" t="s">
        <v>35</v>
      </c>
      <c r="G15" s="107" t="s">
        <v>34</v>
      </c>
      <c r="H15" s="110" t="s">
        <v>300</v>
      </c>
      <c r="I15" s="107"/>
      <c r="J15" s="107"/>
      <c r="K15" s="110"/>
      <c r="L15" s="107" t="s">
        <v>313</v>
      </c>
      <c r="M15" s="107" t="s">
        <v>133</v>
      </c>
      <c r="N15" s="128">
        <v>0.13</v>
      </c>
      <c r="O15" s="119"/>
    </row>
    <row r="16" spans="1:21" ht="24.95" customHeight="1" x14ac:dyDescent="0.15">
      <c r="A16" s="332"/>
      <c r="B16" s="107"/>
      <c r="C16" s="107"/>
      <c r="D16" s="107"/>
      <c r="E16" s="52"/>
      <c r="F16" s="52"/>
      <c r="G16" s="107" t="s">
        <v>33</v>
      </c>
      <c r="H16" s="110" t="s">
        <v>300</v>
      </c>
      <c r="I16" s="107"/>
      <c r="J16" s="107"/>
      <c r="K16" s="110"/>
      <c r="L16" s="107"/>
      <c r="M16" s="107"/>
      <c r="N16" s="123"/>
      <c r="O16" s="119"/>
    </row>
    <row r="17" spans="1:15" ht="24.95" customHeight="1" x14ac:dyDescent="0.15">
      <c r="A17" s="332"/>
      <c r="B17" s="107"/>
      <c r="C17" s="107"/>
      <c r="D17" s="107"/>
      <c r="E17" s="52"/>
      <c r="F17" s="52"/>
      <c r="G17" s="107" t="s">
        <v>75</v>
      </c>
      <c r="H17" s="110" t="s">
        <v>300</v>
      </c>
      <c r="I17" s="107"/>
      <c r="J17" s="107"/>
      <c r="K17" s="110"/>
      <c r="L17" s="107"/>
      <c r="M17" s="107"/>
      <c r="N17" s="123"/>
      <c r="O17" s="119"/>
    </row>
    <row r="18" spans="1:15" ht="24.95" customHeight="1" x14ac:dyDescent="0.15">
      <c r="A18" s="332"/>
      <c r="B18" s="105"/>
      <c r="C18" s="105"/>
      <c r="D18" s="105"/>
      <c r="E18" s="46"/>
      <c r="F18" s="46"/>
      <c r="G18" s="105"/>
      <c r="H18" s="106"/>
      <c r="I18" s="105"/>
      <c r="J18" s="105"/>
      <c r="K18" s="106"/>
      <c r="L18" s="107"/>
      <c r="M18" s="107"/>
      <c r="N18" s="123"/>
      <c r="O18" s="119"/>
    </row>
    <row r="19" spans="1:15" ht="24.95" customHeight="1" x14ac:dyDescent="0.15">
      <c r="A19" s="332"/>
      <c r="B19" s="107" t="s">
        <v>148</v>
      </c>
      <c r="C19" s="107" t="s">
        <v>67</v>
      </c>
      <c r="D19" s="107" t="s">
        <v>57</v>
      </c>
      <c r="E19" s="52"/>
      <c r="F19" s="111"/>
      <c r="G19" s="107"/>
      <c r="H19" s="110">
        <v>15</v>
      </c>
      <c r="I19" s="107" t="s">
        <v>148</v>
      </c>
      <c r="J19" s="107" t="s">
        <v>67</v>
      </c>
      <c r="K19" s="110">
        <v>10</v>
      </c>
      <c r="L19" s="107"/>
      <c r="M19" s="107"/>
      <c r="N19" s="123"/>
      <c r="O19" s="119"/>
    </row>
    <row r="20" spans="1:15" ht="24.95" customHeight="1" x14ac:dyDescent="0.15">
      <c r="A20" s="332"/>
      <c r="B20" s="107"/>
      <c r="C20" s="107" t="s">
        <v>45</v>
      </c>
      <c r="D20" s="107" t="s">
        <v>46</v>
      </c>
      <c r="E20" s="52"/>
      <c r="F20" s="52"/>
      <c r="G20" s="107"/>
      <c r="H20" s="110" t="s">
        <v>300</v>
      </c>
      <c r="I20" s="107"/>
      <c r="J20" s="107" t="s">
        <v>45</v>
      </c>
      <c r="K20" s="110" t="s">
        <v>300</v>
      </c>
      <c r="L20" s="107"/>
      <c r="M20" s="107"/>
      <c r="N20" s="123"/>
      <c r="O20" s="119"/>
    </row>
    <row r="21" spans="1:15" ht="24.95" customHeight="1" x14ac:dyDescent="0.15">
      <c r="A21" s="332"/>
      <c r="B21" s="107"/>
      <c r="C21" s="107"/>
      <c r="D21" s="107"/>
      <c r="E21" s="52"/>
      <c r="F21" s="52"/>
      <c r="G21" s="107" t="s">
        <v>43</v>
      </c>
      <c r="H21" s="110" t="s">
        <v>299</v>
      </c>
      <c r="I21" s="107"/>
      <c r="J21" s="107"/>
      <c r="K21" s="110"/>
      <c r="L21" s="107"/>
      <c r="M21" s="107"/>
      <c r="N21" s="123"/>
      <c r="O21" s="119"/>
    </row>
    <row r="22" spans="1:15" ht="24.95" customHeight="1" x14ac:dyDescent="0.15">
      <c r="A22" s="332"/>
      <c r="B22" s="105"/>
      <c r="C22" s="105"/>
      <c r="D22" s="105"/>
      <c r="E22" s="46"/>
      <c r="F22" s="46"/>
      <c r="G22" s="105"/>
      <c r="H22" s="106"/>
      <c r="I22" s="105"/>
      <c r="J22" s="105"/>
      <c r="K22" s="106"/>
      <c r="L22" s="107"/>
      <c r="M22" s="107"/>
      <c r="N22" s="123"/>
      <c r="O22" s="119"/>
    </row>
    <row r="23" spans="1:15" ht="24.95" customHeight="1" x14ac:dyDescent="0.15">
      <c r="A23" s="332"/>
      <c r="B23" s="107" t="s">
        <v>132</v>
      </c>
      <c r="C23" s="107" t="s">
        <v>133</v>
      </c>
      <c r="D23" s="107"/>
      <c r="E23" s="52"/>
      <c r="F23" s="52"/>
      <c r="G23" s="107"/>
      <c r="H23" s="127">
        <v>0.17</v>
      </c>
      <c r="I23" s="107" t="s">
        <v>132</v>
      </c>
      <c r="J23" s="107" t="s">
        <v>133</v>
      </c>
      <c r="K23" s="127">
        <v>0.17</v>
      </c>
      <c r="L23" s="107"/>
      <c r="M23" s="107"/>
      <c r="N23" s="123"/>
      <c r="O23" s="119"/>
    </row>
    <row r="24" spans="1:15" ht="24.95" customHeight="1" thickBot="1" x14ac:dyDescent="0.2">
      <c r="A24" s="333"/>
      <c r="B24" s="112"/>
      <c r="C24" s="112"/>
      <c r="D24" s="112"/>
      <c r="E24" s="58"/>
      <c r="F24" s="58"/>
      <c r="G24" s="112"/>
      <c r="H24" s="113"/>
      <c r="I24" s="112"/>
      <c r="J24" s="112"/>
      <c r="K24" s="113"/>
      <c r="L24" s="112"/>
      <c r="M24" s="112"/>
      <c r="N24" s="124"/>
      <c r="O24" s="120"/>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254</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16</v>
      </c>
      <c r="C5" s="39"/>
      <c r="D5" s="40"/>
      <c r="E5" s="41"/>
      <c r="F5" s="42"/>
      <c r="G5" s="73"/>
      <c r="H5" s="77"/>
      <c r="I5" s="40"/>
      <c r="J5" s="42"/>
      <c r="K5" s="42"/>
      <c r="L5" s="42"/>
      <c r="M5" s="42"/>
      <c r="N5" s="81"/>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183</v>
      </c>
      <c r="C7" s="51" t="s">
        <v>101</v>
      </c>
      <c r="D7" s="52"/>
      <c r="E7" s="53">
        <v>1</v>
      </c>
      <c r="F7" s="54" t="s">
        <v>103</v>
      </c>
      <c r="G7" s="75" t="s">
        <v>102</v>
      </c>
      <c r="H7" s="79" t="s">
        <v>101</v>
      </c>
      <c r="I7" s="52"/>
      <c r="J7" s="54">
        <f>ROUNDUP(E7*0.75,2)</f>
        <v>0.75</v>
      </c>
      <c r="K7" s="54" t="s">
        <v>103</v>
      </c>
      <c r="L7" s="54" t="s">
        <v>102</v>
      </c>
      <c r="M7" s="54"/>
      <c r="N7" s="83">
        <f>M7</f>
        <v>0</v>
      </c>
      <c r="O7" s="71" t="s">
        <v>270</v>
      </c>
      <c r="P7" s="55" t="s">
        <v>26</v>
      </c>
      <c r="Q7" s="52"/>
      <c r="R7" s="56">
        <v>0.5</v>
      </c>
      <c r="S7" s="53">
        <f t="shared" ref="S7:S13" si="0">ROUNDUP(R7*0.75,2)</f>
        <v>0.38</v>
      </c>
      <c r="T7" s="67"/>
    </row>
    <row r="8" spans="1:21" ht="24.95" customHeight="1" x14ac:dyDescent="0.15">
      <c r="A8" s="320"/>
      <c r="B8" s="71"/>
      <c r="C8" s="51" t="s">
        <v>84</v>
      </c>
      <c r="D8" s="52"/>
      <c r="E8" s="53">
        <v>20</v>
      </c>
      <c r="F8" s="54" t="s">
        <v>28</v>
      </c>
      <c r="G8" s="75"/>
      <c r="H8" s="79" t="s">
        <v>84</v>
      </c>
      <c r="I8" s="52"/>
      <c r="J8" s="54">
        <f>ROUNDUP(E8*0.75,2)</f>
        <v>15</v>
      </c>
      <c r="K8" s="54" t="s">
        <v>28</v>
      </c>
      <c r="L8" s="54"/>
      <c r="M8" s="54"/>
      <c r="N8" s="83">
        <f>M8</f>
        <v>0</v>
      </c>
      <c r="O8" s="71" t="s">
        <v>263</v>
      </c>
      <c r="P8" s="55" t="s">
        <v>75</v>
      </c>
      <c r="Q8" s="52"/>
      <c r="R8" s="56">
        <v>3</v>
      </c>
      <c r="S8" s="53">
        <f t="shared" si="0"/>
        <v>2.25</v>
      </c>
      <c r="T8" s="67"/>
    </row>
    <row r="9" spans="1:21" ht="24.95" customHeight="1" x14ac:dyDescent="0.15">
      <c r="A9" s="320"/>
      <c r="B9" s="71"/>
      <c r="C9" s="51"/>
      <c r="D9" s="52"/>
      <c r="E9" s="53"/>
      <c r="F9" s="54"/>
      <c r="G9" s="75"/>
      <c r="H9" s="79"/>
      <c r="I9" s="52"/>
      <c r="J9" s="54"/>
      <c r="K9" s="54"/>
      <c r="L9" s="54"/>
      <c r="M9" s="54"/>
      <c r="N9" s="83"/>
      <c r="O9" s="71" t="s">
        <v>184</v>
      </c>
      <c r="P9" s="55" t="s">
        <v>65</v>
      </c>
      <c r="Q9" s="52"/>
      <c r="R9" s="56">
        <v>6</v>
      </c>
      <c r="S9" s="53">
        <f t="shared" si="0"/>
        <v>4.5</v>
      </c>
      <c r="T9" s="67"/>
    </row>
    <row r="10" spans="1:21" ht="24.95" customHeight="1" x14ac:dyDescent="0.15">
      <c r="A10" s="320"/>
      <c r="B10" s="71"/>
      <c r="C10" s="51"/>
      <c r="D10" s="52"/>
      <c r="E10" s="53"/>
      <c r="F10" s="54"/>
      <c r="G10" s="75"/>
      <c r="H10" s="79"/>
      <c r="I10" s="52"/>
      <c r="J10" s="54"/>
      <c r="K10" s="54"/>
      <c r="L10" s="54"/>
      <c r="M10" s="54"/>
      <c r="N10" s="83"/>
      <c r="O10" s="71" t="s">
        <v>185</v>
      </c>
      <c r="P10" s="55" t="s">
        <v>43</v>
      </c>
      <c r="Q10" s="52"/>
      <c r="R10" s="56">
        <v>3</v>
      </c>
      <c r="S10" s="53">
        <f t="shared" si="0"/>
        <v>2.25</v>
      </c>
      <c r="T10" s="67"/>
    </row>
    <row r="11" spans="1:21" ht="24.95" customHeight="1" x14ac:dyDescent="0.15">
      <c r="A11" s="320"/>
      <c r="B11" s="71"/>
      <c r="C11" s="51"/>
      <c r="D11" s="52"/>
      <c r="E11" s="53"/>
      <c r="F11" s="54"/>
      <c r="G11" s="75"/>
      <c r="H11" s="79"/>
      <c r="I11" s="52"/>
      <c r="J11" s="54"/>
      <c r="K11" s="54"/>
      <c r="L11" s="54"/>
      <c r="M11" s="54"/>
      <c r="N11" s="83"/>
      <c r="O11" s="71" t="s">
        <v>22</v>
      </c>
      <c r="P11" s="55" t="s">
        <v>34</v>
      </c>
      <c r="Q11" s="52" t="s">
        <v>35</v>
      </c>
      <c r="R11" s="56">
        <v>2</v>
      </c>
      <c r="S11" s="53">
        <f t="shared" si="0"/>
        <v>1.5</v>
      </c>
      <c r="T11" s="67"/>
    </row>
    <row r="12" spans="1:21" ht="24.95" customHeight="1" x14ac:dyDescent="0.15">
      <c r="A12" s="320"/>
      <c r="B12" s="71"/>
      <c r="C12" s="51"/>
      <c r="D12" s="52"/>
      <c r="E12" s="53"/>
      <c r="F12" s="54"/>
      <c r="G12" s="75"/>
      <c r="H12" s="79"/>
      <c r="I12" s="52"/>
      <c r="J12" s="54"/>
      <c r="K12" s="54"/>
      <c r="L12" s="54"/>
      <c r="M12" s="54"/>
      <c r="N12" s="83"/>
      <c r="O12" s="71"/>
      <c r="P12" s="55" t="s">
        <v>33</v>
      </c>
      <c r="Q12" s="52"/>
      <c r="R12" s="56">
        <v>2</v>
      </c>
      <c r="S12" s="53">
        <f t="shared" si="0"/>
        <v>1.5</v>
      </c>
      <c r="T12" s="67"/>
    </row>
    <row r="13" spans="1:21" ht="24.95" customHeight="1" x14ac:dyDescent="0.15">
      <c r="A13" s="320"/>
      <c r="B13" s="71"/>
      <c r="C13" s="51"/>
      <c r="D13" s="52"/>
      <c r="E13" s="53"/>
      <c r="F13" s="54"/>
      <c r="G13" s="75"/>
      <c r="H13" s="79"/>
      <c r="I13" s="52"/>
      <c r="J13" s="54"/>
      <c r="K13" s="54"/>
      <c r="L13" s="54"/>
      <c r="M13" s="54"/>
      <c r="N13" s="83"/>
      <c r="O13" s="71"/>
      <c r="P13" s="55" t="s">
        <v>74</v>
      </c>
      <c r="Q13" s="52"/>
      <c r="R13" s="56">
        <v>1</v>
      </c>
      <c r="S13" s="53">
        <f t="shared" si="0"/>
        <v>0.75</v>
      </c>
      <c r="T13" s="67"/>
    </row>
    <row r="14" spans="1:21" ht="24.95" customHeight="1" x14ac:dyDescent="0.15">
      <c r="A14" s="320"/>
      <c r="B14" s="70"/>
      <c r="C14" s="45"/>
      <c r="D14" s="46"/>
      <c r="E14" s="47"/>
      <c r="F14" s="48"/>
      <c r="G14" s="74"/>
      <c r="H14" s="78"/>
      <c r="I14" s="46"/>
      <c r="J14" s="48"/>
      <c r="K14" s="48"/>
      <c r="L14" s="48"/>
      <c r="M14" s="48"/>
      <c r="N14" s="82"/>
      <c r="O14" s="70"/>
      <c r="P14" s="49"/>
      <c r="Q14" s="46"/>
      <c r="R14" s="50"/>
      <c r="S14" s="47"/>
      <c r="T14" s="66"/>
    </row>
    <row r="15" spans="1:21" ht="24.95" customHeight="1" x14ac:dyDescent="0.15">
      <c r="A15" s="320"/>
      <c r="B15" s="71" t="s">
        <v>186</v>
      </c>
      <c r="C15" s="51" t="s">
        <v>129</v>
      </c>
      <c r="D15" s="52"/>
      <c r="E15" s="53">
        <v>3</v>
      </c>
      <c r="F15" s="54" t="s">
        <v>28</v>
      </c>
      <c r="G15" s="75" t="s">
        <v>52</v>
      </c>
      <c r="H15" s="79" t="s">
        <v>129</v>
      </c>
      <c r="I15" s="52"/>
      <c r="J15" s="54">
        <f>ROUNDUP(E15*0.75,2)</f>
        <v>2.25</v>
      </c>
      <c r="K15" s="54" t="s">
        <v>28</v>
      </c>
      <c r="L15" s="54" t="s">
        <v>52</v>
      </c>
      <c r="M15" s="54"/>
      <c r="N15" s="83">
        <f>M15</f>
        <v>0</v>
      </c>
      <c r="O15" s="71" t="s">
        <v>105</v>
      </c>
      <c r="P15" s="55" t="s">
        <v>65</v>
      </c>
      <c r="Q15" s="52"/>
      <c r="R15" s="56">
        <v>2</v>
      </c>
      <c r="S15" s="53">
        <f t="shared" ref="S15:S20" si="1">ROUNDUP(R15*0.75,2)</f>
        <v>1.5</v>
      </c>
      <c r="T15" s="67"/>
    </row>
    <row r="16" spans="1:21" ht="24.95" customHeight="1" x14ac:dyDescent="0.15">
      <c r="A16" s="320"/>
      <c r="B16" s="71"/>
      <c r="C16" s="51" t="s">
        <v>189</v>
      </c>
      <c r="D16" s="52"/>
      <c r="E16" s="53">
        <v>5</v>
      </c>
      <c r="F16" s="54" t="s">
        <v>28</v>
      </c>
      <c r="G16" s="75" t="s">
        <v>24</v>
      </c>
      <c r="H16" s="79" t="s">
        <v>189</v>
      </c>
      <c r="I16" s="52"/>
      <c r="J16" s="54">
        <f>ROUNDUP(E16*0.75,2)</f>
        <v>3.75</v>
      </c>
      <c r="K16" s="54" t="s">
        <v>28</v>
      </c>
      <c r="L16" s="54" t="s">
        <v>24</v>
      </c>
      <c r="M16" s="54"/>
      <c r="N16" s="83">
        <f>M16</f>
        <v>0</v>
      </c>
      <c r="O16" s="71" t="s">
        <v>187</v>
      </c>
      <c r="P16" s="55" t="s">
        <v>48</v>
      </c>
      <c r="Q16" s="52"/>
      <c r="R16" s="56">
        <v>50</v>
      </c>
      <c r="S16" s="53">
        <f t="shared" si="1"/>
        <v>37.5</v>
      </c>
      <c r="T16" s="67"/>
    </row>
    <row r="17" spans="1:20" ht="24.95" customHeight="1" x14ac:dyDescent="0.15">
      <c r="A17" s="320"/>
      <c r="B17" s="71"/>
      <c r="C17" s="51" t="s">
        <v>104</v>
      </c>
      <c r="D17" s="52"/>
      <c r="E17" s="53">
        <v>5</v>
      </c>
      <c r="F17" s="54" t="s">
        <v>28</v>
      </c>
      <c r="G17" s="75"/>
      <c r="H17" s="79" t="s">
        <v>104</v>
      </c>
      <c r="I17" s="52"/>
      <c r="J17" s="54">
        <f>ROUNDUP(E17*0.75,2)</f>
        <v>3.75</v>
      </c>
      <c r="K17" s="54" t="s">
        <v>28</v>
      </c>
      <c r="L17" s="54"/>
      <c r="M17" s="54"/>
      <c r="N17" s="83">
        <f>M17</f>
        <v>0</v>
      </c>
      <c r="O17" s="71" t="s">
        <v>188</v>
      </c>
      <c r="P17" s="55" t="s">
        <v>74</v>
      </c>
      <c r="Q17" s="52"/>
      <c r="R17" s="56">
        <v>1.5</v>
      </c>
      <c r="S17" s="53">
        <f t="shared" si="1"/>
        <v>1.1300000000000001</v>
      </c>
      <c r="T17" s="67"/>
    </row>
    <row r="18" spans="1:20" ht="24.95" customHeight="1" x14ac:dyDescent="0.15">
      <c r="A18" s="320"/>
      <c r="B18" s="71"/>
      <c r="C18" s="51" t="s">
        <v>30</v>
      </c>
      <c r="D18" s="52"/>
      <c r="E18" s="53">
        <v>10</v>
      </c>
      <c r="F18" s="54" t="s">
        <v>28</v>
      </c>
      <c r="G18" s="75"/>
      <c r="H18" s="79" t="s">
        <v>30</v>
      </c>
      <c r="I18" s="52"/>
      <c r="J18" s="54">
        <f>ROUNDUP(E18*0.75,2)</f>
        <v>7.5</v>
      </c>
      <c r="K18" s="54" t="s">
        <v>28</v>
      </c>
      <c r="L18" s="54"/>
      <c r="M18" s="54"/>
      <c r="N18" s="83">
        <f>M18</f>
        <v>0</v>
      </c>
      <c r="O18" s="71" t="s">
        <v>41</v>
      </c>
      <c r="P18" s="55" t="s">
        <v>26</v>
      </c>
      <c r="Q18" s="52"/>
      <c r="R18" s="56">
        <v>1</v>
      </c>
      <c r="S18" s="53">
        <f t="shared" si="1"/>
        <v>0.75</v>
      </c>
      <c r="T18" s="67"/>
    </row>
    <row r="19" spans="1:20" ht="24.95" customHeight="1" x14ac:dyDescent="0.15">
      <c r="A19" s="320"/>
      <c r="B19" s="71"/>
      <c r="C19" s="51" t="s">
        <v>179</v>
      </c>
      <c r="D19" s="52"/>
      <c r="E19" s="53">
        <v>10</v>
      </c>
      <c r="F19" s="54" t="s">
        <v>28</v>
      </c>
      <c r="G19" s="75" t="s">
        <v>57</v>
      </c>
      <c r="H19" s="79" t="s">
        <v>179</v>
      </c>
      <c r="I19" s="52"/>
      <c r="J19" s="54">
        <f>ROUNDUP(E19*0.75,2)</f>
        <v>7.5</v>
      </c>
      <c r="K19" s="54" t="s">
        <v>28</v>
      </c>
      <c r="L19" s="54" t="s">
        <v>57</v>
      </c>
      <c r="M19" s="54"/>
      <c r="N19" s="83">
        <f>M19</f>
        <v>0</v>
      </c>
      <c r="O19" s="71"/>
      <c r="P19" s="55" t="s">
        <v>33</v>
      </c>
      <c r="Q19" s="52"/>
      <c r="R19" s="56">
        <v>1</v>
      </c>
      <c r="S19" s="53">
        <f t="shared" si="1"/>
        <v>0.75</v>
      </c>
      <c r="T19" s="67"/>
    </row>
    <row r="20" spans="1:20" ht="24.95" customHeight="1" x14ac:dyDescent="0.15">
      <c r="A20" s="320"/>
      <c r="B20" s="71"/>
      <c r="C20" s="51"/>
      <c r="D20" s="52"/>
      <c r="E20" s="53"/>
      <c r="F20" s="54"/>
      <c r="G20" s="75"/>
      <c r="H20" s="79"/>
      <c r="I20" s="52"/>
      <c r="J20" s="54"/>
      <c r="K20" s="54"/>
      <c r="L20" s="54"/>
      <c r="M20" s="54"/>
      <c r="N20" s="83"/>
      <c r="O20" s="71"/>
      <c r="P20" s="55" t="s">
        <v>34</v>
      </c>
      <c r="Q20" s="52" t="s">
        <v>35</v>
      </c>
      <c r="R20" s="56">
        <v>1.5</v>
      </c>
      <c r="S20" s="53">
        <f t="shared" si="1"/>
        <v>1.1300000000000001</v>
      </c>
      <c r="T20" s="67"/>
    </row>
    <row r="21" spans="1:20" ht="24.95" customHeight="1" x14ac:dyDescent="0.15">
      <c r="A21" s="320"/>
      <c r="B21" s="70"/>
      <c r="C21" s="45"/>
      <c r="D21" s="46"/>
      <c r="E21" s="47"/>
      <c r="F21" s="48"/>
      <c r="G21" s="74"/>
      <c r="H21" s="78"/>
      <c r="I21" s="46"/>
      <c r="J21" s="48"/>
      <c r="K21" s="48"/>
      <c r="L21" s="48"/>
      <c r="M21" s="48"/>
      <c r="N21" s="82"/>
      <c r="O21" s="70"/>
      <c r="P21" s="49"/>
      <c r="Q21" s="46"/>
      <c r="R21" s="50"/>
      <c r="S21" s="47"/>
      <c r="T21" s="66"/>
    </row>
    <row r="22" spans="1:20" ht="24.95" customHeight="1" x14ac:dyDescent="0.15">
      <c r="A22" s="320"/>
      <c r="B22" s="71" t="s">
        <v>44</v>
      </c>
      <c r="C22" s="51" t="s">
        <v>77</v>
      </c>
      <c r="D22" s="52" t="s">
        <v>35</v>
      </c>
      <c r="E22" s="53">
        <v>2</v>
      </c>
      <c r="F22" s="54" t="s">
        <v>64</v>
      </c>
      <c r="G22" s="75" t="s">
        <v>57</v>
      </c>
      <c r="H22" s="79" t="s">
        <v>77</v>
      </c>
      <c r="I22" s="52" t="s">
        <v>35</v>
      </c>
      <c r="J22" s="54">
        <f>ROUNDUP(E22*0.75,2)</f>
        <v>1.5</v>
      </c>
      <c r="K22" s="54" t="s">
        <v>64</v>
      </c>
      <c r="L22" s="54" t="s">
        <v>57</v>
      </c>
      <c r="M22" s="54"/>
      <c r="N22" s="83">
        <f>M22</f>
        <v>0</v>
      </c>
      <c r="O22" s="71" t="s">
        <v>41</v>
      </c>
      <c r="P22" s="55" t="s">
        <v>48</v>
      </c>
      <c r="Q22" s="52"/>
      <c r="R22" s="56">
        <v>100</v>
      </c>
      <c r="S22" s="53">
        <f>ROUNDUP(R22*0.75,2)</f>
        <v>75</v>
      </c>
      <c r="T22" s="67"/>
    </row>
    <row r="23" spans="1:20" ht="24.95" customHeight="1" x14ac:dyDescent="0.15">
      <c r="A23" s="320"/>
      <c r="B23" s="71"/>
      <c r="C23" s="51" t="s">
        <v>175</v>
      </c>
      <c r="D23" s="52"/>
      <c r="E23" s="53">
        <v>5</v>
      </c>
      <c r="F23" s="54" t="s">
        <v>28</v>
      </c>
      <c r="G23" s="75" t="s">
        <v>57</v>
      </c>
      <c r="H23" s="79" t="s">
        <v>175</v>
      </c>
      <c r="I23" s="52"/>
      <c r="J23" s="54">
        <f>ROUNDUP(E23*0.75,2)</f>
        <v>3.75</v>
      </c>
      <c r="K23" s="54" t="s">
        <v>28</v>
      </c>
      <c r="L23" s="54" t="s">
        <v>57</v>
      </c>
      <c r="M23" s="54"/>
      <c r="N23" s="83">
        <f>M23</f>
        <v>0</v>
      </c>
      <c r="O23" s="71"/>
      <c r="P23" s="55" t="s">
        <v>49</v>
      </c>
      <c r="Q23" s="52"/>
      <c r="R23" s="56">
        <v>3</v>
      </c>
      <c r="S23" s="53">
        <f>ROUNDUP(R23*0.75,2)</f>
        <v>2.25</v>
      </c>
      <c r="T23" s="67"/>
    </row>
    <row r="24" spans="1:20" ht="24.95" customHeight="1" x14ac:dyDescent="0.15">
      <c r="A24" s="320"/>
      <c r="B24" s="70"/>
      <c r="C24" s="45"/>
      <c r="D24" s="46"/>
      <c r="E24" s="47"/>
      <c r="F24" s="48"/>
      <c r="G24" s="74"/>
      <c r="H24" s="78"/>
      <c r="I24" s="46"/>
      <c r="J24" s="48"/>
      <c r="K24" s="48"/>
      <c r="L24" s="48"/>
      <c r="M24" s="48"/>
      <c r="N24" s="82"/>
      <c r="O24" s="70"/>
      <c r="P24" s="49"/>
      <c r="Q24" s="46"/>
      <c r="R24" s="50"/>
      <c r="S24" s="47"/>
      <c r="T24" s="66"/>
    </row>
    <row r="25" spans="1:20" ht="24.95" customHeight="1" x14ac:dyDescent="0.15">
      <c r="A25" s="320"/>
      <c r="B25" s="71" t="s">
        <v>97</v>
      </c>
      <c r="C25" s="51" t="s">
        <v>99</v>
      </c>
      <c r="D25" s="52"/>
      <c r="E25" s="63">
        <v>0.16666666666666666</v>
      </c>
      <c r="F25" s="54" t="s">
        <v>64</v>
      </c>
      <c r="G25" s="75"/>
      <c r="H25" s="79" t="s">
        <v>99</v>
      </c>
      <c r="I25" s="52"/>
      <c r="J25" s="54">
        <f>ROUNDUP(E25*0.75,2)</f>
        <v>0.13</v>
      </c>
      <c r="K25" s="54" t="s">
        <v>64</v>
      </c>
      <c r="L25" s="54"/>
      <c r="M25" s="54"/>
      <c r="N25" s="83">
        <f>M25</f>
        <v>0</v>
      </c>
      <c r="O25" s="71" t="s">
        <v>98</v>
      </c>
      <c r="P25" s="55"/>
      <c r="Q25" s="52"/>
      <c r="R25" s="56"/>
      <c r="S25" s="53"/>
      <c r="T25" s="67"/>
    </row>
    <row r="26" spans="1:20" ht="24.95" customHeight="1" thickBot="1" x14ac:dyDescent="0.2">
      <c r="A26" s="321"/>
      <c r="B26" s="72"/>
      <c r="C26" s="57"/>
      <c r="D26" s="58"/>
      <c r="E26" s="59"/>
      <c r="F26" s="60"/>
      <c r="G26" s="76"/>
      <c r="H26" s="80"/>
      <c r="I26" s="58"/>
      <c r="J26" s="60"/>
      <c r="K26" s="60"/>
      <c r="L26" s="60"/>
      <c r="M26" s="60"/>
      <c r="N26" s="84"/>
      <c r="O26" s="72"/>
      <c r="P26" s="61"/>
      <c r="Q26" s="58"/>
      <c r="R26" s="62"/>
      <c r="S26" s="59"/>
      <c r="T26" s="68"/>
    </row>
  </sheetData>
  <mergeCells count="4">
    <mergeCell ref="H1:O1"/>
    <mergeCell ref="A2:T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366</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339</v>
      </c>
      <c r="C9" s="107" t="s">
        <v>101</v>
      </c>
      <c r="D9" s="107" t="s">
        <v>102</v>
      </c>
      <c r="E9" s="52"/>
      <c r="F9" s="52"/>
      <c r="G9" s="107"/>
      <c r="H9" s="130">
        <v>0.7</v>
      </c>
      <c r="I9" s="107" t="s">
        <v>339</v>
      </c>
      <c r="J9" s="107" t="s">
        <v>101</v>
      </c>
      <c r="K9" s="130">
        <v>0.3</v>
      </c>
      <c r="L9" s="107" t="s">
        <v>338</v>
      </c>
      <c r="M9" s="107" t="s">
        <v>101</v>
      </c>
      <c r="N9" s="129">
        <v>0.2</v>
      </c>
      <c r="O9" s="119" t="s">
        <v>102</v>
      </c>
    </row>
    <row r="10" spans="1:21" ht="24.95" customHeight="1" x14ac:dyDescent="0.15">
      <c r="A10" s="332"/>
      <c r="B10" s="107"/>
      <c r="C10" s="107" t="s">
        <v>84</v>
      </c>
      <c r="D10" s="107"/>
      <c r="E10" s="52"/>
      <c r="F10" s="52"/>
      <c r="G10" s="107"/>
      <c r="H10" s="110">
        <v>15</v>
      </c>
      <c r="I10" s="107"/>
      <c r="J10" s="107" t="s">
        <v>84</v>
      </c>
      <c r="K10" s="110">
        <v>15</v>
      </c>
      <c r="L10" s="107"/>
      <c r="M10" s="107" t="s">
        <v>84</v>
      </c>
      <c r="N10" s="123">
        <v>10</v>
      </c>
      <c r="O10" s="119"/>
    </row>
    <row r="11" spans="1:21" ht="24.95" customHeight="1" x14ac:dyDescent="0.15">
      <c r="A11" s="332"/>
      <c r="B11" s="107"/>
      <c r="C11" s="107"/>
      <c r="D11" s="107"/>
      <c r="E11" s="52"/>
      <c r="F11" s="52"/>
      <c r="G11" s="107" t="s">
        <v>48</v>
      </c>
      <c r="H11" s="110" t="s">
        <v>299</v>
      </c>
      <c r="I11" s="107"/>
      <c r="J11" s="107"/>
      <c r="K11" s="110"/>
      <c r="L11" s="105"/>
      <c r="M11" s="105"/>
      <c r="N11" s="122"/>
      <c r="O11" s="118"/>
    </row>
    <row r="12" spans="1:21" ht="24.95" customHeight="1" x14ac:dyDescent="0.15">
      <c r="A12" s="332"/>
      <c r="B12" s="107"/>
      <c r="C12" s="107"/>
      <c r="D12" s="107"/>
      <c r="E12" s="52"/>
      <c r="F12" s="52" t="s">
        <v>35</v>
      </c>
      <c r="G12" s="107" t="s">
        <v>34</v>
      </c>
      <c r="H12" s="110" t="s">
        <v>300</v>
      </c>
      <c r="I12" s="107"/>
      <c r="J12" s="107"/>
      <c r="K12" s="110"/>
      <c r="L12" s="107" t="s">
        <v>337</v>
      </c>
      <c r="M12" s="107" t="s">
        <v>30</v>
      </c>
      <c r="N12" s="123">
        <v>5</v>
      </c>
      <c r="O12" s="119"/>
    </row>
    <row r="13" spans="1:21" ht="24.95" customHeight="1" x14ac:dyDescent="0.15">
      <c r="A13" s="332"/>
      <c r="B13" s="105"/>
      <c r="C13" s="105"/>
      <c r="D13" s="105"/>
      <c r="E13" s="46"/>
      <c r="F13" s="46"/>
      <c r="G13" s="105"/>
      <c r="H13" s="106"/>
      <c r="I13" s="105"/>
      <c r="J13" s="105"/>
      <c r="K13" s="106"/>
      <c r="L13" s="107"/>
      <c r="M13" s="107" t="s">
        <v>179</v>
      </c>
      <c r="N13" s="123">
        <v>10</v>
      </c>
      <c r="O13" s="119" t="s">
        <v>57</v>
      </c>
    </row>
    <row r="14" spans="1:21" ht="24.95" customHeight="1" x14ac:dyDescent="0.15">
      <c r="A14" s="332"/>
      <c r="B14" s="107" t="s">
        <v>336</v>
      </c>
      <c r="C14" s="107" t="s">
        <v>30</v>
      </c>
      <c r="D14" s="107"/>
      <c r="E14" s="52"/>
      <c r="F14" s="52"/>
      <c r="G14" s="107"/>
      <c r="H14" s="110">
        <v>10</v>
      </c>
      <c r="I14" s="107" t="s">
        <v>336</v>
      </c>
      <c r="J14" s="107" t="s">
        <v>30</v>
      </c>
      <c r="K14" s="110">
        <v>5</v>
      </c>
      <c r="L14" s="107"/>
      <c r="M14" s="107" t="s">
        <v>175</v>
      </c>
      <c r="N14" s="123">
        <v>5</v>
      </c>
      <c r="O14" s="119" t="s">
        <v>57</v>
      </c>
    </row>
    <row r="15" spans="1:21" ht="24.95" customHeight="1" x14ac:dyDescent="0.15">
      <c r="A15" s="332"/>
      <c r="B15" s="107"/>
      <c r="C15" s="107" t="s">
        <v>179</v>
      </c>
      <c r="D15" s="107" t="s">
        <v>57</v>
      </c>
      <c r="E15" s="52"/>
      <c r="F15" s="52"/>
      <c r="G15" s="107"/>
      <c r="H15" s="110">
        <v>10</v>
      </c>
      <c r="I15" s="107"/>
      <c r="J15" s="107" t="s">
        <v>179</v>
      </c>
      <c r="K15" s="110">
        <v>10</v>
      </c>
      <c r="L15" s="105"/>
      <c r="M15" s="105"/>
      <c r="N15" s="122"/>
      <c r="O15" s="118"/>
    </row>
    <row r="16" spans="1:21" ht="24.95" customHeight="1" x14ac:dyDescent="0.15">
      <c r="A16" s="332"/>
      <c r="B16" s="107"/>
      <c r="C16" s="107"/>
      <c r="D16" s="107"/>
      <c r="E16" s="52"/>
      <c r="F16" s="52"/>
      <c r="G16" s="107" t="s">
        <v>48</v>
      </c>
      <c r="H16" s="110" t="s">
        <v>299</v>
      </c>
      <c r="I16" s="107"/>
      <c r="J16" s="107"/>
      <c r="K16" s="110"/>
      <c r="L16" s="107" t="s">
        <v>97</v>
      </c>
      <c r="M16" s="107" t="s">
        <v>99</v>
      </c>
      <c r="N16" s="126">
        <v>0.1</v>
      </c>
      <c r="O16" s="119"/>
    </row>
    <row r="17" spans="1:15" ht="24.95" customHeight="1" x14ac:dyDescent="0.15">
      <c r="A17" s="332"/>
      <c r="B17" s="105"/>
      <c r="C17" s="105"/>
      <c r="D17" s="105"/>
      <c r="E17" s="46"/>
      <c r="F17" s="46"/>
      <c r="G17" s="105"/>
      <c r="H17" s="106"/>
      <c r="I17" s="105"/>
      <c r="J17" s="105"/>
      <c r="K17" s="106"/>
      <c r="L17" s="107"/>
      <c r="M17" s="107"/>
      <c r="N17" s="123"/>
      <c r="O17" s="119"/>
    </row>
    <row r="18" spans="1:15" ht="24.95" customHeight="1" x14ac:dyDescent="0.15">
      <c r="A18" s="332"/>
      <c r="B18" s="107" t="s">
        <v>44</v>
      </c>
      <c r="C18" s="107" t="s">
        <v>77</v>
      </c>
      <c r="D18" s="107" t="s">
        <v>57</v>
      </c>
      <c r="E18" s="52" t="s">
        <v>35</v>
      </c>
      <c r="F18" s="52"/>
      <c r="G18" s="107"/>
      <c r="H18" s="110">
        <v>1</v>
      </c>
      <c r="I18" s="107" t="s">
        <v>44</v>
      </c>
      <c r="J18" s="107" t="s">
        <v>77</v>
      </c>
      <c r="K18" s="110">
        <v>1</v>
      </c>
      <c r="L18" s="107"/>
      <c r="M18" s="107"/>
      <c r="N18" s="123"/>
      <c r="O18" s="119"/>
    </row>
    <row r="19" spans="1:15" ht="24.95" customHeight="1" x14ac:dyDescent="0.15">
      <c r="A19" s="332"/>
      <c r="B19" s="107"/>
      <c r="C19" s="107" t="s">
        <v>175</v>
      </c>
      <c r="D19" s="107" t="s">
        <v>57</v>
      </c>
      <c r="E19" s="52"/>
      <c r="F19" s="111"/>
      <c r="G19" s="107"/>
      <c r="H19" s="110">
        <v>5</v>
      </c>
      <c r="I19" s="107"/>
      <c r="J19" s="107" t="s">
        <v>175</v>
      </c>
      <c r="K19" s="110">
        <v>5</v>
      </c>
      <c r="L19" s="107"/>
      <c r="M19" s="107"/>
      <c r="N19" s="123"/>
      <c r="O19" s="119"/>
    </row>
    <row r="20" spans="1:15" ht="24.95" customHeight="1" x14ac:dyDescent="0.15">
      <c r="A20" s="332"/>
      <c r="B20" s="107"/>
      <c r="C20" s="107"/>
      <c r="D20" s="107"/>
      <c r="E20" s="52"/>
      <c r="F20" s="52"/>
      <c r="G20" s="107" t="s">
        <v>48</v>
      </c>
      <c r="H20" s="110" t="s">
        <v>299</v>
      </c>
      <c r="I20" s="107"/>
      <c r="J20" s="107"/>
      <c r="K20" s="110"/>
      <c r="L20" s="107"/>
      <c r="M20" s="107"/>
      <c r="N20" s="123"/>
      <c r="O20" s="119"/>
    </row>
    <row r="21" spans="1:15" ht="24.95" customHeight="1" x14ac:dyDescent="0.15">
      <c r="A21" s="332"/>
      <c r="B21" s="107"/>
      <c r="C21" s="107"/>
      <c r="D21" s="107"/>
      <c r="E21" s="52"/>
      <c r="F21" s="52"/>
      <c r="G21" s="107" t="s">
        <v>49</v>
      </c>
      <c r="H21" s="110" t="s">
        <v>300</v>
      </c>
      <c r="I21" s="107"/>
      <c r="J21" s="107"/>
      <c r="K21" s="110"/>
      <c r="L21" s="107"/>
      <c r="M21" s="107"/>
      <c r="N21" s="123"/>
      <c r="O21" s="119"/>
    </row>
    <row r="22" spans="1:15" ht="24.95" customHeight="1" x14ac:dyDescent="0.15">
      <c r="A22" s="332"/>
      <c r="B22" s="105"/>
      <c r="C22" s="105"/>
      <c r="D22" s="105"/>
      <c r="E22" s="46"/>
      <c r="F22" s="46"/>
      <c r="G22" s="105"/>
      <c r="H22" s="106"/>
      <c r="I22" s="105"/>
      <c r="J22" s="105"/>
      <c r="K22" s="106"/>
      <c r="L22" s="107"/>
      <c r="M22" s="107"/>
      <c r="N22" s="123"/>
      <c r="O22" s="119"/>
    </row>
    <row r="23" spans="1:15" ht="24.95" customHeight="1" x14ac:dyDescent="0.15">
      <c r="A23" s="332"/>
      <c r="B23" s="107" t="s">
        <v>97</v>
      </c>
      <c r="C23" s="107" t="s">
        <v>99</v>
      </c>
      <c r="D23" s="107"/>
      <c r="E23" s="52"/>
      <c r="F23" s="52"/>
      <c r="G23" s="107"/>
      <c r="H23" s="125">
        <v>0.13</v>
      </c>
      <c r="I23" s="107" t="s">
        <v>97</v>
      </c>
      <c r="J23" s="107" t="s">
        <v>99</v>
      </c>
      <c r="K23" s="125">
        <v>0.13</v>
      </c>
      <c r="L23" s="107"/>
      <c r="M23" s="107"/>
      <c r="N23" s="123"/>
      <c r="O23" s="119"/>
    </row>
    <row r="24" spans="1:15" ht="24.95" customHeight="1" thickBot="1" x14ac:dyDescent="0.2">
      <c r="A24" s="333"/>
      <c r="B24" s="112"/>
      <c r="C24" s="112"/>
      <c r="D24" s="112"/>
      <c r="E24" s="58"/>
      <c r="F24" s="58"/>
      <c r="G24" s="112"/>
      <c r="H24" s="113"/>
      <c r="I24" s="112"/>
      <c r="J24" s="112"/>
      <c r="K24" s="113"/>
      <c r="L24" s="112"/>
      <c r="M24" s="112"/>
      <c r="N24" s="124"/>
      <c r="O24" s="120"/>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255</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192</v>
      </c>
      <c r="C5" s="39" t="s">
        <v>198</v>
      </c>
      <c r="D5" s="40" t="s">
        <v>35</v>
      </c>
      <c r="E5" s="41">
        <v>40</v>
      </c>
      <c r="F5" s="42" t="s">
        <v>28</v>
      </c>
      <c r="G5" s="73" t="s">
        <v>199</v>
      </c>
      <c r="H5" s="77" t="s">
        <v>198</v>
      </c>
      <c r="I5" s="40" t="s">
        <v>35</v>
      </c>
      <c r="J5" s="42">
        <f>ROUNDUP(E5*0.75,2)</f>
        <v>30</v>
      </c>
      <c r="K5" s="42" t="s">
        <v>28</v>
      </c>
      <c r="L5" s="42" t="s">
        <v>199</v>
      </c>
      <c r="M5" s="42"/>
      <c r="N5" s="81">
        <f>M5</f>
        <v>0</v>
      </c>
      <c r="O5" s="69" t="s">
        <v>193</v>
      </c>
      <c r="P5" s="43" t="s">
        <v>26</v>
      </c>
      <c r="Q5" s="40"/>
      <c r="R5" s="44">
        <v>0.5</v>
      </c>
      <c r="S5" s="41">
        <f t="shared" ref="S5:S13" si="0">ROUNDUP(R5*0.75,2)</f>
        <v>0.38</v>
      </c>
      <c r="T5" s="65"/>
    </row>
    <row r="6" spans="1:21" ht="24.95" customHeight="1" x14ac:dyDescent="0.15">
      <c r="A6" s="320"/>
      <c r="B6" s="71"/>
      <c r="C6" s="51" t="s">
        <v>72</v>
      </c>
      <c r="D6" s="52"/>
      <c r="E6" s="53">
        <v>30</v>
      </c>
      <c r="F6" s="54" t="s">
        <v>28</v>
      </c>
      <c r="G6" s="75" t="s">
        <v>24</v>
      </c>
      <c r="H6" s="79" t="s">
        <v>72</v>
      </c>
      <c r="I6" s="52"/>
      <c r="J6" s="54">
        <f>ROUNDUP(E6*0.75,2)</f>
        <v>22.5</v>
      </c>
      <c r="K6" s="54" t="s">
        <v>28</v>
      </c>
      <c r="L6" s="54" t="s">
        <v>24</v>
      </c>
      <c r="M6" s="54"/>
      <c r="N6" s="83">
        <f>M6</f>
        <v>0</v>
      </c>
      <c r="O6" s="71" t="s">
        <v>194</v>
      </c>
      <c r="P6" s="55" t="s">
        <v>65</v>
      </c>
      <c r="Q6" s="52"/>
      <c r="R6" s="56">
        <v>2</v>
      </c>
      <c r="S6" s="53">
        <f t="shared" si="0"/>
        <v>1.5</v>
      </c>
      <c r="T6" s="67"/>
    </row>
    <row r="7" spans="1:21" ht="24.95" customHeight="1" x14ac:dyDescent="0.15">
      <c r="A7" s="320"/>
      <c r="B7" s="71"/>
      <c r="C7" s="51" t="s">
        <v>59</v>
      </c>
      <c r="D7" s="52"/>
      <c r="E7" s="53">
        <v>30</v>
      </c>
      <c r="F7" s="54" t="s">
        <v>28</v>
      </c>
      <c r="G7" s="75"/>
      <c r="H7" s="79" t="s">
        <v>59</v>
      </c>
      <c r="I7" s="52"/>
      <c r="J7" s="54">
        <f>ROUNDUP(E7*0.75,2)</f>
        <v>22.5</v>
      </c>
      <c r="K7" s="54" t="s">
        <v>28</v>
      </c>
      <c r="L7" s="54"/>
      <c r="M7" s="54"/>
      <c r="N7" s="83">
        <f>M7</f>
        <v>0</v>
      </c>
      <c r="O7" s="71" t="s">
        <v>195</v>
      </c>
      <c r="P7" s="55" t="s">
        <v>121</v>
      </c>
      <c r="Q7" s="52" t="s">
        <v>35</v>
      </c>
      <c r="R7" s="56">
        <v>2</v>
      </c>
      <c r="S7" s="53">
        <f t="shared" si="0"/>
        <v>1.5</v>
      </c>
      <c r="T7" s="67"/>
    </row>
    <row r="8" spans="1:21" ht="24.95" customHeight="1" x14ac:dyDescent="0.15">
      <c r="A8" s="320"/>
      <c r="B8" s="71"/>
      <c r="C8" s="51" t="s">
        <v>30</v>
      </c>
      <c r="D8" s="52"/>
      <c r="E8" s="53">
        <v>10</v>
      </c>
      <c r="F8" s="54" t="s">
        <v>28</v>
      </c>
      <c r="G8" s="75"/>
      <c r="H8" s="79" t="s">
        <v>30</v>
      </c>
      <c r="I8" s="52"/>
      <c r="J8" s="54">
        <f>ROUNDUP(E8*0.75,2)</f>
        <v>7.5</v>
      </c>
      <c r="K8" s="54" t="s">
        <v>28</v>
      </c>
      <c r="L8" s="54"/>
      <c r="M8" s="54"/>
      <c r="N8" s="83">
        <f>M8</f>
        <v>0</v>
      </c>
      <c r="O8" s="71" t="s">
        <v>196</v>
      </c>
      <c r="P8" s="55" t="s">
        <v>43</v>
      </c>
      <c r="Q8" s="52"/>
      <c r="R8" s="56">
        <v>30</v>
      </c>
      <c r="S8" s="53">
        <f t="shared" si="0"/>
        <v>22.5</v>
      </c>
      <c r="T8" s="67"/>
    </row>
    <row r="9" spans="1:21" ht="24.95" customHeight="1" x14ac:dyDescent="0.15">
      <c r="A9" s="320"/>
      <c r="B9" s="71"/>
      <c r="C9" s="51" t="s">
        <v>140</v>
      </c>
      <c r="D9" s="52"/>
      <c r="E9" s="53">
        <v>0.5</v>
      </c>
      <c r="F9" s="54" t="s">
        <v>28</v>
      </c>
      <c r="G9" s="75"/>
      <c r="H9" s="79" t="s">
        <v>140</v>
      </c>
      <c r="I9" s="52"/>
      <c r="J9" s="54">
        <f>ROUNDUP(E9*0.75,2)</f>
        <v>0.38</v>
      </c>
      <c r="K9" s="54" t="s">
        <v>28</v>
      </c>
      <c r="L9" s="54"/>
      <c r="M9" s="54"/>
      <c r="N9" s="83">
        <f>M9</f>
        <v>0</v>
      </c>
      <c r="O9" s="71" t="s">
        <v>197</v>
      </c>
      <c r="P9" s="55" t="s">
        <v>26</v>
      </c>
      <c r="Q9" s="52"/>
      <c r="R9" s="56">
        <v>1</v>
      </c>
      <c r="S9" s="53">
        <f t="shared" si="0"/>
        <v>0.75</v>
      </c>
      <c r="T9" s="67"/>
    </row>
    <row r="10" spans="1:21" ht="24.95" customHeight="1" x14ac:dyDescent="0.15">
      <c r="A10" s="320"/>
      <c r="B10" s="71"/>
      <c r="C10" s="51"/>
      <c r="D10" s="52"/>
      <c r="E10" s="53"/>
      <c r="F10" s="54"/>
      <c r="G10" s="75"/>
      <c r="H10" s="79"/>
      <c r="I10" s="52"/>
      <c r="J10" s="54"/>
      <c r="K10" s="54"/>
      <c r="L10" s="54"/>
      <c r="M10" s="54"/>
      <c r="N10" s="83"/>
      <c r="O10" s="71" t="s">
        <v>41</v>
      </c>
      <c r="P10" s="55" t="s">
        <v>89</v>
      </c>
      <c r="Q10" s="52"/>
      <c r="R10" s="56">
        <v>15</v>
      </c>
      <c r="S10" s="53">
        <f t="shared" si="0"/>
        <v>11.25</v>
      </c>
      <c r="T10" s="67"/>
    </row>
    <row r="11" spans="1:21" ht="24.95" customHeight="1" x14ac:dyDescent="0.15">
      <c r="A11" s="320"/>
      <c r="B11" s="71"/>
      <c r="C11" s="51"/>
      <c r="D11" s="52"/>
      <c r="E11" s="53"/>
      <c r="F11" s="54"/>
      <c r="G11" s="75"/>
      <c r="H11" s="79"/>
      <c r="I11" s="52"/>
      <c r="J11" s="54"/>
      <c r="K11" s="54"/>
      <c r="L11" s="54"/>
      <c r="M11" s="54"/>
      <c r="N11" s="83"/>
      <c r="O11" s="71"/>
      <c r="P11" s="55" t="s">
        <v>178</v>
      </c>
      <c r="Q11" s="52"/>
      <c r="R11" s="56">
        <v>2</v>
      </c>
      <c r="S11" s="53">
        <f t="shared" si="0"/>
        <v>1.5</v>
      </c>
      <c r="T11" s="67"/>
    </row>
    <row r="12" spans="1:21" ht="24.95" customHeight="1" x14ac:dyDescent="0.15">
      <c r="A12" s="320"/>
      <c r="B12" s="71"/>
      <c r="C12" s="51"/>
      <c r="D12" s="52"/>
      <c r="E12" s="53"/>
      <c r="F12" s="54"/>
      <c r="G12" s="75"/>
      <c r="H12" s="79"/>
      <c r="I12" s="52"/>
      <c r="J12" s="54"/>
      <c r="K12" s="54"/>
      <c r="L12" s="54"/>
      <c r="M12" s="54"/>
      <c r="N12" s="83"/>
      <c r="O12" s="71"/>
      <c r="P12" s="55" t="s">
        <v>33</v>
      </c>
      <c r="Q12" s="52"/>
      <c r="R12" s="56">
        <v>0.5</v>
      </c>
      <c r="S12" s="53">
        <f t="shared" si="0"/>
        <v>0.38</v>
      </c>
      <c r="T12" s="67"/>
    </row>
    <row r="13" spans="1:21" ht="24.95" customHeight="1" x14ac:dyDescent="0.15">
      <c r="A13" s="320"/>
      <c r="B13" s="71"/>
      <c r="C13" s="51"/>
      <c r="D13" s="52"/>
      <c r="E13" s="53"/>
      <c r="F13" s="54"/>
      <c r="G13" s="75"/>
      <c r="H13" s="79"/>
      <c r="I13" s="52"/>
      <c r="J13" s="54"/>
      <c r="K13" s="54"/>
      <c r="L13" s="54"/>
      <c r="M13" s="54"/>
      <c r="N13" s="83"/>
      <c r="O13" s="71"/>
      <c r="P13" s="55" t="s">
        <v>100</v>
      </c>
      <c r="Q13" s="52" t="s">
        <v>53</v>
      </c>
      <c r="R13" s="56">
        <v>0.5</v>
      </c>
      <c r="S13" s="53">
        <f t="shared" si="0"/>
        <v>0.38</v>
      </c>
      <c r="T13" s="67"/>
    </row>
    <row r="14" spans="1:21" ht="24.95" customHeight="1" x14ac:dyDescent="0.15">
      <c r="A14" s="320"/>
      <c r="B14" s="70"/>
      <c r="C14" s="45"/>
      <c r="D14" s="46"/>
      <c r="E14" s="47"/>
      <c r="F14" s="48"/>
      <c r="G14" s="74"/>
      <c r="H14" s="78"/>
      <c r="I14" s="46"/>
      <c r="J14" s="48"/>
      <c r="K14" s="48"/>
      <c r="L14" s="48"/>
      <c r="M14" s="48"/>
      <c r="N14" s="82"/>
      <c r="O14" s="70"/>
      <c r="P14" s="49"/>
      <c r="Q14" s="46"/>
      <c r="R14" s="50"/>
      <c r="S14" s="47"/>
      <c r="T14" s="66"/>
    </row>
    <row r="15" spans="1:21" ht="24.95" customHeight="1" x14ac:dyDescent="0.15">
      <c r="A15" s="320"/>
      <c r="B15" s="71" t="s">
        <v>200</v>
      </c>
      <c r="C15" s="51" t="s">
        <v>96</v>
      </c>
      <c r="D15" s="52"/>
      <c r="E15" s="53">
        <v>20</v>
      </c>
      <c r="F15" s="54" t="s">
        <v>28</v>
      </c>
      <c r="G15" s="75"/>
      <c r="H15" s="79" t="s">
        <v>96</v>
      </c>
      <c r="I15" s="52"/>
      <c r="J15" s="54">
        <f>ROUNDUP(E15*0.75,2)</f>
        <v>15</v>
      </c>
      <c r="K15" s="54" t="s">
        <v>28</v>
      </c>
      <c r="L15" s="54"/>
      <c r="M15" s="54"/>
      <c r="N15" s="83">
        <f>M15</f>
        <v>0</v>
      </c>
      <c r="O15" s="71" t="s">
        <v>201</v>
      </c>
      <c r="P15" s="55" t="s">
        <v>33</v>
      </c>
      <c r="Q15" s="52"/>
      <c r="R15" s="56">
        <v>0.3</v>
      </c>
      <c r="S15" s="53">
        <f>ROUNDUP(R15*0.75,2)</f>
        <v>0.23</v>
      </c>
      <c r="T15" s="67"/>
    </row>
    <row r="16" spans="1:21" ht="24.95" customHeight="1" x14ac:dyDescent="0.15">
      <c r="A16" s="320"/>
      <c r="B16" s="71"/>
      <c r="C16" s="51" t="s">
        <v>76</v>
      </c>
      <c r="D16" s="52"/>
      <c r="E16" s="53">
        <v>10</v>
      </c>
      <c r="F16" s="54" t="s">
        <v>28</v>
      </c>
      <c r="G16" s="75"/>
      <c r="H16" s="79" t="s">
        <v>76</v>
      </c>
      <c r="I16" s="52"/>
      <c r="J16" s="54">
        <f>ROUNDUP(E16*0.75,2)</f>
        <v>7.5</v>
      </c>
      <c r="K16" s="54" t="s">
        <v>28</v>
      </c>
      <c r="L16" s="54"/>
      <c r="M16" s="54"/>
      <c r="N16" s="83">
        <f>M16</f>
        <v>0</v>
      </c>
      <c r="O16" s="71" t="s">
        <v>202</v>
      </c>
      <c r="P16" s="55" t="s">
        <v>34</v>
      </c>
      <c r="Q16" s="52" t="s">
        <v>35</v>
      </c>
      <c r="R16" s="56">
        <v>0.5</v>
      </c>
      <c r="S16" s="53">
        <f>ROUNDUP(R16*0.75,2)</f>
        <v>0.38</v>
      </c>
      <c r="T16" s="67"/>
    </row>
    <row r="17" spans="1:20" ht="24.95" customHeight="1" x14ac:dyDescent="0.15">
      <c r="A17" s="320"/>
      <c r="B17" s="71"/>
      <c r="C17" s="51" t="s">
        <v>86</v>
      </c>
      <c r="D17" s="52"/>
      <c r="E17" s="53">
        <v>20</v>
      </c>
      <c r="F17" s="54" t="s">
        <v>28</v>
      </c>
      <c r="G17" s="75" t="s">
        <v>24</v>
      </c>
      <c r="H17" s="79" t="s">
        <v>86</v>
      </c>
      <c r="I17" s="52"/>
      <c r="J17" s="54">
        <f>ROUNDUP(E17*0.75,2)</f>
        <v>15</v>
      </c>
      <c r="K17" s="54" t="s">
        <v>28</v>
      </c>
      <c r="L17" s="54" t="s">
        <v>24</v>
      </c>
      <c r="M17" s="54"/>
      <c r="N17" s="83">
        <f>M17</f>
        <v>0</v>
      </c>
      <c r="O17" s="71" t="s">
        <v>69</v>
      </c>
      <c r="P17" s="55" t="s">
        <v>122</v>
      </c>
      <c r="Q17" s="52" t="s">
        <v>123</v>
      </c>
      <c r="R17" s="56">
        <v>3</v>
      </c>
      <c r="S17" s="53">
        <f>ROUNDUP(R17*0.75,2)</f>
        <v>2.25</v>
      </c>
      <c r="T17" s="67"/>
    </row>
    <row r="18" spans="1:20" ht="24.95" customHeight="1" x14ac:dyDescent="0.15">
      <c r="A18" s="320"/>
      <c r="B18" s="71"/>
      <c r="C18" s="51"/>
      <c r="D18" s="52"/>
      <c r="E18" s="53"/>
      <c r="F18" s="54"/>
      <c r="G18" s="75"/>
      <c r="H18" s="79"/>
      <c r="I18" s="52"/>
      <c r="J18" s="54"/>
      <c r="K18" s="54"/>
      <c r="L18" s="54"/>
      <c r="M18" s="54"/>
      <c r="N18" s="83"/>
      <c r="O18" s="71" t="s">
        <v>41</v>
      </c>
      <c r="P18" s="55"/>
      <c r="Q18" s="52"/>
      <c r="R18" s="56"/>
      <c r="S18" s="53"/>
      <c r="T18" s="67"/>
    </row>
    <row r="19" spans="1:20" ht="24.95" customHeight="1" x14ac:dyDescent="0.15">
      <c r="A19" s="320"/>
      <c r="B19" s="71"/>
      <c r="C19" s="51"/>
      <c r="D19" s="52"/>
      <c r="E19" s="53"/>
      <c r="F19" s="54"/>
      <c r="G19" s="75"/>
      <c r="H19" s="79"/>
      <c r="I19" s="52"/>
      <c r="J19" s="54"/>
      <c r="K19" s="54"/>
      <c r="L19" s="54"/>
      <c r="M19" s="54"/>
      <c r="N19" s="83"/>
      <c r="O19" s="71" t="s">
        <v>58</v>
      </c>
      <c r="P19" s="55"/>
      <c r="Q19" s="52"/>
      <c r="R19" s="56"/>
      <c r="S19" s="53"/>
      <c r="T19" s="67"/>
    </row>
    <row r="20" spans="1:20" ht="24.95" customHeight="1" x14ac:dyDescent="0.15">
      <c r="A20" s="320"/>
      <c r="B20" s="71"/>
      <c r="C20" s="51"/>
      <c r="D20" s="52"/>
      <c r="E20" s="53"/>
      <c r="F20" s="54"/>
      <c r="G20" s="75"/>
      <c r="H20" s="79"/>
      <c r="I20" s="52"/>
      <c r="J20" s="54"/>
      <c r="K20" s="54"/>
      <c r="L20" s="54"/>
      <c r="M20" s="54"/>
      <c r="N20" s="83"/>
      <c r="O20" s="71"/>
      <c r="P20" s="55"/>
      <c r="Q20" s="52"/>
      <c r="R20" s="56"/>
      <c r="S20" s="53"/>
      <c r="T20" s="67"/>
    </row>
    <row r="21" spans="1:20" ht="24.95" customHeight="1" x14ac:dyDescent="0.15">
      <c r="A21" s="320"/>
      <c r="B21" s="70"/>
      <c r="C21" s="45"/>
      <c r="D21" s="46"/>
      <c r="E21" s="47"/>
      <c r="F21" s="48"/>
      <c r="G21" s="74"/>
      <c r="H21" s="78"/>
      <c r="I21" s="46"/>
      <c r="J21" s="48"/>
      <c r="K21" s="48"/>
      <c r="L21" s="48"/>
      <c r="M21" s="48"/>
      <c r="N21" s="82"/>
      <c r="O21" s="70"/>
      <c r="P21" s="49"/>
      <c r="Q21" s="46"/>
      <c r="R21" s="50"/>
      <c r="S21" s="47"/>
      <c r="T21" s="66"/>
    </row>
    <row r="22" spans="1:20" ht="24.95" customHeight="1" x14ac:dyDescent="0.15">
      <c r="A22" s="320"/>
      <c r="B22" s="71" t="s">
        <v>148</v>
      </c>
      <c r="C22" s="51" t="s">
        <v>27</v>
      </c>
      <c r="D22" s="52"/>
      <c r="E22" s="53">
        <v>20</v>
      </c>
      <c r="F22" s="54" t="s">
        <v>28</v>
      </c>
      <c r="G22" s="75"/>
      <c r="H22" s="79" t="s">
        <v>27</v>
      </c>
      <c r="I22" s="52"/>
      <c r="J22" s="54">
        <f>ROUNDUP(E22*0.75,2)</f>
        <v>15</v>
      </c>
      <c r="K22" s="54" t="s">
        <v>28</v>
      </c>
      <c r="L22" s="54"/>
      <c r="M22" s="54"/>
      <c r="N22" s="83">
        <f>M22</f>
        <v>0</v>
      </c>
      <c r="O22" s="71" t="s">
        <v>41</v>
      </c>
      <c r="P22" s="55" t="s">
        <v>43</v>
      </c>
      <c r="Q22" s="52"/>
      <c r="R22" s="56">
        <v>100</v>
      </c>
      <c r="S22" s="53">
        <f>ROUNDUP(R22*0.75,2)</f>
        <v>75</v>
      </c>
      <c r="T22" s="67"/>
    </row>
    <row r="23" spans="1:20" ht="24.95" customHeight="1" x14ac:dyDescent="0.15">
      <c r="A23" s="320"/>
      <c r="B23" s="71"/>
      <c r="C23" s="51" t="s">
        <v>152</v>
      </c>
      <c r="D23" s="52"/>
      <c r="E23" s="53">
        <v>5</v>
      </c>
      <c r="F23" s="54" t="s">
        <v>28</v>
      </c>
      <c r="G23" s="75"/>
      <c r="H23" s="79" t="s">
        <v>152</v>
      </c>
      <c r="I23" s="52"/>
      <c r="J23" s="54">
        <f>ROUNDUP(E23*0.75,2)</f>
        <v>3.75</v>
      </c>
      <c r="K23" s="54" t="s">
        <v>28</v>
      </c>
      <c r="L23" s="54"/>
      <c r="M23" s="54"/>
      <c r="N23" s="83">
        <f>M23</f>
        <v>0</v>
      </c>
      <c r="O23" s="71"/>
      <c r="P23" s="55" t="s">
        <v>141</v>
      </c>
      <c r="Q23" s="52" t="s">
        <v>142</v>
      </c>
      <c r="R23" s="56">
        <v>0.5</v>
      </c>
      <c r="S23" s="53">
        <f>ROUNDUP(R23*0.75,2)</f>
        <v>0.38</v>
      </c>
      <c r="T23" s="67"/>
    </row>
    <row r="24" spans="1:20" ht="24.95" customHeight="1" x14ac:dyDescent="0.15">
      <c r="A24" s="320"/>
      <c r="B24" s="71"/>
      <c r="C24" s="51"/>
      <c r="D24" s="52"/>
      <c r="E24" s="53"/>
      <c r="F24" s="54"/>
      <c r="G24" s="75"/>
      <c r="H24" s="79"/>
      <c r="I24" s="52"/>
      <c r="J24" s="54"/>
      <c r="K24" s="54"/>
      <c r="L24" s="54"/>
      <c r="M24" s="54"/>
      <c r="N24" s="83"/>
      <c r="O24" s="71"/>
      <c r="P24" s="55" t="s">
        <v>66</v>
      </c>
      <c r="Q24" s="52"/>
      <c r="R24" s="56">
        <v>0.1</v>
      </c>
      <c r="S24" s="53">
        <f>ROUNDUP(R24*0.75,2)</f>
        <v>0.08</v>
      </c>
      <c r="T24" s="67"/>
    </row>
    <row r="25" spans="1:20" ht="24.95" customHeight="1" thickBot="1" x14ac:dyDescent="0.2">
      <c r="A25" s="321"/>
      <c r="B25" s="72"/>
      <c r="C25" s="57"/>
      <c r="D25" s="58"/>
      <c r="E25" s="59"/>
      <c r="F25" s="60"/>
      <c r="G25" s="76"/>
      <c r="H25" s="80"/>
      <c r="I25" s="58"/>
      <c r="J25" s="60"/>
      <c r="K25" s="60"/>
      <c r="L25" s="60"/>
      <c r="M25" s="60"/>
      <c r="N25" s="84"/>
      <c r="O25" s="72"/>
      <c r="P25" s="61"/>
      <c r="Q25" s="58"/>
      <c r="R25" s="62"/>
      <c r="S25" s="59"/>
      <c r="T25" s="68"/>
    </row>
    <row r="26" spans="1:20" ht="24.95" customHeight="1" x14ac:dyDescent="0.15"/>
  </sheetData>
  <mergeCells count="4">
    <mergeCell ref="H1:O1"/>
    <mergeCell ref="A2:T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255</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367</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344</v>
      </c>
      <c r="C9" s="107" t="s">
        <v>72</v>
      </c>
      <c r="D9" s="107" t="s">
        <v>24</v>
      </c>
      <c r="E9" s="52"/>
      <c r="F9" s="52"/>
      <c r="G9" s="107"/>
      <c r="H9" s="110">
        <v>15</v>
      </c>
      <c r="I9" s="107" t="s">
        <v>343</v>
      </c>
      <c r="J9" s="109" t="s">
        <v>204</v>
      </c>
      <c r="K9" s="110">
        <v>10</v>
      </c>
      <c r="L9" s="107" t="s">
        <v>323</v>
      </c>
      <c r="M9" s="107" t="s">
        <v>59</v>
      </c>
      <c r="N9" s="123">
        <v>10</v>
      </c>
      <c r="O9" s="119"/>
    </row>
    <row r="10" spans="1:21" ht="24.95" customHeight="1" x14ac:dyDescent="0.15">
      <c r="A10" s="332"/>
      <c r="B10" s="107"/>
      <c r="C10" s="107" t="s">
        <v>59</v>
      </c>
      <c r="D10" s="107"/>
      <c r="E10" s="52"/>
      <c r="F10" s="52"/>
      <c r="G10" s="107"/>
      <c r="H10" s="110">
        <v>20</v>
      </c>
      <c r="I10" s="107"/>
      <c r="J10" s="107" t="s">
        <v>59</v>
      </c>
      <c r="K10" s="110">
        <v>15</v>
      </c>
      <c r="L10" s="107"/>
      <c r="M10" s="107" t="s">
        <v>30</v>
      </c>
      <c r="N10" s="123">
        <v>5</v>
      </c>
      <c r="O10" s="119"/>
    </row>
    <row r="11" spans="1:21" ht="24.95" customHeight="1" x14ac:dyDescent="0.15">
      <c r="A11" s="332"/>
      <c r="B11" s="107"/>
      <c r="C11" s="107" t="s">
        <v>30</v>
      </c>
      <c r="D11" s="107"/>
      <c r="E11" s="52"/>
      <c r="F11" s="52"/>
      <c r="G11" s="107"/>
      <c r="H11" s="110">
        <v>5</v>
      </c>
      <c r="I11" s="107"/>
      <c r="J11" s="107" t="s">
        <v>30</v>
      </c>
      <c r="K11" s="110">
        <v>5</v>
      </c>
      <c r="L11" s="105"/>
      <c r="M11" s="105"/>
      <c r="N11" s="122"/>
      <c r="O11" s="118"/>
    </row>
    <row r="12" spans="1:21" ht="24.95" customHeight="1" x14ac:dyDescent="0.15">
      <c r="A12" s="332"/>
      <c r="B12" s="107"/>
      <c r="C12" s="107"/>
      <c r="D12" s="107"/>
      <c r="E12" s="52"/>
      <c r="F12" s="52"/>
      <c r="G12" s="107" t="s">
        <v>48</v>
      </c>
      <c r="H12" s="110" t="s">
        <v>299</v>
      </c>
      <c r="I12" s="107"/>
      <c r="J12" s="107"/>
      <c r="K12" s="110"/>
      <c r="L12" s="107" t="s">
        <v>342</v>
      </c>
      <c r="M12" s="107" t="s">
        <v>76</v>
      </c>
      <c r="N12" s="123">
        <v>10</v>
      </c>
      <c r="O12" s="119"/>
    </row>
    <row r="13" spans="1:21" ht="24.95" customHeight="1" x14ac:dyDescent="0.15">
      <c r="A13" s="332"/>
      <c r="B13" s="107"/>
      <c r="C13" s="107"/>
      <c r="D13" s="107"/>
      <c r="E13" s="52"/>
      <c r="F13" s="52"/>
      <c r="G13" s="107" t="s">
        <v>33</v>
      </c>
      <c r="H13" s="110" t="s">
        <v>300</v>
      </c>
      <c r="I13" s="107"/>
      <c r="J13" s="107"/>
      <c r="K13" s="110"/>
      <c r="L13" s="107"/>
      <c r="M13" s="107" t="s">
        <v>27</v>
      </c>
      <c r="N13" s="123">
        <v>10</v>
      </c>
      <c r="O13" s="119"/>
    </row>
    <row r="14" spans="1:21" ht="24.95" customHeight="1" x14ac:dyDescent="0.15">
      <c r="A14" s="332"/>
      <c r="B14" s="107"/>
      <c r="C14" s="107"/>
      <c r="D14" s="107"/>
      <c r="E14" s="52"/>
      <c r="F14" s="52" t="s">
        <v>35</v>
      </c>
      <c r="G14" s="107" t="s">
        <v>34</v>
      </c>
      <c r="H14" s="110" t="s">
        <v>300</v>
      </c>
      <c r="I14" s="107"/>
      <c r="J14" s="107"/>
      <c r="K14" s="110"/>
      <c r="L14" s="107"/>
      <c r="M14" s="107"/>
      <c r="N14" s="123"/>
      <c r="O14" s="119"/>
    </row>
    <row r="15" spans="1:21" ht="24.95" customHeight="1" x14ac:dyDescent="0.15">
      <c r="A15" s="332"/>
      <c r="B15" s="105"/>
      <c r="C15" s="105"/>
      <c r="D15" s="105"/>
      <c r="E15" s="46"/>
      <c r="F15" s="46"/>
      <c r="G15" s="105"/>
      <c r="H15" s="106"/>
      <c r="I15" s="105"/>
      <c r="J15" s="105"/>
      <c r="K15" s="106"/>
      <c r="L15" s="107"/>
      <c r="M15" s="107"/>
      <c r="N15" s="123"/>
      <c r="O15" s="119"/>
    </row>
    <row r="16" spans="1:21" ht="24.95" customHeight="1" x14ac:dyDescent="0.15">
      <c r="A16" s="332"/>
      <c r="B16" s="107" t="s">
        <v>341</v>
      </c>
      <c r="C16" s="107" t="s">
        <v>96</v>
      </c>
      <c r="D16" s="107"/>
      <c r="E16" s="52"/>
      <c r="F16" s="52"/>
      <c r="G16" s="107"/>
      <c r="H16" s="110">
        <v>5</v>
      </c>
      <c r="I16" s="107" t="s">
        <v>306</v>
      </c>
      <c r="J16" s="107" t="s">
        <v>76</v>
      </c>
      <c r="K16" s="110">
        <v>10</v>
      </c>
      <c r="L16" s="107"/>
      <c r="M16" s="107"/>
      <c r="N16" s="123"/>
      <c r="O16" s="119"/>
    </row>
    <row r="17" spans="1:15" ht="24.95" customHeight="1" x14ac:dyDescent="0.15">
      <c r="A17" s="332"/>
      <c r="B17" s="107"/>
      <c r="C17" s="107" t="s">
        <v>76</v>
      </c>
      <c r="D17" s="107"/>
      <c r="E17" s="52"/>
      <c r="F17" s="52"/>
      <c r="G17" s="107"/>
      <c r="H17" s="110">
        <v>10</v>
      </c>
      <c r="I17" s="107"/>
      <c r="J17" s="107" t="s">
        <v>96</v>
      </c>
      <c r="K17" s="110">
        <v>5</v>
      </c>
      <c r="L17" s="107"/>
      <c r="M17" s="107"/>
      <c r="N17" s="123"/>
      <c r="O17" s="119"/>
    </row>
    <row r="18" spans="1:15" ht="24.95" customHeight="1" x14ac:dyDescent="0.15">
      <c r="A18" s="332"/>
      <c r="B18" s="107"/>
      <c r="C18" s="107" t="s">
        <v>86</v>
      </c>
      <c r="D18" s="107" t="s">
        <v>24</v>
      </c>
      <c r="E18" s="52"/>
      <c r="F18" s="52"/>
      <c r="G18" s="107"/>
      <c r="H18" s="110">
        <v>10</v>
      </c>
      <c r="I18" s="105"/>
      <c r="J18" s="105"/>
      <c r="K18" s="106"/>
      <c r="L18" s="107"/>
      <c r="M18" s="107"/>
      <c r="N18" s="123"/>
      <c r="O18" s="119"/>
    </row>
    <row r="19" spans="1:15" ht="24.95" customHeight="1" x14ac:dyDescent="0.15">
      <c r="A19" s="332"/>
      <c r="B19" s="105"/>
      <c r="C19" s="105"/>
      <c r="D19" s="105"/>
      <c r="E19" s="46"/>
      <c r="F19" s="136"/>
      <c r="G19" s="105"/>
      <c r="H19" s="106"/>
      <c r="I19" s="107" t="s">
        <v>148</v>
      </c>
      <c r="J19" s="107" t="s">
        <v>27</v>
      </c>
      <c r="K19" s="110">
        <v>10</v>
      </c>
      <c r="L19" s="107"/>
      <c r="M19" s="107"/>
      <c r="N19" s="123"/>
      <c r="O19" s="119"/>
    </row>
    <row r="20" spans="1:15" ht="24.95" customHeight="1" x14ac:dyDescent="0.15">
      <c r="A20" s="332"/>
      <c r="B20" s="107" t="s">
        <v>148</v>
      </c>
      <c r="C20" s="107" t="s">
        <v>27</v>
      </c>
      <c r="D20" s="107"/>
      <c r="E20" s="52"/>
      <c r="F20" s="52"/>
      <c r="G20" s="107"/>
      <c r="H20" s="110">
        <v>10</v>
      </c>
      <c r="I20" s="107"/>
      <c r="J20" s="107"/>
      <c r="K20" s="110"/>
      <c r="L20" s="107"/>
      <c r="M20" s="107"/>
      <c r="N20" s="123"/>
      <c r="O20" s="119"/>
    </row>
    <row r="21" spans="1:15" ht="24.95" customHeight="1" x14ac:dyDescent="0.15">
      <c r="A21" s="332"/>
      <c r="B21" s="107"/>
      <c r="C21" s="107" t="s">
        <v>152</v>
      </c>
      <c r="D21" s="107"/>
      <c r="E21" s="52"/>
      <c r="F21" s="52"/>
      <c r="G21" s="107"/>
      <c r="H21" s="110">
        <v>5</v>
      </c>
      <c r="I21" s="107"/>
      <c r="J21" s="107"/>
      <c r="K21" s="110"/>
      <c r="L21" s="107"/>
      <c r="M21" s="107"/>
      <c r="N21" s="123"/>
      <c r="O21" s="119"/>
    </row>
    <row r="22" spans="1:15" ht="24.95" customHeight="1" x14ac:dyDescent="0.15">
      <c r="A22" s="332"/>
      <c r="B22" s="107"/>
      <c r="C22" s="107"/>
      <c r="D22" s="107"/>
      <c r="E22" s="52"/>
      <c r="F22" s="52"/>
      <c r="G22" s="107" t="s">
        <v>43</v>
      </c>
      <c r="H22" s="110" t="s">
        <v>299</v>
      </c>
      <c r="I22" s="107"/>
      <c r="J22" s="107"/>
      <c r="K22" s="110"/>
      <c r="L22" s="107"/>
      <c r="M22" s="107"/>
      <c r="N22" s="123"/>
      <c r="O22" s="119"/>
    </row>
    <row r="23" spans="1:15" ht="24.95" customHeight="1" thickBot="1" x14ac:dyDescent="0.2">
      <c r="A23" s="333"/>
      <c r="B23" s="112"/>
      <c r="C23" s="112"/>
      <c r="D23" s="112"/>
      <c r="E23" s="58"/>
      <c r="F23" s="58"/>
      <c r="G23" s="112"/>
      <c r="H23" s="113"/>
      <c r="I23" s="112"/>
      <c r="J23" s="112"/>
      <c r="K23" s="113"/>
      <c r="L23" s="112"/>
      <c r="M23" s="112"/>
      <c r="N23" s="124"/>
      <c r="O23" s="120"/>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256</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206</v>
      </c>
      <c r="C5" s="39" t="s">
        <v>210</v>
      </c>
      <c r="D5" s="40" t="s">
        <v>211</v>
      </c>
      <c r="E5" s="41">
        <v>3</v>
      </c>
      <c r="F5" s="42" t="s">
        <v>28</v>
      </c>
      <c r="G5" s="73" t="s">
        <v>57</v>
      </c>
      <c r="H5" s="77" t="s">
        <v>210</v>
      </c>
      <c r="I5" s="40" t="s">
        <v>211</v>
      </c>
      <c r="J5" s="42">
        <f>ROUNDUP(E5*0.75,2)</f>
        <v>2.25</v>
      </c>
      <c r="K5" s="42" t="s">
        <v>28</v>
      </c>
      <c r="L5" s="42" t="s">
        <v>57</v>
      </c>
      <c r="M5" s="42"/>
      <c r="N5" s="81">
        <f>M5</f>
        <v>0</v>
      </c>
      <c r="O5" s="69" t="s">
        <v>207</v>
      </c>
      <c r="P5" s="43" t="s">
        <v>16</v>
      </c>
      <c r="Q5" s="40"/>
      <c r="R5" s="44">
        <v>110</v>
      </c>
      <c r="S5" s="41">
        <f t="shared" ref="S5:S10" si="0">ROUNDUP(R5*0.75,2)</f>
        <v>82.5</v>
      </c>
      <c r="T5" s="65"/>
    </row>
    <row r="6" spans="1:21" ht="24.95" customHeight="1" x14ac:dyDescent="0.15">
      <c r="A6" s="320"/>
      <c r="B6" s="71"/>
      <c r="C6" s="51" t="s">
        <v>59</v>
      </c>
      <c r="D6" s="52"/>
      <c r="E6" s="53">
        <v>20</v>
      </c>
      <c r="F6" s="54" t="s">
        <v>28</v>
      </c>
      <c r="G6" s="75"/>
      <c r="H6" s="79" t="s">
        <v>59</v>
      </c>
      <c r="I6" s="52"/>
      <c r="J6" s="54">
        <f>ROUNDUP(E6*0.75,2)</f>
        <v>15</v>
      </c>
      <c r="K6" s="54" t="s">
        <v>28</v>
      </c>
      <c r="L6" s="54"/>
      <c r="M6" s="54"/>
      <c r="N6" s="83">
        <f>M6</f>
        <v>0</v>
      </c>
      <c r="O6" s="71" t="s">
        <v>208</v>
      </c>
      <c r="P6" s="55" t="s">
        <v>65</v>
      </c>
      <c r="Q6" s="52"/>
      <c r="R6" s="56">
        <v>5</v>
      </c>
      <c r="S6" s="53">
        <f t="shared" si="0"/>
        <v>3.75</v>
      </c>
      <c r="T6" s="67"/>
    </row>
    <row r="7" spans="1:21" ht="24.95" customHeight="1" x14ac:dyDescent="0.15">
      <c r="A7" s="320"/>
      <c r="B7" s="71"/>
      <c r="C7" s="51" t="s">
        <v>60</v>
      </c>
      <c r="D7" s="52"/>
      <c r="E7" s="53">
        <v>10</v>
      </c>
      <c r="F7" s="54" t="s">
        <v>28</v>
      </c>
      <c r="G7" s="75" t="s">
        <v>61</v>
      </c>
      <c r="H7" s="79" t="s">
        <v>60</v>
      </c>
      <c r="I7" s="52"/>
      <c r="J7" s="54">
        <f>ROUNDUP(E7*0.75,2)</f>
        <v>7.5</v>
      </c>
      <c r="K7" s="54" t="s">
        <v>28</v>
      </c>
      <c r="L7" s="54" t="s">
        <v>61</v>
      </c>
      <c r="M7" s="54"/>
      <c r="N7" s="83">
        <f>M7</f>
        <v>0</v>
      </c>
      <c r="O7" s="71" t="s">
        <v>209</v>
      </c>
      <c r="P7" s="55" t="s">
        <v>48</v>
      </c>
      <c r="Q7" s="52"/>
      <c r="R7" s="56">
        <v>30</v>
      </c>
      <c r="S7" s="53">
        <f t="shared" si="0"/>
        <v>22.5</v>
      </c>
      <c r="T7" s="67"/>
    </row>
    <row r="8" spans="1:21" ht="24.95" customHeight="1" x14ac:dyDescent="0.15">
      <c r="A8" s="320"/>
      <c r="B8" s="71"/>
      <c r="C8" s="51" t="s">
        <v>212</v>
      </c>
      <c r="D8" s="52"/>
      <c r="E8" s="53">
        <v>0.5</v>
      </c>
      <c r="F8" s="54" t="s">
        <v>28</v>
      </c>
      <c r="G8" s="75" t="s">
        <v>24</v>
      </c>
      <c r="H8" s="79" t="s">
        <v>212</v>
      </c>
      <c r="I8" s="52"/>
      <c r="J8" s="54">
        <f>ROUNDUP(E8*0.75,2)</f>
        <v>0.38</v>
      </c>
      <c r="K8" s="54" t="s">
        <v>28</v>
      </c>
      <c r="L8" s="54" t="s">
        <v>24</v>
      </c>
      <c r="M8" s="54"/>
      <c r="N8" s="83">
        <f>M8</f>
        <v>0</v>
      </c>
      <c r="O8" s="71" t="s">
        <v>41</v>
      </c>
      <c r="P8" s="55" t="s">
        <v>33</v>
      </c>
      <c r="Q8" s="52"/>
      <c r="R8" s="56">
        <v>1.5</v>
      </c>
      <c r="S8" s="53">
        <f t="shared" si="0"/>
        <v>1.1300000000000001</v>
      </c>
      <c r="T8" s="67"/>
    </row>
    <row r="9" spans="1:21" ht="24.95" customHeight="1" x14ac:dyDescent="0.15">
      <c r="A9" s="320"/>
      <c r="B9" s="71"/>
      <c r="C9" s="51" t="s">
        <v>213</v>
      </c>
      <c r="D9" s="52" t="s">
        <v>214</v>
      </c>
      <c r="E9" s="53">
        <v>10</v>
      </c>
      <c r="F9" s="54" t="s">
        <v>28</v>
      </c>
      <c r="G9" s="75" t="s">
        <v>52</v>
      </c>
      <c r="H9" s="79" t="s">
        <v>213</v>
      </c>
      <c r="I9" s="52" t="s">
        <v>214</v>
      </c>
      <c r="J9" s="54">
        <f>ROUNDUP(E9*0.75,2)</f>
        <v>7.5</v>
      </c>
      <c r="K9" s="54" t="s">
        <v>28</v>
      </c>
      <c r="L9" s="54" t="s">
        <v>52</v>
      </c>
      <c r="M9" s="54"/>
      <c r="N9" s="83">
        <f>M9</f>
        <v>0</v>
      </c>
      <c r="O9" s="71"/>
      <c r="P9" s="55" t="s">
        <v>74</v>
      </c>
      <c r="Q9" s="52"/>
      <c r="R9" s="56">
        <v>2</v>
      </c>
      <c r="S9" s="53">
        <f t="shared" si="0"/>
        <v>1.5</v>
      </c>
      <c r="T9" s="67"/>
    </row>
    <row r="10" spans="1:21" ht="24.95" customHeight="1" x14ac:dyDescent="0.15">
      <c r="A10" s="320"/>
      <c r="B10" s="71"/>
      <c r="C10" s="51"/>
      <c r="D10" s="52"/>
      <c r="E10" s="53"/>
      <c r="F10" s="54"/>
      <c r="G10" s="75"/>
      <c r="H10" s="79"/>
      <c r="I10" s="52"/>
      <c r="J10" s="54"/>
      <c r="K10" s="54"/>
      <c r="L10" s="54"/>
      <c r="M10" s="54"/>
      <c r="N10" s="83"/>
      <c r="O10" s="71"/>
      <c r="P10" s="55" t="s">
        <v>34</v>
      </c>
      <c r="Q10" s="52" t="s">
        <v>35</v>
      </c>
      <c r="R10" s="56">
        <v>3</v>
      </c>
      <c r="S10" s="53">
        <f t="shared" si="0"/>
        <v>2.25</v>
      </c>
      <c r="T10" s="67"/>
    </row>
    <row r="11" spans="1:21" ht="24.95" customHeight="1" x14ac:dyDescent="0.15">
      <c r="A11" s="320"/>
      <c r="B11" s="70"/>
      <c r="C11" s="45"/>
      <c r="D11" s="46"/>
      <c r="E11" s="47"/>
      <c r="F11" s="48"/>
      <c r="G11" s="74"/>
      <c r="H11" s="78"/>
      <c r="I11" s="46"/>
      <c r="J11" s="48"/>
      <c r="K11" s="48"/>
      <c r="L11" s="48"/>
      <c r="M11" s="48"/>
      <c r="N11" s="82"/>
      <c r="O11" s="70"/>
      <c r="P11" s="49"/>
      <c r="Q11" s="46"/>
      <c r="R11" s="50"/>
      <c r="S11" s="47"/>
      <c r="T11" s="66"/>
    </row>
    <row r="12" spans="1:21" ht="24.95" customHeight="1" x14ac:dyDescent="0.15">
      <c r="A12" s="320"/>
      <c r="B12" s="71" t="s">
        <v>215</v>
      </c>
      <c r="C12" s="51" t="s">
        <v>72</v>
      </c>
      <c r="D12" s="52"/>
      <c r="E12" s="53">
        <v>20</v>
      </c>
      <c r="F12" s="54" t="s">
        <v>28</v>
      </c>
      <c r="G12" s="75" t="s">
        <v>24</v>
      </c>
      <c r="H12" s="79" t="s">
        <v>72</v>
      </c>
      <c r="I12" s="52"/>
      <c r="J12" s="54">
        <f>ROUNDUP(E12*0.75,2)</f>
        <v>15</v>
      </c>
      <c r="K12" s="54" t="s">
        <v>28</v>
      </c>
      <c r="L12" s="54" t="s">
        <v>24</v>
      </c>
      <c r="M12" s="54"/>
      <c r="N12" s="83">
        <f>M12</f>
        <v>0</v>
      </c>
      <c r="O12" s="71" t="s">
        <v>216</v>
      </c>
      <c r="P12" s="55" t="s">
        <v>26</v>
      </c>
      <c r="Q12" s="52"/>
      <c r="R12" s="56">
        <v>0.5</v>
      </c>
      <c r="S12" s="53">
        <f t="shared" ref="S12:S17" si="1">ROUNDUP(R12*0.75,2)</f>
        <v>0.38</v>
      </c>
      <c r="T12" s="67"/>
    </row>
    <row r="13" spans="1:21" ht="24.95" customHeight="1" x14ac:dyDescent="0.15">
      <c r="A13" s="320"/>
      <c r="B13" s="71"/>
      <c r="C13" s="51" t="s">
        <v>108</v>
      </c>
      <c r="D13" s="52"/>
      <c r="E13" s="53">
        <v>30</v>
      </c>
      <c r="F13" s="54" t="s">
        <v>28</v>
      </c>
      <c r="G13" s="75"/>
      <c r="H13" s="79" t="s">
        <v>108</v>
      </c>
      <c r="I13" s="52"/>
      <c r="J13" s="54">
        <f>ROUNDUP(E13*0.75,2)</f>
        <v>22.5</v>
      </c>
      <c r="K13" s="54" t="s">
        <v>28</v>
      </c>
      <c r="L13" s="54"/>
      <c r="M13" s="54"/>
      <c r="N13" s="83">
        <f>M13</f>
        <v>0</v>
      </c>
      <c r="O13" s="71" t="s">
        <v>217</v>
      </c>
      <c r="P13" s="55" t="s">
        <v>65</v>
      </c>
      <c r="Q13" s="52"/>
      <c r="R13" s="56">
        <v>2</v>
      </c>
      <c r="S13" s="53">
        <f t="shared" si="1"/>
        <v>1.5</v>
      </c>
      <c r="T13" s="67"/>
    </row>
    <row r="14" spans="1:21" ht="24.95" customHeight="1" x14ac:dyDescent="0.15">
      <c r="A14" s="320"/>
      <c r="B14" s="71"/>
      <c r="C14" s="51" t="s">
        <v>30</v>
      </c>
      <c r="D14" s="52"/>
      <c r="E14" s="53">
        <v>10</v>
      </c>
      <c r="F14" s="54" t="s">
        <v>28</v>
      </c>
      <c r="G14" s="75"/>
      <c r="H14" s="79" t="s">
        <v>30</v>
      </c>
      <c r="I14" s="52"/>
      <c r="J14" s="54">
        <f>ROUNDUP(E14*0.75,2)</f>
        <v>7.5</v>
      </c>
      <c r="K14" s="54" t="s">
        <v>28</v>
      </c>
      <c r="L14" s="54"/>
      <c r="M14" s="54"/>
      <c r="N14" s="83">
        <f>M14</f>
        <v>0</v>
      </c>
      <c r="O14" s="71" t="s">
        <v>41</v>
      </c>
      <c r="P14" s="55" t="s">
        <v>48</v>
      </c>
      <c r="Q14" s="52"/>
      <c r="R14" s="56">
        <v>30</v>
      </c>
      <c r="S14" s="53">
        <f t="shared" si="1"/>
        <v>22.5</v>
      </c>
      <c r="T14" s="67"/>
    </row>
    <row r="15" spans="1:21" ht="24.95" customHeight="1" x14ac:dyDescent="0.15">
      <c r="A15" s="320"/>
      <c r="B15" s="71"/>
      <c r="C15" s="51" t="s">
        <v>177</v>
      </c>
      <c r="D15" s="52"/>
      <c r="E15" s="53">
        <v>5</v>
      </c>
      <c r="F15" s="54" t="s">
        <v>28</v>
      </c>
      <c r="G15" s="75" t="s">
        <v>57</v>
      </c>
      <c r="H15" s="79" t="s">
        <v>177</v>
      </c>
      <c r="I15" s="52"/>
      <c r="J15" s="54">
        <f>ROUNDUP(E15*0.75,2)</f>
        <v>3.75</v>
      </c>
      <c r="K15" s="54" t="s">
        <v>28</v>
      </c>
      <c r="L15" s="54" t="s">
        <v>57</v>
      </c>
      <c r="M15" s="54"/>
      <c r="N15" s="83">
        <f>M15</f>
        <v>0</v>
      </c>
      <c r="O15" s="71"/>
      <c r="P15" s="55" t="s">
        <v>33</v>
      </c>
      <c r="Q15" s="52"/>
      <c r="R15" s="56">
        <v>1.5</v>
      </c>
      <c r="S15" s="53">
        <f t="shared" si="1"/>
        <v>1.1300000000000001</v>
      </c>
      <c r="T15" s="67"/>
    </row>
    <row r="16" spans="1:21" ht="24.95" customHeight="1" x14ac:dyDescent="0.15">
      <c r="A16" s="320"/>
      <c r="B16" s="71"/>
      <c r="C16" s="51"/>
      <c r="D16" s="52"/>
      <c r="E16" s="53"/>
      <c r="F16" s="54"/>
      <c r="G16" s="75"/>
      <c r="H16" s="79"/>
      <c r="I16" s="52"/>
      <c r="J16" s="54"/>
      <c r="K16" s="54"/>
      <c r="L16" s="54"/>
      <c r="M16" s="54"/>
      <c r="N16" s="83"/>
      <c r="O16" s="71"/>
      <c r="P16" s="55" t="s">
        <v>74</v>
      </c>
      <c r="Q16" s="52"/>
      <c r="R16" s="56">
        <v>1</v>
      </c>
      <c r="S16" s="53">
        <f t="shared" si="1"/>
        <v>0.75</v>
      </c>
      <c r="T16" s="67"/>
    </row>
    <row r="17" spans="1:20" ht="24.95" customHeight="1" x14ac:dyDescent="0.15">
      <c r="A17" s="320"/>
      <c r="B17" s="71"/>
      <c r="C17" s="51"/>
      <c r="D17" s="52"/>
      <c r="E17" s="53"/>
      <c r="F17" s="54"/>
      <c r="G17" s="75"/>
      <c r="H17" s="79"/>
      <c r="I17" s="52"/>
      <c r="J17" s="54"/>
      <c r="K17" s="54"/>
      <c r="L17" s="54"/>
      <c r="M17" s="54"/>
      <c r="N17" s="83"/>
      <c r="O17" s="71"/>
      <c r="P17" s="55" t="s">
        <v>34</v>
      </c>
      <c r="Q17" s="52" t="s">
        <v>35</v>
      </c>
      <c r="R17" s="56">
        <v>1.5</v>
      </c>
      <c r="S17" s="53">
        <f t="shared" si="1"/>
        <v>1.1300000000000001</v>
      </c>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190</v>
      </c>
      <c r="C19" s="51" t="s">
        <v>70</v>
      </c>
      <c r="D19" s="52"/>
      <c r="E19" s="85">
        <v>0.1</v>
      </c>
      <c r="F19" s="54" t="s">
        <v>71</v>
      </c>
      <c r="G19" s="75" t="s">
        <v>52</v>
      </c>
      <c r="H19" s="79" t="s">
        <v>70</v>
      </c>
      <c r="I19" s="52"/>
      <c r="J19" s="54">
        <f>ROUNDUP(E19*0.75,2)</f>
        <v>0.08</v>
      </c>
      <c r="K19" s="54" t="s">
        <v>71</v>
      </c>
      <c r="L19" s="54" t="s">
        <v>52</v>
      </c>
      <c r="M19" s="54"/>
      <c r="N19" s="83">
        <f>M19</f>
        <v>0</v>
      </c>
      <c r="O19" s="71" t="s">
        <v>41</v>
      </c>
      <c r="P19" s="55" t="s">
        <v>48</v>
      </c>
      <c r="Q19" s="52"/>
      <c r="R19" s="56">
        <v>100</v>
      </c>
      <c r="S19" s="53">
        <f>ROUNDUP(R19*0.75,2)</f>
        <v>75</v>
      </c>
      <c r="T19" s="67"/>
    </row>
    <row r="20" spans="1:20" ht="24.95" customHeight="1" x14ac:dyDescent="0.15">
      <c r="A20" s="320"/>
      <c r="B20" s="71"/>
      <c r="C20" s="51" t="s">
        <v>77</v>
      </c>
      <c r="D20" s="52" t="s">
        <v>35</v>
      </c>
      <c r="E20" s="53">
        <v>2</v>
      </c>
      <c r="F20" s="54" t="s">
        <v>64</v>
      </c>
      <c r="G20" s="75" t="s">
        <v>57</v>
      </c>
      <c r="H20" s="79" t="s">
        <v>77</v>
      </c>
      <c r="I20" s="52" t="s">
        <v>35</v>
      </c>
      <c r="J20" s="54">
        <f>ROUNDUP(E20*0.75,2)</f>
        <v>1.5</v>
      </c>
      <c r="K20" s="54" t="s">
        <v>64</v>
      </c>
      <c r="L20" s="54" t="s">
        <v>57</v>
      </c>
      <c r="M20" s="54"/>
      <c r="N20" s="83">
        <f>M20</f>
        <v>0</v>
      </c>
      <c r="O20" s="71"/>
      <c r="P20" s="55" t="s">
        <v>66</v>
      </c>
      <c r="Q20" s="52"/>
      <c r="R20" s="56">
        <v>0.1</v>
      </c>
      <c r="S20" s="53">
        <f>ROUNDUP(R20*0.75,2)</f>
        <v>0.08</v>
      </c>
      <c r="T20" s="67"/>
    </row>
    <row r="21" spans="1:20" ht="24.95" customHeight="1" x14ac:dyDescent="0.15">
      <c r="A21" s="320"/>
      <c r="B21" s="71"/>
      <c r="C21" s="51"/>
      <c r="D21" s="52"/>
      <c r="E21" s="53"/>
      <c r="F21" s="54"/>
      <c r="G21" s="75"/>
      <c r="H21" s="79"/>
      <c r="I21" s="52"/>
      <c r="J21" s="54"/>
      <c r="K21" s="54"/>
      <c r="L21" s="54"/>
      <c r="M21" s="54"/>
      <c r="N21" s="83"/>
      <c r="O21" s="71"/>
      <c r="P21" s="55" t="s">
        <v>34</v>
      </c>
      <c r="Q21" s="52" t="s">
        <v>35</v>
      </c>
      <c r="R21" s="56">
        <v>0.5</v>
      </c>
      <c r="S21" s="53">
        <f>ROUNDUP(R21*0.75,2)</f>
        <v>0.38</v>
      </c>
      <c r="T21" s="67"/>
    </row>
    <row r="22" spans="1:20" ht="24.95" customHeight="1" x14ac:dyDescent="0.15">
      <c r="A22" s="320"/>
      <c r="B22" s="70"/>
      <c r="C22" s="45"/>
      <c r="D22" s="46"/>
      <c r="E22" s="47"/>
      <c r="F22" s="48"/>
      <c r="G22" s="74"/>
      <c r="H22" s="78"/>
      <c r="I22" s="46"/>
      <c r="J22" s="48"/>
      <c r="K22" s="48"/>
      <c r="L22" s="48"/>
      <c r="M22" s="48"/>
      <c r="N22" s="82"/>
      <c r="O22" s="70"/>
      <c r="P22" s="49"/>
      <c r="Q22" s="46"/>
      <c r="R22" s="50"/>
      <c r="S22" s="47"/>
      <c r="T22" s="66"/>
    </row>
    <row r="23" spans="1:20" ht="24.95" customHeight="1" x14ac:dyDescent="0.15">
      <c r="A23" s="320"/>
      <c r="B23" s="71" t="s">
        <v>132</v>
      </c>
      <c r="C23" s="51" t="s">
        <v>133</v>
      </c>
      <c r="D23" s="52"/>
      <c r="E23" s="64">
        <v>0.25</v>
      </c>
      <c r="F23" s="54" t="s">
        <v>134</v>
      </c>
      <c r="G23" s="75"/>
      <c r="H23" s="79" t="s">
        <v>133</v>
      </c>
      <c r="I23" s="52"/>
      <c r="J23" s="54">
        <f>ROUNDUP(E23*0.75,2)</f>
        <v>0.19</v>
      </c>
      <c r="K23" s="54" t="s">
        <v>134</v>
      </c>
      <c r="L23" s="54"/>
      <c r="M23" s="54"/>
      <c r="N23" s="83">
        <f>M23</f>
        <v>0</v>
      </c>
      <c r="O23" s="71" t="s">
        <v>98</v>
      </c>
      <c r="P23" s="55"/>
      <c r="Q23" s="52"/>
      <c r="R23" s="56"/>
      <c r="S23" s="53"/>
      <c r="T23" s="67"/>
    </row>
    <row r="24" spans="1:20" ht="24.95" customHeight="1" thickBot="1" x14ac:dyDescent="0.2">
      <c r="A24" s="321"/>
      <c r="B24" s="72"/>
      <c r="C24" s="57"/>
      <c r="D24" s="58"/>
      <c r="E24" s="59"/>
      <c r="F24" s="60"/>
      <c r="G24" s="76"/>
      <c r="H24" s="80"/>
      <c r="I24" s="58"/>
      <c r="J24" s="60"/>
      <c r="K24" s="60"/>
      <c r="L24" s="60"/>
      <c r="M24" s="60"/>
      <c r="N24" s="84"/>
      <c r="O24" s="72"/>
      <c r="P24" s="61"/>
      <c r="Q24" s="58"/>
      <c r="R24" s="62"/>
      <c r="S24" s="59"/>
      <c r="T24" s="68"/>
    </row>
    <row r="25" spans="1:20" ht="24.95" customHeight="1" x14ac:dyDescent="0.15"/>
    <row r="26" spans="1:20" ht="24.95" customHeight="1" x14ac:dyDescent="0.15"/>
  </sheetData>
  <mergeCells count="4">
    <mergeCell ref="H1:O1"/>
    <mergeCell ref="A2:T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368</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349</v>
      </c>
      <c r="C9" s="107" t="s">
        <v>72</v>
      </c>
      <c r="D9" s="107" t="s">
        <v>24</v>
      </c>
      <c r="E9" s="52"/>
      <c r="F9" s="52"/>
      <c r="G9" s="107"/>
      <c r="H9" s="110">
        <v>10</v>
      </c>
      <c r="I9" s="107" t="s">
        <v>348</v>
      </c>
      <c r="J9" s="109" t="s">
        <v>204</v>
      </c>
      <c r="K9" s="110">
        <v>5</v>
      </c>
      <c r="L9" s="107" t="s">
        <v>347</v>
      </c>
      <c r="M9" s="107" t="s">
        <v>108</v>
      </c>
      <c r="N9" s="123">
        <v>10</v>
      </c>
      <c r="O9" s="119"/>
    </row>
    <row r="10" spans="1:21" ht="24.95" customHeight="1" x14ac:dyDescent="0.15">
      <c r="A10" s="332"/>
      <c r="B10" s="107"/>
      <c r="C10" s="107" t="s">
        <v>108</v>
      </c>
      <c r="D10" s="107"/>
      <c r="E10" s="52"/>
      <c r="F10" s="52"/>
      <c r="G10" s="107"/>
      <c r="H10" s="110">
        <v>20</v>
      </c>
      <c r="I10" s="107"/>
      <c r="J10" s="107" t="s">
        <v>108</v>
      </c>
      <c r="K10" s="110">
        <v>20</v>
      </c>
      <c r="L10" s="107"/>
      <c r="M10" s="107" t="s">
        <v>30</v>
      </c>
      <c r="N10" s="123">
        <v>5</v>
      </c>
      <c r="O10" s="119"/>
    </row>
    <row r="11" spans="1:21" ht="24.95" customHeight="1" x14ac:dyDescent="0.15">
      <c r="A11" s="332"/>
      <c r="B11" s="107"/>
      <c r="C11" s="107" t="s">
        <v>30</v>
      </c>
      <c r="D11" s="107"/>
      <c r="E11" s="52"/>
      <c r="F11" s="52"/>
      <c r="G11" s="107"/>
      <c r="H11" s="110">
        <v>10</v>
      </c>
      <c r="I11" s="107"/>
      <c r="J11" s="107" t="s">
        <v>30</v>
      </c>
      <c r="K11" s="110">
        <v>5</v>
      </c>
      <c r="L11" s="105"/>
      <c r="M11" s="105"/>
      <c r="N11" s="122"/>
      <c r="O11" s="118"/>
    </row>
    <row r="12" spans="1:21" ht="24.95" customHeight="1" x14ac:dyDescent="0.15">
      <c r="A12" s="332"/>
      <c r="B12" s="107"/>
      <c r="C12" s="107" t="s">
        <v>59</v>
      </c>
      <c r="D12" s="107"/>
      <c r="E12" s="52"/>
      <c r="F12" s="52"/>
      <c r="G12" s="107"/>
      <c r="H12" s="110">
        <v>15</v>
      </c>
      <c r="I12" s="107"/>
      <c r="J12" s="107" t="s">
        <v>59</v>
      </c>
      <c r="K12" s="110">
        <v>15</v>
      </c>
      <c r="L12" s="107" t="s">
        <v>346</v>
      </c>
      <c r="M12" s="107" t="s">
        <v>59</v>
      </c>
      <c r="N12" s="123">
        <v>15</v>
      </c>
      <c r="O12" s="119"/>
    </row>
    <row r="13" spans="1:21" ht="24.95" customHeight="1" x14ac:dyDescent="0.15">
      <c r="A13" s="332"/>
      <c r="B13" s="107"/>
      <c r="C13" s="107"/>
      <c r="D13" s="107"/>
      <c r="E13" s="52"/>
      <c r="F13" s="52"/>
      <c r="G13" s="107" t="s">
        <v>48</v>
      </c>
      <c r="H13" s="110" t="s">
        <v>299</v>
      </c>
      <c r="I13" s="107"/>
      <c r="J13" s="107"/>
      <c r="K13" s="110"/>
      <c r="L13" s="107"/>
      <c r="M13" s="107" t="s">
        <v>70</v>
      </c>
      <c r="N13" s="126">
        <v>0.1</v>
      </c>
      <c r="O13" s="119" t="s">
        <v>52</v>
      </c>
    </row>
    <row r="14" spans="1:21" ht="24.95" customHeight="1" x14ac:dyDescent="0.15">
      <c r="A14" s="332"/>
      <c r="B14" s="107"/>
      <c r="C14" s="107"/>
      <c r="D14" s="107"/>
      <c r="E14" s="52"/>
      <c r="F14" s="52"/>
      <c r="G14" s="107" t="s">
        <v>33</v>
      </c>
      <c r="H14" s="110" t="s">
        <v>300</v>
      </c>
      <c r="I14" s="107"/>
      <c r="J14" s="107"/>
      <c r="K14" s="110"/>
      <c r="L14" s="105"/>
      <c r="M14" s="105"/>
      <c r="N14" s="122"/>
      <c r="O14" s="118"/>
    </row>
    <row r="15" spans="1:21" ht="24.95" customHeight="1" x14ac:dyDescent="0.15">
      <c r="A15" s="332"/>
      <c r="B15" s="107"/>
      <c r="C15" s="107"/>
      <c r="D15" s="107"/>
      <c r="E15" s="52"/>
      <c r="F15" s="52" t="s">
        <v>35</v>
      </c>
      <c r="G15" s="107" t="s">
        <v>34</v>
      </c>
      <c r="H15" s="110" t="s">
        <v>300</v>
      </c>
      <c r="I15" s="107"/>
      <c r="J15" s="107"/>
      <c r="K15" s="110"/>
      <c r="L15" s="107" t="s">
        <v>313</v>
      </c>
      <c r="M15" s="107" t="s">
        <v>133</v>
      </c>
      <c r="N15" s="128">
        <v>0.13</v>
      </c>
      <c r="O15" s="119"/>
    </row>
    <row r="16" spans="1:21" ht="24.95" customHeight="1" x14ac:dyDescent="0.15">
      <c r="A16" s="332"/>
      <c r="B16" s="105"/>
      <c r="C16" s="105"/>
      <c r="D16" s="105"/>
      <c r="E16" s="46"/>
      <c r="F16" s="46"/>
      <c r="G16" s="105"/>
      <c r="H16" s="106"/>
      <c r="I16" s="105"/>
      <c r="J16" s="105"/>
      <c r="K16" s="106"/>
      <c r="L16" s="107"/>
      <c r="M16" s="107"/>
      <c r="N16" s="123"/>
      <c r="O16" s="119"/>
    </row>
    <row r="17" spans="1:15" ht="24.95" customHeight="1" x14ac:dyDescent="0.15">
      <c r="A17" s="332"/>
      <c r="B17" s="107" t="s">
        <v>190</v>
      </c>
      <c r="C17" s="107" t="s">
        <v>70</v>
      </c>
      <c r="D17" s="107" t="s">
        <v>52</v>
      </c>
      <c r="E17" s="52"/>
      <c r="F17" s="52"/>
      <c r="G17" s="107"/>
      <c r="H17" s="131">
        <v>0.1</v>
      </c>
      <c r="I17" s="107" t="s">
        <v>190</v>
      </c>
      <c r="J17" s="107" t="s">
        <v>70</v>
      </c>
      <c r="K17" s="131">
        <v>0.1</v>
      </c>
      <c r="L17" s="107"/>
      <c r="M17" s="107"/>
      <c r="N17" s="123"/>
      <c r="O17" s="119"/>
    </row>
    <row r="18" spans="1:15" ht="24.95" customHeight="1" x14ac:dyDescent="0.15">
      <c r="A18" s="332"/>
      <c r="B18" s="107"/>
      <c r="C18" s="107" t="s">
        <v>77</v>
      </c>
      <c r="D18" s="107" t="s">
        <v>57</v>
      </c>
      <c r="E18" s="52" t="s">
        <v>35</v>
      </c>
      <c r="F18" s="52"/>
      <c r="G18" s="107"/>
      <c r="H18" s="110">
        <v>1</v>
      </c>
      <c r="I18" s="107"/>
      <c r="J18" s="107" t="s">
        <v>77</v>
      </c>
      <c r="K18" s="110">
        <v>1</v>
      </c>
      <c r="L18" s="107"/>
      <c r="M18" s="107"/>
      <c r="N18" s="123"/>
      <c r="O18" s="119"/>
    </row>
    <row r="19" spans="1:15" ht="24.95" customHeight="1" x14ac:dyDescent="0.15">
      <c r="A19" s="332"/>
      <c r="B19" s="107"/>
      <c r="C19" s="107"/>
      <c r="D19" s="107"/>
      <c r="E19" s="52"/>
      <c r="F19" s="111"/>
      <c r="G19" s="107" t="s">
        <v>48</v>
      </c>
      <c r="H19" s="110" t="s">
        <v>299</v>
      </c>
      <c r="I19" s="107"/>
      <c r="J19" s="107"/>
      <c r="K19" s="110"/>
      <c r="L19" s="107"/>
      <c r="M19" s="107"/>
      <c r="N19" s="123"/>
      <c r="O19" s="119"/>
    </row>
    <row r="20" spans="1:15" ht="24.95" customHeight="1" x14ac:dyDescent="0.15">
      <c r="A20" s="332"/>
      <c r="B20" s="107"/>
      <c r="C20" s="107"/>
      <c r="D20" s="107"/>
      <c r="E20" s="52"/>
      <c r="F20" s="52" t="s">
        <v>35</v>
      </c>
      <c r="G20" s="107" t="s">
        <v>34</v>
      </c>
      <c r="H20" s="110" t="s">
        <v>300</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132</v>
      </c>
      <c r="C22" s="107" t="s">
        <v>133</v>
      </c>
      <c r="D22" s="107"/>
      <c r="E22" s="52"/>
      <c r="F22" s="52"/>
      <c r="G22" s="107"/>
      <c r="H22" s="127">
        <v>0.17</v>
      </c>
      <c r="I22" s="107" t="s">
        <v>132</v>
      </c>
      <c r="J22" s="107" t="s">
        <v>133</v>
      </c>
      <c r="K22" s="127">
        <v>0.17</v>
      </c>
      <c r="L22" s="107"/>
      <c r="M22" s="107"/>
      <c r="N22" s="123"/>
      <c r="O22" s="119"/>
    </row>
    <row r="23" spans="1:15" ht="24.95" customHeight="1" thickBot="1" x14ac:dyDescent="0.2">
      <c r="A23" s="333"/>
      <c r="B23" s="112"/>
      <c r="C23" s="112"/>
      <c r="D23" s="112"/>
      <c r="E23" s="58"/>
      <c r="F23" s="58"/>
      <c r="G23" s="112"/>
      <c r="H23" s="113"/>
      <c r="I23" s="112"/>
      <c r="J23" s="112"/>
      <c r="K23" s="113"/>
      <c r="L23" s="112"/>
      <c r="M23" s="112"/>
      <c r="N23" s="124"/>
      <c r="O23" s="120"/>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257</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16</v>
      </c>
      <c r="C5" s="39"/>
      <c r="D5" s="40"/>
      <c r="E5" s="41"/>
      <c r="F5" s="42"/>
      <c r="G5" s="73"/>
      <c r="H5" s="77"/>
      <c r="I5" s="40"/>
      <c r="J5" s="42"/>
      <c r="K5" s="42"/>
      <c r="L5" s="42"/>
      <c r="M5" s="42"/>
      <c r="N5" s="81"/>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219</v>
      </c>
      <c r="C7" s="51" t="s">
        <v>149</v>
      </c>
      <c r="D7" s="52"/>
      <c r="E7" s="53">
        <v>1</v>
      </c>
      <c r="F7" s="54" t="s">
        <v>103</v>
      </c>
      <c r="G7" s="75" t="s">
        <v>150</v>
      </c>
      <c r="H7" s="79" t="s">
        <v>149</v>
      </c>
      <c r="I7" s="52"/>
      <c r="J7" s="54">
        <f>ROUNDUP(E7*0.75,2)</f>
        <v>0.75</v>
      </c>
      <c r="K7" s="54" t="s">
        <v>103</v>
      </c>
      <c r="L7" s="54" t="s">
        <v>150</v>
      </c>
      <c r="M7" s="54"/>
      <c r="N7" s="83">
        <f>M7</f>
        <v>0</v>
      </c>
      <c r="O7" s="71" t="s">
        <v>220</v>
      </c>
      <c r="P7" s="55" t="s">
        <v>26</v>
      </c>
      <c r="Q7" s="52"/>
      <c r="R7" s="56">
        <v>0.5</v>
      </c>
      <c r="S7" s="53">
        <f>ROUNDUP(R7*0.75,2)</f>
        <v>0.38</v>
      </c>
      <c r="T7" s="67"/>
    </row>
    <row r="8" spans="1:21" ht="24.95" customHeight="1" x14ac:dyDescent="0.15">
      <c r="A8" s="320"/>
      <c r="B8" s="71"/>
      <c r="C8" s="51" t="s">
        <v>180</v>
      </c>
      <c r="D8" s="52"/>
      <c r="E8" s="53">
        <v>0.5</v>
      </c>
      <c r="F8" s="54" t="s">
        <v>28</v>
      </c>
      <c r="G8" s="75"/>
      <c r="H8" s="79" t="s">
        <v>180</v>
      </c>
      <c r="I8" s="52"/>
      <c r="J8" s="54">
        <f>ROUNDUP(E8*0.75,2)</f>
        <v>0.38</v>
      </c>
      <c r="K8" s="54" t="s">
        <v>28</v>
      </c>
      <c r="L8" s="54"/>
      <c r="M8" s="54"/>
      <c r="N8" s="83">
        <f>M8</f>
        <v>0</v>
      </c>
      <c r="O8" s="71" t="s">
        <v>271</v>
      </c>
      <c r="P8" s="55" t="s">
        <v>48</v>
      </c>
      <c r="Q8" s="52"/>
      <c r="R8" s="56">
        <v>30</v>
      </c>
      <c r="S8" s="53">
        <f>ROUNDUP(R8*0.75,2)</f>
        <v>22.5</v>
      </c>
      <c r="T8" s="67"/>
    </row>
    <row r="9" spans="1:21" ht="24.95" customHeight="1" x14ac:dyDescent="0.15">
      <c r="A9" s="320"/>
      <c r="B9" s="71"/>
      <c r="C9" s="51" t="s">
        <v>151</v>
      </c>
      <c r="D9" s="52"/>
      <c r="E9" s="53">
        <v>5</v>
      </c>
      <c r="F9" s="54" t="s">
        <v>28</v>
      </c>
      <c r="G9" s="75"/>
      <c r="H9" s="79" t="s">
        <v>151</v>
      </c>
      <c r="I9" s="52"/>
      <c r="J9" s="54">
        <f>ROUNDUP(E9*0.75,2)</f>
        <v>3.75</v>
      </c>
      <c r="K9" s="54" t="s">
        <v>28</v>
      </c>
      <c r="L9" s="54"/>
      <c r="M9" s="54"/>
      <c r="N9" s="83">
        <f>M9</f>
        <v>0</v>
      </c>
      <c r="O9" s="71" t="s">
        <v>265</v>
      </c>
      <c r="P9" s="55" t="s">
        <v>34</v>
      </c>
      <c r="Q9" s="52" t="s">
        <v>35</v>
      </c>
      <c r="R9" s="56">
        <v>2</v>
      </c>
      <c r="S9" s="53">
        <f>ROUNDUP(R9*0.75,2)</f>
        <v>1.5</v>
      </c>
      <c r="T9" s="67"/>
    </row>
    <row r="10" spans="1:21" ht="24.95" customHeight="1" x14ac:dyDescent="0.15">
      <c r="A10" s="320"/>
      <c r="B10" s="71"/>
      <c r="C10" s="51"/>
      <c r="D10" s="52"/>
      <c r="E10" s="53"/>
      <c r="F10" s="54"/>
      <c r="G10" s="75"/>
      <c r="H10" s="79"/>
      <c r="I10" s="52"/>
      <c r="J10" s="54"/>
      <c r="K10" s="54"/>
      <c r="L10" s="54"/>
      <c r="M10" s="54"/>
      <c r="N10" s="83"/>
      <c r="O10" s="71" t="s">
        <v>41</v>
      </c>
      <c r="P10" s="55" t="s">
        <v>26</v>
      </c>
      <c r="Q10" s="52"/>
      <c r="R10" s="56">
        <v>1.5</v>
      </c>
      <c r="S10" s="53">
        <f>ROUNDUP(R10*0.75,2)</f>
        <v>1.1300000000000001</v>
      </c>
      <c r="T10" s="67"/>
    </row>
    <row r="11" spans="1:21" ht="24.95" customHeight="1" x14ac:dyDescent="0.15">
      <c r="A11" s="320"/>
      <c r="B11" s="71"/>
      <c r="C11" s="51"/>
      <c r="D11" s="52"/>
      <c r="E11" s="53"/>
      <c r="F11" s="54"/>
      <c r="G11" s="75"/>
      <c r="H11" s="79"/>
      <c r="I11" s="52"/>
      <c r="J11" s="54"/>
      <c r="K11" s="54"/>
      <c r="L11" s="54"/>
      <c r="M11" s="54"/>
      <c r="N11" s="83"/>
      <c r="O11" s="71"/>
      <c r="P11" s="55" t="s">
        <v>33</v>
      </c>
      <c r="Q11" s="52"/>
      <c r="R11" s="56">
        <v>3</v>
      </c>
      <c r="S11" s="53">
        <f>ROUNDUP(R11*0.75,2)</f>
        <v>2.25</v>
      </c>
      <c r="T11" s="67"/>
    </row>
    <row r="12" spans="1:21" ht="24.95" customHeight="1" x14ac:dyDescent="0.15">
      <c r="A12" s="320"/>
      <c r="B12" s="70"/>
      <c r="C12" s="45"/>
      <c r="D12" s="46"/>
      <c r="E12" s="47"/>
      <c r="F12" s="48"/>
      <c r="G12" s="74"/>
      <c r="H12" s="78"/>
      <c r="I12" s="46"/>
      <c r="J12" s="48"/>
      <c r="K12" s="48"/>
      <c r="L12" s="48"/>
      <c r="M12" s="48"/>
      <c r="N12" s="82"/>
      <c r="O12" s="70"/>
      <c r="P12" s="49"/>
      <c r="Q12" s="46"/>
      <c r="R12" s="50"/>
      <c r="S12" s="47"/>
      <c r="T12" s="66"/>
    </row>
    <row r="13" spans="1:21" ht="24.95" customHeight="1" x14ac:dyDescent="0.15">
      <c r="A13" s="320"/>
      <c r="B13" s="71" t="s">
        <v>221</v>
      </c>
      <c r="C13" s="51" t="s">
        <v>62</v>
      </c>
      <c r="D13" s="52" t="s">
        <v>63</v>
      </c>
      <c r="E13" s="87">
        <v>0.5</v>
      </c>
      <c r="F13" s="54" t="s">
        <v>64</v>
      </c>
      <c r="G13" s="75"/>
      <c r="H13" s="79" t="s">
        <v>62</v>
      </c>
      <c r="I13" s="52" t="s">
        <v>63</v>
      </c>
      <c r="J13" s="54">
        <f>ROUNDUP(E13*0.75,2)</f>
        <v>0.38</v>
      </c>
      <c r="K13" s="54" t="s">
        <v>64</v>
      </c>
      <c r="L13" s="54"/>
      <c r="M13" s="54"/>
      <c r="N13" s="83">
        <f>M13</f>
        <v>0</v>
      </c>
      <c r="O13" s="71" t="s">
        <v>105</v>
      </c>
      <c r="P13" s="55" t="s">
        <v>37</v>
      </c>
      <c r="Q13" s="52"/>
      <c r="R13" s="56">
        <v>1.5</v>
      </c>
      <c r="S13" s="53">
        <f>ROUNDUP(R13*0.75,2)</f>
        <v>1.1300000000000001</v>
      </c>
      <c r="T13" s="67"/>
    </row>
    <row r="14" spans="1:21" ht="24.95" customHeight="1" x14ac:dyDescent="0.15">
      <c r="A14" s="320"/>
      <c r="B14" s="71"/>
      <c r="C14" s="51" t="s">
        <v>59</v>
      </c>
      <c r="D14" s="52"/>
      <c r="E14" s="53">
        <v>20</v>
      </c>
      <c r="F14" s="54" t="s">
        <v>28</v>
      </c>
      <c r="G14" s="75"/>
      <c r="H14" s="79" t="s">
        <v>59</v>
      </c>
      <c r="I14" s="52"/>
      <c r="J14" s="54">
        <f>ROUNDUP(E14*0.75,2)</f>
        <v>15</v>
      </c>
      <c r="K14" s="54" t="s">
        <v>28</v>
      </c>
      <c r="L14" s="54"/>
      <c r="M14" s="54"/>
      <c r="N14" s="83">
        <f>M14</f>
        <v>0</v>
      </c>
      <c r="O14" s="71" t="s">
        <v>203</v>
      </c>
      <c r="P14" s="55" t="s">
        <v>37</v>
      </c>
      <c r="Q14" s="52"/>
      <c r="R14" s="56">
        <v>1.5</v>
      </c>
      <c r="S14" s="53">
        <f>ROUNDUP(R14*0.75,2)</f>
        <v>1.1300000000000001</v>
      </c>
      <c r="T14" s="67"/>
    </row>
    <row r="15" spans="1:21" ht="24.95" customHeight="1" x14ac:dyDescent="0.15">
      <c r="A15" s="320"/>
      <c r="B15" s="71"/>
      <c r="C15" s="51" t="s">
        <v>179</v>
      </c>
      <c r="D15" s="52"/>
      <c r="E15" s="53">
        <v>10</v>
      </c>
      <c r="F15" s="54" t="s">
        <v>28</v>
      </c>
      <c r="G15" s="75" t="s">
        <v>57</v>
      </c>
      <c r="H15" s="79" t="s">
        <v>179</v>
      </c>
      <c r="I15" s="52"/>
      <c r="J15" s="54">
        <f>ROUNDUP(E15*0.75,2)</f>
        <v>7.5</v>
      </c>
      <c r="K15" s="54" t="s">
        <v>28</v>
      </c>
      <c r="L15" s="54" t="s">
        <v>57</v>
      </c>
      <c r="M15" s="54"/>
      <c r="N15" s="83">
        <f>M15</f>
        <v>0</v>
      </c>
      <c r="O15" s="71" t="s">
        <v>272</v>
      </c>
      <c r="P15" s="55" t="s">
        <v>66</v>
      </c>
      <c r="Q15" s="52"/>
      <c r="R15" s="56">
        <v>0.1</v>
      </c>
      <c r="S15" s="53">
        <f>ROUNDUP(R15*0.75,2)</f>
        <v>0.08</v>
      </c>
      <c r="T15" s="67"/>
    </row>
    <row r="16" spans="1:21" ht="24.95" customHeight="1" x14ac:dyDescent="0.15">
      <c r="A16" s="320"/>
      <c r="B16" s="71"/>
      <c r="C16" s="51" t="s">
        <v>30</v>
      </c>
      <c r="D16" s="52"/>
      <c r="E16" s="53">
        <v>10</v>
      </c>
      <c r="F16" s="54" t="s">
        <v>28</v>
      </c>
      <c r="G16" s="75"/>
      <c r="H16" s="79" t="s">
        <v>30</v>
      </c>
      <c r="I16" s="52"/>
      <c r="J16" s="54">
        <f>ROUNDUP(E16*0.75,2)</f>
        <v>7.5</v>
      </c>
      <c r="K16" s="54" t="s">
        <v>28</v>
      </c>
      <c r="L16" s="54"/>
      <c r="M16" s="54"/>
      <c r="N16" s="83">
        <f>M16</f>
        <v>0</v>
      </c>
      <c r="O16" s="71" t="s">
        <v>267</v>
      </c>
      <c r="P16" s="55" t="s">
        <v>107</v>
      </c>
      <c r="Q16" s="52"/>
      <c r="R16" s="56">
        <v>0.01</v>
      </c>
      <c r="S16" s="53">
        <f>ROUNDUP(R16*0.75,2)</f>
        <v>0.01</v>
      </c>
      <c r="T16" s="67"/>
    </row>
    <row r="17" spans="1:20" ht="24.95" customHeight="1" x14ac:dyDescent="0.15">
      <c r="A17" s="320"/>
      <c r="B17" s="71"/>
      <c r="C17" s="51" t="s">
        <v>174</v>
      </c>
      <c r="D17" s="52"/>
      <c r="E17" s="88">
        <v>0.125</v>
      </c>
      <c r="F17" s="54" t="s">
        <v>55</v>
      </c>
      <c r="G17" s="75" t="s">
        <v>24</v>
      </c>
      <c r="H17" s="79" t="s">
        <v>174</v>
      </c>
      <c r="I17" s="52"/>
      <c r="J17" s="54">
        <f>ROUNDUP(E17*0.75,2)</f>
        <v>9.9999999999999992E-2</v>
      </c>
      <c r="K17" s="54" t="s">
        <v>55</v>
      </c>
      <c r="L17" s="54" t="s">
        <v>24</v>
      </c>
      <c r="M17" s="54"/>
      <c r="N17" s="83">
        <f>M17</f>
        <v>0</v>
      </c>
      <c r="O17" s="71" t="s">
        <v>22</v>
      </c>
      <c r="P17" s="55" t="s">
        <v>34</v>
      </c>
      <c r="Q17" s="52" t="s">
        <v>35</v>
      </c>
      <c r="R17" s="56">
        <v>0.5</v>
      </c>
      <c r="S17" s="53">
        <f>ROUNDUP(R17*0.75,2)</f>
        <v>0.38</v>
      </c>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44</v>
      </c>
      <c r="C19" s="51" t="s">
        <v>42</v>
      </c>
      <c r="D19" s="52"/>
      <c r="E19" s="53">
        <v>20</v>
      </c>
      <c r="F19" s="54" t="s">
        <v>28</v>
      </c>
      <c r="G19" s="75"/>
      <c r="H19" s="79" t="s">
        <v>42</v>
      </c>
      <c r="I19" s="52"/>
      <c r="J19" s="54">
        <f>ROUNDUP(E19*0.75,2)</f>
        <v>15</v>
      </c>
      <c r="K19" s="54" t="s">
        <v>28</v>
      </c>
      <c r="L19" s="54"/>
      <c r="M19" s="54"/>
      <c r="N19" s="83">
        <f>M19</f>
        <v>0</v>
      </c>
      <c r="O19" s="71" t="s">
        <v>41</v>
      </c>
      <c r="P19" s="55" t="s">
        <v>48</v>
      </c>
      <c r="Q19" s="52"/>
      <c r="R19" s="56">
        <v>100</v>
      </c>
      <c r="S19" s="53">
        <f>ROUNDUP(R19*0.75,2)</f>
        <v>75</v>
      </c>
      <c r="T19" s="67"/>
    </row>
    <row r="20" spans="1:20" ht="24.95" customHeight="1" x14ac:dyDescent="0.15">
      <c r="A20" s="320"/>
      <c r="B20" s="71"/>
      <c r="C20" s="51" t="s">
        <v>47</v>
      </c>
      <c r="D20" s="52"/>
      <c r="E20" s="53">
        <v>3</v>
      </c>
      <c r="F20" s="54" t="s">
        <v>28</v>
      </c>
      <c r="G20" s="75"/>
      <c r="H20" s="79" t="s">
        <v>47</v>
      </c>
      <c r="I20" s="52"/>
      <c r="J20" s="54">
        <f>ROUNDUP(E20*0.75,2)</f>
        <v>2.25</v>
      </c>
      <c r="K20" s="54" t="s">
        <v>28</v>
      </c>
      <c r="L20" s="54"/>
      <c r="M20" s="54"/>
      <c r="N20" s="83">
        <f>M20</f>
        <v>0</v>
      </c>
      <c r="O20" s="71"/>
      <c r="P20" s="55" t="s">
        <v>49</v>
      </c>
      <c r="Q20" s="52"/>
      <c r="R20" s="56">
        <v>3</v>
      </c>
      <c r="S20" s="53">
        <f>ROUNDUP(R20*0.75,2)</f>
        <v>2.25</v>
      </c>
      <c r="T20" s="67"/>
    </row>
    <row r="21" spans="1:20" ht="24.95" customHeight="1" x14ac:dyDescent="0.15">
      <c r="A21" s="320"/>
      <c r="B21" s="70"/>
      <c r="C21" s="45"/>
      <c r="D21" s="46"/>
      <c r="E21" s="47"/>
      <c r="F21" s="48"/>
      <c r="G21" s="74"/>
      <c r="H21" s="78"/>
      <c r="I21" s="46"/>
      <c r="J21" s="48"/>
      <c r="K21" s="48"/>
      <c r="L21" s="48"/>
      <c r="M21" s="48"/>
      <c r="N21" s="82"/>
      <c r="O21" s="70"/>
      <c r="P21" s="49"/>
      <c r="Q21" s="46"/>
      <c r="R21" s="50"/>
      <c r="S21" s="47"/>
      <c r="T21" s="66"/>
    </row>
    <row r="22" spans="1:20" ht="24.95" customHeight="1" x14ac:dyDescent="0.15">
      <c r="A22" s="320"/>
      <c r="B22" s="71" t="s">
        <v>97</v>
      </c>
      <c r="C22" s="51" t="s">
        <v>99</v>
      </c>
      <c r="D22" s="52"/>
      <c r="E22" s="63">
        <v>0.16666666666666666</v>
      </c>
      <c r="F22" s="54" t="s">
        <v>64</v>
      </c>
      <c r="G22" s="75"/>
      <c r="H22" s="79" t="s">
        <v>99</v>
      </c>
      <c r="I22" s="52"/>
      <c r="J22" s="54">
        <f>ROUNDUP(E22*0.75,2)</f>
        <v>0.13</v>
      </c>
      <c r="K22" s="54" t="s">
        <v>64</v>
      </c>
      <c r="L22" s="54"/>
      <c r="M22" s="54"/>
      <c r="N22" s="83">
        <f>M22</f>
        <v>0</v>
      </c>
      <c r="O22" s="71" t="s">
        <v>98</v>
      </c>
      <c r="P22" s="55"/>
      <c r="Q22" s="52"/>
      <c r="R22" s="56"/>
      <c r="S22" s="53"/>
      <c r="T22" s="67"/>
    </row>
    <row r="23" spans="1:20" ht="24.95" customHeight="1" thickBot="1" x14ac:dyDescent="0.2">
      <c r="A23" s="321"/>
      <c r="B23" s="72"/>
      <c r="C23" s="57"/>
      <c r="D23" s="58"/>
      <c r="E23" s="59"/>
      <c r="F23" s="60"/>
      <c r="G23" s="76"/>
      <c r="H23" s="80"/>
      <c r="I23" s="58"/>
      <c r="J23" s="60"/>
      <c r="K23" s="60"/>
      <c r="L23" s="60"/>
      <c r="M23" s="60"/>
      <c r="N23" s="84"/>
      <c r="O23" s="72"/>
      <c r="P23" s="61"/>
      <c r="Q23" s="58"/>
      <c r="R23" s="62"/>
      <c r="S23" s="59"/>
      <c r="T23" s="68"/>
    </row>
    <row r="24" spans="1:20" ht="24.95" customHeight="1" x14ac:dyDescent="0.15"/>
    <row r="25" spans="1:20" ht="24.95" customHeight="1" x14ac:dyDescent="0.15"/>
    <row r="26" spans="1:20" ht="24.95" customHeight="1" x14ac:dyDescent="0.15"/>
  </sheetData>
  <mergeCells count="4">
    <mergeCell ref="H1:O1"/>
    <mergeCell ref="A2:T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369</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318</v>
      </c>
      <c r="I5" s="325" t="s">
        <v>288</v>
      </c>
      <c r="J5" s="326"/>
      <c r="K5" s="327"/>
      <c r="L5" s="328" t="s">
        <v>317</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353</v>
      </c>
      <c r="C9" s="107" t="s">
        <v>149</v>
      </c>
      <c r="D9" s="107" t="s">
        <v>150</v>
      </c>
      <c r="E9" s="52"/>
      <c r="F9" s="52"/>
      <c r="G9" s="107"/>
      <c r="H9" s="130">
        <v>0.7</v>
      </c>
      <c r="I9" s="107" t="s">
        <v>353</v>
      </c>
      <c r="J9" s="107" t="s">
        <v>149</v>
      </c>
      <c r="K9" s="130">
        <v>0.3</v>
      </c>
      <c r="L9" s="107" t="s">
        <v>352</v>
      </c>
      <c r="M9" s="107" t="s">
        <v>59</v>
      </c>
      <c r="N9" s="123">
        <v>10</v>
      </c>
      <c r="O9" s="119"/>
    </row>
    <row r="10" spans="1:21" ht="24.95" customHeight="1" x14ac:dyDescent="0.15">
      <c r="A10" s="332"/>
      <c r="B10" s="107"/>
      <c r="C10" s="107" t="s">
        <v>62</v>
      </c>
      <c r="D10" s="107"/>
      <c r="E10" s="52" t="s">
        <v>63</v>
      </c>
      <c r="F10" s="52"/>
      <c r="G10" s="107"/>
      <c r="H10" s="125">
        <v>0.13</v>
      </c>
      <c r="I10" s="107"/>
      <c r="J10" s="107" t="s">
        <v>321</v>
      </c>
      <c r="K10" s="125">
        <v>0.13</v>
      </c>
      <c r="L10" s="107"/>
      <c r="M10" s="107" t="s">
        <v>179</v>
      </c>
      <c r="N10" s="123">
        <v>10</v>
      </c>
      <c r="O10" s="119" t="s">
        <v>57</v>
      </c>
    </row>
    <row r="11" spans="1:21" ht="24.95" customHeight="1" x14ac:dyDescent="0.15">
      <c r="A11" s="332"/>
      <c r="B11" s="107"/>
      <c r="C11" s="107" t="s">
        <v>59</v>
      </c>
      <c r="D11" s="107"/>
      <c r="E11" s="52"/>
      <c r="F11" s="52"/>
      <c r="G11" s="107"/>
      <c r="H11" s="110">
        <v>20</v>
      </c>
      <c r="I11" s="107"/>
      <c r="J11" s="107" t="s">
        <v>59</v>
      </c>
      <c r="K11" s="110">
        <v>10</v>
      </c>
      <c r="L11" s="105"/>
      <c r="M11" s="105"/>
      <c r="N11" s="122"/>
      <c r="O11" s="118"/>
    </row>
    <row r="12" spans="1:21" ht="24.95" customHeight="1" x14ac:dyDescent="0.15">
      <c r="A12" s="332"/>
      <c r="B12" s="107"/>
      <c r="C12" s="107" t="s">
        <v>179</v>
      </c>
      <c r="D12" s="107" t="s">
        <v>57</v>
      </c>
      <c r="E12" s="52"/>
      <c r="F12" s="52"/>
      <c r="G12" s="107"/>
      <c r="H12" s="110">
        <v>10</v>
      </c>
      <c r="I12" s="107"/>
      <c r="J12" s="107" t="s">
        <v>179</v>
      </c>
      <c r="K12" s="110">
        <v>10</v>
      </c>
      <c r="L12" s="107" t="s">
        <v>351</v>
      </c>
      <c r="M12" s="107" t="s">
        <v>42</v>
      </c>
      <c r="N12" s="123">
        <v>10</v>
      </c>
      <c r="O12" s="119"/>
    </row>
    <row r="13" spans="1:21" ht="24.95" customHeight="1" x14ac:dyDescent="0.15">
      <c r="A13" s="332"/>
      <c r="B13" s="107"/>
      <c r="C13" s="107" t="s">
        <v>30</v>
      </c>
      <c r="D13" s="107"/>
      <c r="E13" s="52"/>
      <c r="F13" s="52"/>
      <c r="G13" s="107"/>
      <c r="H13" s="110">
        <v>10</v>
      </c>
      <c r="I13" s="107"/>
      <c r="J13" s="107" t="s">
        <v>30</v>
      </c>
      <c r="K13" s="110">
        <v>10</v>
      </c>
      <c r="L13" s="105"/>
      <c r="M13" s="105"/>
      <c r="N13" s="122"/>
      <c r="O13" s="118"/>
    </row>
    <row r="14" spans="1:21" ht="24.95" customHeight="1" x14ac:dyDescent="0.15">
      <c r="A14" s="332"/>
      <c r="B14" s="107"/>
      <c r="C14" s="107"/>
      <c r="D14" s="107"/>
      <c r="E14" s="52"/>
      <c r="F14" s="52"/>
      <c r="G14" s="107" t="s">
        <v>48</v>
      </c>
      <c r="H14" s="110" t="s">
        <v>299</v>
      </c>
      <c r="I14" s="107"/>
      <c r="J14" s="107"/>
      <c r="K14" s="110"/>
      <c r="L14" s="107" t="s">
        <v>97</v>
      </c>
      <c r="M14" s="107" t="s">
        <v>99</v>
      </c>
      <c r="N14" s="126">
        <v>0.1</v>
      </c>
      <c r="O14" s="119"/>
    </row>
    <row r="15" spans="1:21" ht="24.95" customHeight="1" x14ac:dyDescent="0.15">
      <c r="A15" s="332"/>
      <c r="B15" s="107"/>
      <c r="C15" s="107"/>
      <c r="D15" s="107"/>
      <c r="E15" s="52"/>
      <c r="F15" s="52"/>
      <c r="G15" s="107" t="s">
        <v>33</v>
      </c>
      <c r="H15" s="110" t="s">
        <v>300</v>
      </c>
      <c r="I15" s="107"/>
      <c r="J15" s="107"/>
      <c r="K15" s="110"/>
      <c r="L15" s="107"/>
      <c r="M15" s="107"/>
      <c r="N15" s="123"/>
      <c r="O15" s="119"/>
    </row>
    <row r="16" spans="1:21" ht="24.95" customHeight="1" x14ac:dyDescent="0.15">
      <c r="A16" s="332"/>
      <c r="B16" s="107"/>
      <c r="C16" s="107"/>
      <c r="D16" s="107"/>
      <c r="E16" s="52"/>
      <c r="F16" s="52" t="s">
        <v>35</v>
      </c>
      <c r="G16" s="107" t="s">
        <v>34</v>
      </c>
      <c r="H16" s="110" t="s">
        <v>300</v>
      </c>
      <c r="I16" s="107"/>
      <c r="J16" s="107"/>
      <c r="K16" s="110"/>
      <c r="L16" s="107"/>
      <c r="M16" s="107"/>
      <c r="N16" s="123"/>
      <c r="O16" s="119"/>
    </row>
    <row r="17" spans="1:15" ht="24.95" customHeight="1" x14ac:dyDescent="0.15">
      <c r="A17" s="332"/>
      <c r="B17" s="105"/>
      <c r="C17" s="105"/>
      <c r="D17" s="105"/>
      <c r="E17" s="46"/>
      <c r="F17" s="46"/>
      <c r="G17" s="105"/>
      <c r="H17" s="106"/>
      <c r="I17" s="105"/>
      <c r="J17" s="105"/>
      <c r="K17" s="106"/>
      <c r="L17" s="107"/>
      <c r="M17" s="107"/>
      <c r="N17" s="123"/>
      <c r="O17" s="119"/>
    </row>
    <row r="18" spans="1:15" ht="24.95" customHeight="1" x14ac:dyDescent="0.15">
      <c r="A18" s="332"/>
      <c r="B18" s="107" t="s">
        <v>44</v>
      </c>
      <c r="C18" s="107" t="s">
        <v>42</v>
      </c>
      <c r="D18" s="107"/>
      <c r="E18" s="52"/>
      <c r="F18" s="52"/>
      <c r="G18" s="107"/>
      <c r="H18" s="110">
        <v>15</v>
      </c>
      <c r="I18" s="107" t="s">
        <v>44</v>
      </c>
      <c r="J18" s="107" t="s">
        <v>42</v>
      </c>
      <c r="K18" s="110">
        <v>10</v>
      </c>
      <c r="L18" s="107"/>
      <c r="M18" s="107"/>
      <c r="N18" s="123"/>
      <c r="O18" s="119"/>
    </row>
    <row r="19" spans="1:15" ht="24.95" customHeight="1" x14ac:dyDescent="0.15">
      <c r="A19" s="332"/>
      <c r="B19" s="107"/>
      <c r="C19" s="107"/>
      <c r="D19" s="107"/>
      <c r="E19" s="52"/>
      <c r="F19" s="111"/>
      <c r="G19" s="107" t="s">
        <v>48</v>
      </c>
      <c r="H19" s="110" t="s">
        <v>299</v>
      </c>
      <c r="I19" s="107"/>
      <c r="J19" s="107"/>
      <c r="K19" s="110"/>
      <c r="L19" s="107"/>
      <c r="M19" s="107"/>
      <c r="N19" s="123"/>
      <c r="O19" s="119"/>
    </row>
    <row r="20" spans="1:15" ht="24.95" customHeight="1" x14ac:dyDescent="0.15">
      <c r="A20" s="332"/>
      <c r="B20" s="107"/>
      <c r="C20" s="107"/>
      <c r="D20" s="107"/>
      <c r="E20" s="52"/>
      <c r="F20" s="52"/>
      <c r="G20" s="107" t="s">
        <v>49</v>
      </c>
      <c r="H20" s="110" t="s">
        <v>300</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97</v>
      </c>
      <c r="C22" s="107" t="s">
        <v>99</v>
      </c>
      <c r="D22" s="107"/>
      <c r="E22" s="52"/>
      <c r="F22" s="52"/>
      <c r="G22" s="107"/>
      <c r="H22" s="125">
        <v>0.13</v>
      </c>
      <c r="I22" s="107" t="s">
        <v>97</v>
      </c>
      <c r="J22" s="107" t="s">
        <v>99</v>
      </c>
      <c r="K22" s="125">
        <v>0.13</v>
      </c>
      <c r="L22" s="107"/>
      <c r="M22" s="107"/>
      <c r="N22" s="123"/>
      <c r="O22" s="119"/>
    </row>
    <row r="23" spans="1:15" ht="24.95" customHeight="1" thickBot="1" x14ac:dyDescent="0.2">
      <c r="A23" s="333"/>
      <c r="B23" s="112"/>
      <c r="C23" s="112"/>
      <c r="D23" s="112"/>
      <c r="E23" s="58"/>
      <c r="F23" s="58"/>
      <c r="G23" s="112"/>
      <c r="H23" s="113"/>
      <c r="I23" s="112"/>
      <c r="J23" s="112"/>
      <c r="K23" s="113"/>
      <c r="L23" s="112"/>
      <c r="M23" s="112"/>
      <c r="N23" s="124"/>
      <c r="O23" s="120"/>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row r="62" spans="2:14" ht="14.25" x14ac:dyDescent="0.15">
      <c r="B62" s="115"/>
      <c r="C62" s="115"/>
      <c r="D62" s="115"/>
      <c r="G62" s="115"/>
      <c r="H62" s="116"/>
      <c r="I62" s="115"/>
      <c r="J62" s="115"/>
      <c r="K62" s="116"/>
      <c r="L62" s="115"/>
      <c r="M62" s="115"/>
      <c r="N62" s="116"/>
    </row>
    <row r="63" spans="2:14" ht="14.25" x14ac:dyDescent="0.15">
      <c r="B63" s="115"/>
      <c r="C63" s="115"/>
      <c r="D63" s="115"/>
      <c r="G63" s="115"/>
      <c r="H63" s="116"/>
      <c r="I63" s="115"/>
      <c r="J63" s="115"/>
      <c r="K63" s="116"/>
      <c r="L63" s="115"/>
      <c r="M63" s="115"/>
      <c r="N63" s="116"/>
    </row>
    <row r="64" spans="2:14" ht="14.25" x14ac:dyDescent="0.15">
      <c r="B64" s="115"/>
      <c r="C64" s="115"/>
      <c r="D64" s="115"/>
      <c r="G64" s="115"/>
      <c r="H64" s="116"/>
      <c r="I64" s="115"/>
      <c r="J64" s="115"/>
      <c r="K64" s="116"/>
      <c r="L64" s="115"/>
      <c r="M64" s="115"/>
      <c r="N64" s="116"/>
    </row>
    <row r="65" spans="2:14" ht="14.25" x14ac:dyDescent="0.15">
      <c r="B65" s="115"/>
      <c r="C65" s="115"/>
      <c r="D65" s="115"/>
      <c r="G65" s="115"/>
      <c r="H65" s="116"/>
      <c r="I65" s="115"/>
      <c r="J65" s="115"/>
      <c r="K65" s="116"/>
      <c r="L65" s="115"/>
      <c r="M65" s="115"/>
      <c r="N65" s="116"/>
    </row>
    <row r="66" spans="2:14" ht="14.25" x14ac:dyDescent="0.15">
      <c r="B66" s="115"/>
      <c r="C66" s="115"/>
      <c r="D66" s="115"/>
      <c r="G66" s="115"/>
      <c r="H66" s="116"/>
      <c r="I66" s="115"/>
      <c r="J66" s="115"/>
      <c r="K66" s="116"/>
      <c r="L66" s="115"/>
      <c r="M66" s="115"/>
      <c r="N66" s="116"/>
    </row>
    <row r="67" spans="2:14" ht="14.25" x14ac:dyDescent="0.15">
      <c r="B67" s="115"/>
      <c r="C67" s="115"/>
      <c r="D67" s="115"/>
      <c r="G67" s="115"/>
      <c r="H67" s="116"/>
      <c r="I67" s="115"/>
      <c r="J67" s="115"/>
      <c r="K67" s="116"/>
      <c r="L67" s="115"/>
      <c r="M67" s="115"/>
      <c r="N67" s="116"/>
    </row>
    <row r="68" spans="2:14" ht="14.25" x14ac:dyDescent="0.15">
      <c r="B68" s="115"/>
      <c r="C68" s="115"/>
      <c r="D68" s="115"/>
      <c r="G68" s="115"/>
      <c r="H68" s="116"/>
      <c r="I68" s="115"/>
      <c r="J68" s="115"/>
      <c r="K68" s="116"/>
      <c r="L68" s="115"/>
      <c r="M68" s="115"/>
      <c r="N68" s="11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36" ht="36.75" customHeight="1" x14ac:dyDescent="0.15">
      <c r="A1" s="1" t="s">
        <v>14</v>
      </c>
      <c r="B1" s="1"/>
      <c r="C1" s="2"/>
      <c r="D1" s="3"/>
      <c r="E1" s="2"/>
      <c r="F1" s="2"/>
      <c r="G1" s="2"/>
      <c r="H1" s="315"/>
      <c r="I1" s="315"/>
      <c r="J1" s="316"/>
      <c r="K1" s="316"/>
      <c r="L1" s="316"/>
      <c r="M1" s="316"/>
      <c r="N1" s="316"/>
      <c r="O1" s="316"/>
      <c r="P1" s="2"/>
      <c r="Q1" s="2"/>
      <c r="R1" s="4"/>
      <c r="S1" s="4"/>
      <c r="T1" s="3"/>
      <c r="U1" s="3"/>
    </row>
    <row r="2" spans="1:36"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36" ht="27.75" customHeight="1" thickBot="1" x14ac:dyDescent="0.3">
      <c r="A3" s="317" t="s">
        <v>258</v>
      </c>
      <c r="B3" s="318"/>
      <c r="C3" s="318"/>
      <c r="D3" s="318"/>
      <c r="E3" s="318"/>
      <c r="F3" s="318"/>
      <c r="G3" s="2"/>
      <c r="H3" s="2"/>
      <c r="I3" s="13"/>
      <c r="J3" s="2"/>
      <c r="K3" s="7"/>
      <c r="L3" s="7"/>
      <c r="M3" s="7"/>
      <c r="N3" s="11"/>
      <c r="O3" s="2"/>
      <c r="P3" s="14"/>
      <c r="Q3" s="13"/>
      <c r="R3" s="15"/>
      <c r="S3" s="15"/>
      <c r="T3" s="16"/>
      <c r="U3" s="12"/>
    </row>
    <row r="4" spans="1:36"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c r="AC4" s="3"/>
      <c r="AD4" s="3"/>
      <c r="AE4" s="3"/>
      <c r="AF4" s="3"/>
      <c r="AG4" s="3"/>
      <c r="AH4" s="3"/>
      <c r="AI4" s="3"/>
      <c r="AJ4" s="3"/>
    </row>
    <row r="5" spans="1:36" ht="24.95" customHeight="1" x14ac:dyDescent="0.15">
      <c r="A5" s="319" t="s">
        <v>50</v>
      </c>
      <c r="B5" s="69" t="s">
        <v>223</v>
      </c>
      <c r="C5" s="39" t="s">
        <v>106</v>
      </c>
      <c r="D5" s="40"/>
      <c r="E5" s="41">
        <v>10</v>
      </c>
      <c r="F5" s="42" t="s">
        <v>28</v>
      </c>
      <c r="G5" s="73" t="s">
        <v>24</v>
      </c>
      <c r="H5" s="77" t="s">
        <v>106</v>
      </c>
      <c r="I5" s="40"/>
      <c r="J5" s="42">
        <f>ROUNDUP(E5*0.75,2)</f>
        <v>7.5</v>
      </c>
      <c r="K5" s="42" t="s">
        <v>28</v>
      </c>
      <c r="L5" s="42" t="s">
        <v>24</v>
      </c>
      <c r="M5" s="42"/>
      <c r="N5" s="81">
        <f>M5</f>
        <v>0</v>
      </c>
      <c r="O5" s="69" t="s">
        <v>176</v>
      </c>
      <c r="P5" s="43" t="s">
        <v>16</v>
      </c>
      <c r="Q5" s="40"/>
      <c r="R5" s="44">
        <v>110</v>
      </c>
      <c r="S5" s="41">
        <f t="shared" ref="S5:S12" si="0">ROUNDUP(R5*0.75,2)</f>
        <v>82.5</v>
      </c>
      <c r="T5" s="65"/>
    </row>
    <row r="6" spans="1:36" ht="24.95" customHeight="1" x14ac:dyDescent="0.15">
      <c r="A6" s="320"/>
      <c r="B6" s="71"/>
      <c r="C6" s="51" t="s">
        <v>59</v>
      </c>
      <c r="D6" s="52"/>
      <c r="E6" s="53">
        <v>20</v>
      </c>
      <c r="F6" s="54" t="s">
        <v>28</v>
      </c>
      <c r="G6" s="75"/>
      <c r="H6" s="79" t="s">
        <v>59</v>
      </c>
      <c r="I6" s="52"/>
      <c r="J6" s="54">
        <f>ROUNDUP(E6*0.75,2)</f>
        <v>15</v>
      </c>
      <c r="K6" s="54" t="s">
        <v>28</v>
      </c>
      <c r="L6" s="54"/>
      <c r="M6" s="54"/>
      <c r="N6" s="83">
        <f>M6</f>
        <v>0</v>
      </c>
      <c r="O6" s="71" t="s">
        <v>224</v>
      </c>
      <c r="P6" s="55" t="s">
        <v>100</v>
      </c>
      <c r="Q6" s="52" t="s">
        <v>53</v>
      </c>
      <c r="R6" s="56">
        <v>1</v>
      </c>
      <c r="S6" s="53">
        <f t="shared" si="0"/>
        <v>0.75</v>
      </c>
      <c r="T6" s="67"/>
    </row>
    <row r="7" spans="1:36" ht="24.95" customHeight="1" x14ac:dyDescent="0.15">
      <c r="A7" s="320"/>
      <c r="B7" s="71"/>
      <c r="C7" s="51" t="s">
        <v>62</v>
      </c>
      <c r="D7" s="52" t="s">
        <v>63</v>
      </c>
      <c r="E7" s="53">
        <v>1</v>
      </c>
      <c r="F7" s="54" t="s">
        <v>64</v>
      </c>
      <c r="G7" s="75"/>
      <c r="H7" s="79" t="s">
        <v>62</v>
      </c>
      <c r="I7" s="52" t="s">
        <v>63</v>
      </c>
      <c r="J7" s="54">
        <f>ROUNDUP(E7*0.75,2)</f>
        <v>0.75</v>
      </c>
      <c r="K7" s="54" t="s">
        <v>64</v>
      </c>
      <c r="L7" s="54"/>
      <c r="M7" s="54"/>
      <c r="N7" s="83">
        <f>M7</f>
        <v>0</v>
      </c>
      <c r="O7" s="71" t="s">
        <v>225</v>
      </c>
      <c r="P7" s="55" t="s">
        <v>66</v>
      </c>
      <c r="Q7" s="52"/>
      <c r="R7" s="56">
        <v>0.1</v>
      </c>
      <c r="S7" s="53">
        <f t="shared" si="0"/>
        <v>0.08</v>
      </c>
      <c r="T7" s="67"/>
    </row>
    <row r="8" spans="1:36" ht="24.95" customHeight="1" x14ac:dyDescent="0.15">
      <c r="A8" s="320"/>
      <c r="B8" s="71"/>
      <c r="C8" s="51" t="s">
        <v>177</v>
      </c>
      <c r="D8" s="52"/>
      <c r="E8" s="53">
        <v>5</v>
      </c>
      <c r="F8" s="54" t="s">
        <v>28</v>
      </c>
      <c r="G8" s="75" t="s">
        <v>57</v>
      </c>
      <c r="H8" s="79" t="s">
        <v>177</v>
      </c>
      <c r="I8" s="52"/>
      <c r="J8" s="54">
        <f>ROUNDUP(E8*0.75,2)</f>
        <v>3.75</v>
      </c>
      <c r="K8" s="54" t="s">
        <v>28</v>
      </c>
      <c r="L8" s="54" t="s">
        <v>57</v>
      </c>
      <c r="M8" s="54"/>
      <c r="N8" s="83">
        <f>M8</f>
        <v>0</v>
      </c>
      <c r="O8" s="71" t="s">
        <v>226</v>
      </c>
      <c r="P8" s="55" t="s">
        <v>89</v>
      </c>
      <c r="Q8" s="52"/>
      <c r="R8" s="56">
        <v>8</v>
      </c>
      <c r="S8" s="53">
        <f t="shared" si="0"/>
        <v>6</v>
      </c>
      <c r="T8" s="67"/>
    </row>
    <row r="9" spans="1:36" ht="24.95" customHeight="1" x14ac:dyDescent="0.15">
      <c r="A9" s="320"/>
      <c r="B9" s="71"/>
      <c r="C9" s="51"/>
      <c r="D9" s="52"/>
      <c r="E9" s="53"/>
      <c r="F9" s="54"/>
      <c r="G9" s="75"/>
      <c r="H9" s="79"/>
      <c r="I9" s="52"/>
      <c r="J9" s="54"/>
      <c r="K9" s="54"/>
      <c r="L9" s="54"/>
      <c r="M9" s="54"/>
      <c r="N9" s="83"/>
      <c r="O9" s="71" t="s">
        <v>227</v>
      </c>
      <c r="P9" s="55" t="s">
        <v>66</v>
      </c>
      <c r="Q9" s="52"/>
      <c r="R9" s="56">
        <v>0.1</v>
      </c>
      <c r="S9" s="53">
        <f t="shared" si="0"/>
        <v>0.08</v>
      </c>
      <c r="T9" s="67"/>
    </row>
    <row r="10" spans="1:36" ht="24.95" customHeight="1" x14ac:dyDescent="0.15">
      <c r="A10" s="320"/>
      <c r="B10" s="71"/>
      <c r="C10" s="51"/>
      <c r="D10" s="52"/>
      <c r="E10" s="53"/>
      <c r="F10" s="54"/>
      <c r="G10" s="75"/>
      <c r="H10" s="79"/>
      <c r="I10" s="52"/>
      <c r="J10" s="54"/>
      <c r="K10" s="54"/>
      <c r="L10" s="54"/>
      <c r="M10" s="54"/>
      <c r="N10" s="83"/>
      <c r="O10" s="71" t="s">
        <v>228</v>
      </c>
      <c r="P10" s="55" t="s">
        <v>107</v>
      </c>
      <c r="Q10" s="52"/>
      <c r="R10" s="56">
        <v>0.01</v>
      </c>
      <c r="S10" s="53">
        <f t="shared" si="0"/>
        <v>0.01</v>
      </c>
      <c r="T10" s="67"/>
    </row>
    <row r="11" spans="1:36" ht="24.95" customHeight="1" x14ac:dyDescent="0.15">
      <c r="A11" s="320"/>
      <c r="B11" s="71"/>
      <c r="C11" s="51"/>
      <c r="D11" s="52"/>
      <c r="E11" s="53"/>
      <c r="F11" s="54"/>
      <c r="G11" s="75"/>
      <c r="H11" s="79"/>
      <c r="I11" s="52"/>
      <c r="J11" s="54"/>
      <c r="K11" s="54"/>
      <c r="L11" s="54"/>
      <c r="M11" s="54"/>
      <c r="N11" s="83"/>
      <c r="O11" s="71" t="s">
        <v>22</v>
      </c>
      <c r="P11" s="55" t="s">
        <v>65</v>
      </c>
      <c r="Q11" s="52"/>
      <c r="R11" s="56">
        <v>1</v>
      </c>
      <c r="S11" s="53">
        <f t="shared" si="0"/>
        <v>0.75</v>
      </c>
      <c r="T11" s="67"/>
    </row>
    <row r="12" spans="1:36" ht="24.95" customHeight="1" x14ac:dyDescent="0.15">
      <c r="A12" s="320"/>
      <c r="B12" s="71"/>
      <c r="C12" s="51"/>
      <c r="D12" s="52"/>
      <c r="E12" s="53"/>
      <c r="F12" s="54"/>
      <c r="G12" s="75"/>
      <c r="H12" s="79"/>
      <c r="I12" s="52"/>
      <c r="J12" s="54"/>
      <c r="K12" s="54"/>
      <c r="L12" s="54"/>
      <c r="M12" s="54"/>
      <c r="N12" s="83"/>
      <c r="O12" s="71"/>
      <c r="P12" s="55" t="s">
        <v>89</v>
      </c>
      <c r="Q12" s="52"/>
      <c r="R12" s="56">
        <v>3</v>
      </c>
      <c r="S12" s="53">
        <f t="shared" si="0"/>
        <v>2.25</v>
      </c>
      <c r="T12" s="67"/>
    </row>
    <row r="13" spans="1:36" ht="24.95" customHeight="1" x14ac:dyDescent="0.15">
      <c r="A13" s="320"/>
      <c r="B13" s="70"/>
      <c r="C13" s="45"/>
      <c r="D13" s="46"/>
      <c r="E13" s="47"/>
      <c r="F13" s="48"/>
      <c r="G13" s="74"/>
      <c r="H13" s="78"/>
      <c r="I13" s="46"/>
      <c r="J13" s="48"/>
      <c r="K13" s="48"/>
      <c r="L13" s="48"/>
      <c r="M13" s="48"/>
      <c r="N13" s="82"/>
      <c r="O13" s="70"/>
      <c r="P13" s="49"/>
      <c r="Q13" s="46"/>
      <c r="R13" s="50"/>
      <c r="S13" s="47"/>
      <c r="T13" s="66"/>
    </row>
    <row r="14" spans="1:36" ht="24.95" customHeight="1" x14ac:dyDescent="0.15">
      <c r="A14" s="320"/>
      <c r="B14" s="71" t="s">
        <v>229</v>
      </c>
      <c r="C14" s="51" t="s">
        <v>233</v>
      </c>
      <c r="D14" s="52" t="s">
        <v>35</v>
      </c>
      <c r="E14" s="53">
        <v>10</v>
      </c>
      <c r="F14" s="54" t="s">
        <v>28</v>
      </c>
      <c r="G14" s="75"/>
      <c r="H14" s="79" t="s">
        <v>233</v>
      </c>
      <c r="I14" s="52" t="s">
        <v>35</v>
      </c>
      <c r="J14" s="54">
        <f>ROUNDUP(E14*0.75,2)</f>
        <v>7.5</v>
      </c>
      <c r="K14" s="54" t="s">
        <v>28</v>
      </c>
      <c r="L14" s="54"/>
      <c r="M14" s="54"/>
      <c r="N14" s="83">
        <f>M14</f>
        <v>0</v>
      </c>
      <c r="O14" s="71" t="s">
        <v>230</v>
      </c>
      <c r="P14" s="55" t="s">
        <v>33</v>
      </c>
      <c r="Q14" s="52"/>
      <c r="R14" s="56">
        <v>0.3</v>
      </c>
      <c r="S14" s="53">
        <f>ROUNDUP(R14*0.75,2)</f>
        <v>0.23</v>
      </c>
      <c r="T14" s="67"/>
    </row>
    <row r="15" spans="1:36" ht="24.95" customHeight="1" x14ac:dyDescent="0.15">
      <c r="A15" s="320"/>
      <c r="B15" s="71"/>
      <c r="C15" s="51" t="s">
        <v>93</v>
      </c>
      <c r="D15" s="52"/>
      <c r="E15" s="53">
        <v>10</v>
      </c>
      <c r="F15" s="54" t="s">
        <v>28</v>
      </c>
      <c r="G15" s="75" t="s">
        <v>94</v>
      </c>
      <c r="H15" s="79" t="s">
        <v>93</v>
      </c>
      <c r="I15" s="52"/>
      <c r="J15" s="54">
        <f>ROUNDUP(E15*0.75,2)</f>
        <v>7.5</v>
      </c>
      <c r="K15" s="54" t="s">
        <v>28</v>
      </c>
      <c r="L15" s="54" t="s">
        <v>94</v>
      </c>
      <c r="M15" s="54"/>
      <c r="N15" s="83">
        <f>M15</f>
        <v>0</v>
      </c>
      <c r="O15" s="71" t="s">
        <v>231</v>
      </c>
      <c r="P15" s="55" t="s">
        <v>66</v>
      </c>
      <c r="Q15" s="52"/>
      <c r="R15" s="56">
        <v>0.1</v>
      </c>
      <c r="S15" s="53">
        <f>ROUNDUP(R15*0.75,2)</f>
        <v>0.08</v>
      </c>
      <c r="T15" s="67"/>
    </row>
    <row r="16" spans="1:36" ht="24.95" customHeight="1" x14ac:dyDescent="0.15">
      <c r="A16" s="320"/>
      <c r="B16" s="71"/>
      <c r="C16" s="51" t="s">
        <v>96</v>
      </c>
      <c r="D16" s="52"/>
      <c r="E16" s="53">
        <v>10</v>
      </c>
      <c r="F16" s="54" t="s">
        <v>28</v>
      </c>
      <c r="G16" s="75"/>
      <c r="H16" s="79" t="s">
        <v>96</v>
      </c>
      <c r="I16" s="52"/>
      <c r="J16" s="54">
        <f>ROUNDUP(E16*0.75,2)</f>
        <v>7.5</v>
      </c>
      <c r="K16" s="54" t="s">
        <v>28</v>
      </c>
      <c r="L16" s="54"/>
      <c r="M16" s="54"/>
      <c r="N16" s="83">
        <f>M16</f>
        <v>0</v>
      </c>
      <c r="O16" s="71" t="s">
        <v>232</v>
      </c>
      <c r="P16" s="55" t="s">
        <v>122</v>
      </c>
      <c r="Q16" s="52" t="s">
        <v>123</v>
      </c>
      <c r="R16" s="56">
        <v>4</v>
      </c>
      <c r="S16" s="53">
        <f>ROUNDUP(R16*0.75,2)</f>
        <v>3</v>
      </c>
      <c r="T16" s="67"/>
    </row>
    <row r="17" spans="1:20" ht="24.95" customHeight="1" x14ac:dyDescent="0.15">
      <c r="A17" s="320"/>
      <c r="B17" s="71"/>
      <c r="C17" s="51" t="s">
        <v>30</v>
      </c>
      <c r="D17" s="52"/>
      <c r="E17" s="53">
        <v>5</v>
      </c>
      <c r="F17" s="54" t="s">
        <v>28</v>
      </c>
      <c r="G17" s="75"/>
      <c r="H17" s="79" t="s">
        <v>30</v>
      </c>
      <c r="I17" s="52"/>
      <c r="J17" s="54">
        <f>ROUNDUP(E17*0.75,2)</f>
        <v>3.75</v>
      </c>
      <c r="K17" s="54" t="s">
        <v>28</v>
      </c>
      <c r="L17" s="54"/>
      <c r="M17" s="54"/>
      <c r="N17" s="83">
        <f>M17</f>
        <v>0</v>
      </c>
      <c r="O17" s="71" t="s">
        <v>22</v>
      </c>
      <c r="P17" s="55"/>
      <c r="Q17" s="52"/>
      <c r="R17" s="56"/>
      <c r="S17" s="53"/>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148</v>
      </c>
      <c r="C19" s="51" t="s">
        <v>76</v>
      </c>
      <c r="D19" s="52"/>
      <c r="E19" s="53">
        <v>20</v>
      </c>
      <c r="F19" s="54" t="s">
        <v>28</v>
      </c>
      <c r="G19" s="75"/>
      <c r="H19" s="79" t="s">
        <v>76</v>
      </c>
      <c r="I19" s="52"/>
      <c r="J19" s="54">
        <f>ROUNDUP(E19*0.75,2)</f>
        <v>15</v>
      </c>
      <c r="K19" s="54" t="s">
        <v>28</v>
      </c>
      <c r="L19" s="54"/>
      <c r="M19" s="54"/>
      <c r="N19" s="83">
        <f>M19</f>
        <v>0</v>
      </c>
      <c r="O19" s="71" t="s">
        <v>41</v>
      </c>
      <c r="P19" s="55" t="s">
        <v>43</v>
      </c>
      <c r="Q19" s="52"/>
      <c r="R19" s="56">
        <v>100</v>
      </c>
      <c r="S19" s="53">
        <f>ROUNDUP(R19*0.75,2)</f>
        <v>75</v>
      </c>
      <c r="T19" s="67"/>
    </row>
    <row r="20" spans="1:20" ht="24.95" customHeight="1" x14ac:dyDescent="0.15">
      <c r="A20" s="320"/>
      <c r="B20" s="71"/>
      <c r="C20" s="51" t="s">
        <v>67</v>
      </c>
      <c r="D20" s="52"/>
      <c r="E20" s="53">
        <v>10</v>
      </c>
      <c r="F20" s="54" t="s">
        <v>28</v>
      </c>
      <c r="G20" s="75" t="s">
        <v>57</v>
      </c>
      <c r="H20" s="79" t="s">
        <v>67</v>
      </c>
      <c r="I20" s="52"/>
      <c r="J20" s="54">
        <f>ROUNDUP(E20*0.75,2)</f>
        <v>7.5</v>
      </c>
      <c r="K20" s="54" t="s">
        <v>28</v>
      </c>
      <c r="L20" s="54" t="s">
        <v>57</v>
      </c>
      <c r="M20" s="54"/>
      <c r="N20" s="83">
        <f>M20</f>
        <v>0</v>
      </c>
      <c r="O20" s="71"/>
      <c r="P20" s="55" t="s">
        <v>141</v>
      </c>
      <c r="Q20" s="52" t="s">
        <v>142</v>
      </c>
      <c r="R20" s="56">
        <v>0.5</v>
      </c>
      <c r="S20" s="53">
        <f>ROUNDUP(R20*0.75,2)</f>
        <v>0.38</v>
      </c>
      <c r="T20" s="67"/>
    </row>
    <row r="21" spans="1:20" ht="24.95" customHeight="1" x14ac:dyDescent="0.15">
      <c r="A21" s="320"/>
      <c r="B21" s="71"/>
      <c r="C21" s="51"/>
      <c r="D21" s="52"/>
      <c r="E21" s="53"/>
      <c r="F21" s="54"/>
      <c r="G21" s="75"/>
      <c r="H21" s="79"/>
      <c r="I21" s="52"/>
      <c r="J21" s="54"/>
      <c r="K21" s="54"/>
      <c r="L21" s="54"/>
      <c r="M21" s="54"/>
      <c r="N21" s="83"/>
      <c r="O21" s="71"/>
      <c r="P21" s="55" t="s">
        <v>66</v>
      </c>
      <c r="Q21" s="52"/>
      <c r="R21" s="56">
        <v>0.1</v>
      </c>
      <c r="S21" s="53">
        <f>ROUNDUP(R21*0.75,2)</f>
        <v>0.08</v>
      </c>
      <c r="T21" s="67"/>
    </row>
    <row r="22" spans="1:20" ht="24.95" customHeight="1" x14ac:dyDescent="0.15">
      <c r="A22" s="320"/>
      <c r="B22" s="70"/>
      <c r="C22" s="45"/>
      <c r="D22" s="46"/>
      <c r="E22" s="47"/>
      <c r="F22" s="48"/>
      <c r="G22" s="74"/>
      <c r="H22" s="78"/>
      <c r="I22" s="46"/>
      <c r="J22" s="48"/>
      <c r="K22" s="48"/>
      <c r="L22" s="48"/>
      <c r="M22" s="48"/>
      <c r="N22" s="82"/>
      <c r="O22" s="70"/>
      <c r="P22" s="49"/>
      <c r="Q22" s="46"/>
      <c r="R22" s="50"/>
      <c r="S22" s="47"/>
      <c r="T22" s="66"/>
    </row>
    <row r="23" spans="1:20" ht="24.95" customHeight="1" x14ac:dyDescent="0.15">
      <c r="A23" s="320"/>
      <c r="B23" s="71" t="s">
        <v>153</v>
      </c>
      <c r="C23" s="51" t="s">
        <v>155</v>
      </c>
      <c r="D23" s="52" t="s">
        <v>53</v>
      </c>
      <c r="E23" s="53">
        <v>40</v>
      </c>
      <c r="F23" s="54" t="s">
        <v>28</v>
      </c>
      <c r="G23" s="75"/>
      <c r="H23" s="79" t="s">
        <v>155</v>
      </c>
      <c r="I23" s="52" t="s">
        <v>53</v>
      </c>
      <c r="J23" s="54">
        <f>ROUNDUP(E23*0.75,2)</f>
        <v>30</v>
      </c>
      <c r="K23" s="54" t="s">
        <v>28</v>
      </c>
      <c r="L23" s="54"/>
      <c r="M23" s="54"/>
      <c r="N23" s="83">
        <f>M23</f>
        <v>0</v>
      </c>
      <c r="O23" s="71" t="s">
        <v>154</v>
      </c>
      <c r="P23" s="55" t="s">
        <v>33</v>
      </c>
      <c r="Q23" s="52"/>
      <c r="R23" s="56">
        <v>1</v>
      </c>
      <c r="S23" s="53">
        <f>ROUNDUP(R23*0.75,2)</f>
        <v>0.75</v>
      </c>
      <c r="T23" s="67"/>
    </row>
    <row r="24" spans="1:20" ht="24.95" customHeight="1" thickBot="1" x14ac:dyDescent="0.2">
      <c r="A24" s="321"/>
      <c r="B24" s="72"/>
      <c r="C24" s="57"/>
      <c r="D24" s="58"/>
      <c r="E24" s="59"/>
      <c r="F24" s="60"/>
      <c r="G24" s="76"/>
      <c r="H24" s="80"/>
      <c r="I24" s="58"/>
      <c r="J24" s="60"/>
      <c r="K24" s="60"/>
      <c r="L24" s="60"/>
      <c r="M24" s="60"/>
      <c r="N24" s="84"/>
      <c r="O24" s="72"/>
      <c r="P24" s="61"/>
      <c r="Q24" s="58"/>
      <c r="R24" s="62"/>
      <c r="S24" s="59"/>
      <c r="T24" s="68"/>
    </row>
    <row r="25" spans="1:20" ht="24.95" customHeight="1" x14ac:dyDescent="0.15"/>
    <row r="26" spans="1:20" ht="24.95" customHeight="1" x14ac:dyDescent="0.15"/>
  </sheetData>
  <mergeCells count="4">
    <mergeCell ref="H1:O1"/>
    <mergeCell ref="A2:T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305</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296</v>
      </c>
      <c r="C9" s="107" t="s">
        <v>23</v>
      </c>
      <c r="D9" s="107" t="s">
        <v>24</v>
      </c>
      <c r="E9" s="52"/>
      <c r="F9" s="52"/>
      <c r="G9" s="107"/>
      <c r="H9" s="108">
        <v>0.5</v>
      </c>
      <c r="I9" s="107" t="s">
        <v>296</v>
      </c>
      <c r="J9" s="109" t="s">
        <v>204</v>
      </c>
      <c r="K9" s="110">
        <v>10</v>
      </c>
      <c r="L9" s="107" t="s">
        <v>297</v>
      </c>
      <c r="M9" s="107" t="s">
        <v>27</v>
      </c>
      <c r="N9" s="123">
        <v>10</v>
      </c>
      <c r="O9" s="119"/>
    </row>
    <row r="10" spans="1:21" ht="24.95" customHeight="1" x14ac:dyDescent="0.15">
      <c r="A10" s="332"/>
      <c r="B10" s="107"/>
      <c r="C10" s="107" t="s">
        <v>27</v>
      </c>
      <c r="D10" s="107"/>
      <c r="E10" s="52"/>
      <c r="F10" s="52"/>
      <c r="G10" s="107"/>
      <c r="H10" s="110">
        <v>10</v>
      </c>
      <c r="I10" s="107"/>
      <c r="J10" s="107" t="s">
        <v>27</v>
      </c>
      <c r="K10" s="110">
        <v>10</v>
      </c>
      <c r="L10" s="105"/>
      <c r="M10" s="105"/>
      <c r="N10" s="122"/>
      <c r="O10" s="118"/>
    </row>
    <row r="11" spans="1:21" ht="24.95" customHeight="1" x14ac:dyDescent="0.15">
      <c r="A11" s="332"/>
      <c r="B11" s="107"/>
      <c r="C11" s="107" t="s">
        <v>29</v>
      </c>
      <c r="D11" s="107"/>
      <c r="E11" s="52"/>
      <c r="F11" s="52"/>
      <c r="G11" s="107"/>
      <c r="H11" s="110">
        <v>20</v>
      </c>
      <c r="I11" s="107"/>
      <c r="J11" s="107" t="s">
        <v>29</v>
      </c>
      <c r="K11" s="110">
        <v>15</v>
      </c>
      <c r="L11" s="107" t="s">
        <v>298</v>
      </c>
      <c r="M11" s="107" t="s">
        <v>29</v>
      </c>
      <c r="N11" s="123">
        <v>15</v>
      </c>
      <c r="O11" s="119"/>
    </row>
    <row r="12" spans="1:21" ht="24.95" customHeight="1" x14ac:dyDescent="0.15">
      <c r="A12" s="332"/>
      <c r="B12" s="107"/>
      <c r="C12" s="107" t="s">
        <v>30</v>
      </c>
      <c r="D12" s="107"/>
      <c r="E12" s="52"/>
      <c r="F12" s="52"/>
      <c r="G12" s="107"/>
      <c r="H12" s="110">
        <v>5</v>
      </c>
      <c r="I12" s="107"/>
      <c r="J12" s="107" t="s">
        <v>30</v>
      </c>
      <c r="K12" s="110">
        <v>5</v>
      </c>
      <c r="L12" s="107"/>
      <c r="M12" s="107" t="s">
        <v>30</v>
      </c>
      <c r="N12" s="123">
        <v>5</v>
      </c>
      <c r="O12" s="119"/>
    </row>
    <row r="13" spans="1:21" ht="24.95" customHeight="1" x14ac:dyDescent="0.15">
      <c r="A13" s="332"/>
      <c r="B13" s="107"/>
      <c r="C13" s="107"/>
      <c r="D13" s="107"/>
      <c r="E13" s="52"/>
      <c r="F13" s="52"/>
      <c r="G13" s="107" t="s">
        <v>43</v>
      </c>
      <c r="H13" s="110" t="s">
        <v>299</v>
      </c>
      <c r="I13" s="107"/>
      <c r="J13" s="107"/>
      <c r="K13" s="110"/>
      <c r="L13" s="107"/>
      <c r="M13" s="107"/>
      <c r="N13" s="123"/>
      <c r="O13" s="119"/>
    </row>
    <row r="14" spans="1:21" ht="24.95" customHeight="1" x14ac:dyDescent="0.15">
      <c r="A14" s="332"/>
      <c r="B14" s="107"/>
      <c r="C14" s="107"/>
      <c r="D14" s="107"/>
      <c r="E14" s="52"/>
      <c r="F14" s="52"/>
      <c r="G14" s="107" t="s">
        <v>66</v>
      </c>
      <c r="H14" s="110" t="s">
        <v>300</v>
      </c>
      <c r="I14" s="107"/>
      <c r="J14" s="107"/>
      <c r="K14" s="110"/>
      <c r="L14" s="107"/>
      <c r="M14" s="107"/>
      <c r="N14" s="123"/>
      <c r="O14" s="119"/>
    </row>
    <row r="15" spans="1:21" ht="24.95" customHeight="1" x14ac:dyDescent="0.15">
      <c r="A15" s="332"/>
      <c r="B15" s="105"/>
      <c r="C15" s="105"/>
      <c r="D15" s="105"/>
      <c r="E15" s="46"/>
      <c r="F15" s="46"/>
      <c r="G15" s="105"/>
      <c r="H15" s="106"/>
      <c r="I15" s="105"/>
      <c r="J15" s="105"/>
      <c r="K15" s="106"/>
      <c r="L15" s="107"/>
      <c r="M15" s="107"/>
      <c r="N15" s="123"/>
      <c r="O15" s="119"/>
    </row>
    <row r="16" spans="1:21" ht="24.95" customHeight="1" x14ac:dyDescent="0.15">
      <c r="A16" s="332"/>
      <c r="B16" s="107" t="s">
        <v>301</v>
      </c>
      <c r="C16" s="107" t="s">
        <v>42</v>
      </c>
      <c r="D16" s="107"/>
      <c r="E16" s="52"/>
      <c r="F16" s="52"/>
      <c r="G16" s="107"/>
      <c r="H16" s="110">
        <v>20</v>
      </c>
      <c r="I16" s="107" t="s">
        <v>301</v>
      </c>
      <c r="J16" s="107" t="s">
        <v>42</v>
      </c>
      <c r="K16" s="110">
        <v>15</v>
      </c>
      <c r="L16" s="107"/>
      <c r="M16" s="107"/>
      <c r="N16" s="123"/>
      <c r="O16" s="119"/>
    </row>
    <row r="17" spans="1:15" ht="24.95" customHeight="1" x14ac:dyDescent="0.15">
      <c r="A17" s="332"/>
      <c r="B17" s="107"/>
      <c r="C17" s="107"/>
      <c r="D17" s="107"/>
      <c r="E17" s="52"/>
      <c r="F17" s="52"/>
      <c r="G17" s="107" t="s">
        <v>43</v>
      </c>
      <c r="H17" s="110" t="s">
        <v>299</v>
      </c>
      <c r="I17" s="107"/>
      <c r="J17" s="107"/>
      <c r="K17" s="110"/>
      <c r="L17" s="107"/>
      <c r="M17" s="107"/>
      <c r="N17" s="123"/>
      <c r="O17" s="119"/>
    </row>
    <row r="18" spans="1:15" ht="24.95" customHeight="1" x14ac:dyDescent="0.15">
      <c r="A18" s="332"/>
      <c r="B18" s="105"/>
      <c r="C18" s="105"/>
      <c r="D18" s="105"/>
      <c r="E18" s="46"/>
      <c r="F18" s="46"/>
      <c r="G18" s="105"/>
      <c r="H18" s="106"/>
      <c r="I18" s="105"/>
      <c r="J18" s="105"/>
      <c r="K18" s="106"/>
      <c r="L18" s="107"/>
      <c r="M18" s="107"/>
      <c r="N18" s="123"/>
      <c r="O18" s="119"/>
    </row>
    <row r="19" spans="1:15" ht="24.95" customHeight="1" x14ac:dyDescent="0.15">
      <c r="A19" s="332"/>
      <c r="B19" s="107" t="s">
        <v>44</v>
      </c>
      <c r="C19" s="107" t="s">
        <v>45</v>
      </c>
      <c r="D19" s="107" t="s">
        <v>46</v>
      </c>
      <c r="E19" s="52"/>
      <c r="F19" s="111"/>
      <c r="G19" s="107"/>
      <c r="H19" s="110" t="s">
        <v>300</v>
      </c>
      <c r="I19" s="107" t="s">
        <v>44</v>
      </c>
      <c r="J19" s="107" t="s">
        <v>45</v>
      </c>
      <c r="K19" s="110" t="s">
        <v>300</v>
      </c>
      <c r="L19" s="107"/>
      <c r="M19" s="107"/>
      <c r="N19" s="123"/>
      <c r="O19" s="119"/>
    </row>
    <row r="20" spans="1:15" ht="24.95" customHeight="1" x14ac:dyDescent="0.15">
      <c r="A20" s="332"/>
      <c r="B20" s="107"/>
      <c r="C20" s="107"/>
      <c r="D20" s="107"/>
      <c r="E20" s="52"/>
      <c r="F20" s="52"/>
      <c r="G20" s="107" t="s">
        <v>48</v>
      </c>
      <c r="H20" s="110" t="s">
        <v>299</v>
      </c>
      <c r="I20" s="107"/>
      <c r="J20" s="107"/>
      <c r="K20" s="110"/>
      <c r="L20" s="107"/>
      <c r="M20" s="107"/>
      <c r="N20" s="123"/>
      <c r="O20" s="119"/>
    </row>
    <row r="21" spans="1:15" ht="24.95" customHeight="1" x14ac:dyDescent="0.15">
      <c r="A21" s="332"/>
      <c r="B21" s="107"/>
      <c r="C21" s="107"/>
      <c r="D21" s="107"/>
      <c r="E21" s="52"/>
      <c r="F21" s="52"/>
      <c r="G21" s="107" t="s">
        <v>49</v>
      </c>
      <c r="H21" s="110" t="s">
        <v>300</v>
      </c>
      <c r="I21" s="107"/>
      <c r="J21" s="107"/>
      <c r="K21" s="110"/>
      <c r="L21" s="107"/>
      <c r="M21" s="107"/>
      <c r="N21" s="123"/>
      <c r="O21" s="119"/>
    </row>
    <row r="22" spans="1:15" ht="24.95" customHeight="1" thickBot="1" x14ac:dyDescent="0.2">
      <c r="A22" s="333"/>
      <c r="B22" s="112"/>
      <c r="C22" s="112"/>
      <c r="D22" s="112"/>
      <c r="E22" s="58"/>
      <c r="F22" s="58"/>
      <c r="G22" s="112"/>
      <c r="H22" s="113"/>
      <c r="I22" s="112"/>
      <c r="J22" s="112"/>
      <c r="K22" s="113"/>
      <c r="L22" s="112"/>
      <c r="M22" s="112"/>
      <c r="N22" s="124"/>
      <c r="O22" s="120"/>
    </row>
    <row r="23" spans="1:15" ht="24.95" customHeight="1" x14ac:dyDescent="0.15">
      <c r="B23" s="115"/>
      <c r="C23" s="115"/>
      <c r="D23" s="115"/>
      <c r="G23" s="115"/>
      <c r="H23" s="116"/>
      <c r="I23" s="115"/>
      <c r="J23" s="115"/>
      <c r="K23" s="116"/>
      <c r="L23" s="115"/>
      <c r="M23" s="115"/>
      <c r="N23" s="116"/>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371</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359</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357</v>
      </c>
      <c r="C9" s="107" t="s">
        <v>106</v>
      </c>
      <c r="D9" s="107" t="s">
        <v>24</v>
      </c>
      <c r="E9" s="52"/>
      <c r="F9" s="52"/>
      <c r="G9" s="107"/>
      <c r="H9" s="110">
        <v>5</v>
      </c>
      <c r="I9" s="107" t="s">
        <v>357</v>
      </c>
      <c r="J9" s="109" t="s">
        <v>204</v>
      </c>
      <c r="K9" s="110">
        <v>5</v>
      </c>
      <c r="L9" s="107" t="s">
        <v>323</v>
      </c>
      <c r="M9" s="107" t="s">
        <v>59</v>
      </c>
      <c r="N9" s="123">
        <v>10</v>
      </c>
      <c r="O9" s="119"/>
    </row>
    <row r="10" spans="1:21" ht="24.95" customHeight="1" x14ac:dyDescent="0.15">
      <c r="A10" s="332"/>
      <c r="B10" s="107"/>
      <c r="C10" s="107" t="s">
        <v>59</v>
      </c>
      <c r="D10" s="107"/>
      <c r="E10" s="52"/>
      <c r="F10" s="52"/>
      <c r="G10" s="107"/>
      <c r="H10" s="110">
        <v>20</v>
      </c>
      <c r="I10" s="107"/>
      <c r="J10" s="107" t="s">
        <v>59</v>
      </c>
      <c r="K10" s="110">
        <v>15</v>
      </c>
      <c r="L10" s="107"/>
      <c r="M10" s="107" t="s">
        <v>30</v>
      </c>
      <c r="N10" s="123">
        <v>5</v>
      </c>
      <c r="O10" s="119"/>
    </row>
    <row r="11" spans="1:21" ht="24.95" customHeight="1" x14ac:dyDescent="0.15">
      <c r="A11" s="332"/>
      <c r="B11" s="107"/>
      <c r="C11" s="107" t="s">
        <v>62</v>
      </c>
      <c r="D11" s="107"/>
      <c r="E11" s="52" t="s">
        <v>63</v>
      </c>
      <c r="F11" s="52"/>
      <c r="G11" s="107"/>
      <c r="H11" s="125">
        <v>0.13</v>
      </c>
      <c r="I11" s="107"/>
      <c r="J11" s="107" t="s">
        <v>321</v>
      </c>
      <c r="K11" s="125">
        <v>0.13</v>
      </c>
      <c r="L11" s="105"/>
      <c r="M11" s="105"/>
      <c r="N11" s="122"/>
      <c r="O11" s="118"/>
    </row>
    <row r="12" spans="1:21" ht="24.95" customHeight="1" x14ac:dyDescent="0.15">
      <c r="A12" s="332"/>
      <c r="B12" s="107"/>
      <c r="C12" s="107"/>
      <c r="D12" s="107"/>
      <c r="E12" s="52"/>
      <c r="F12" s="52"/>
      <c r="G12" s="107" t="s">
        <v>48</v>
      </c>
      <c r="H12" s="110" t="s">
        <v>299</v>
      </c>
      <c r="I12" s="107"/>
      <c r="J12" s="107"/>
      <c r="K12" s="110"/>
      <c r="L12" s="107" t="s">
        <v>370</v>
      </c>
      <c r="M12" s="107" t="s">
        <v>76</v>
      </c>
      <c r="N12" s="123">
        <v>10</v>
      </c>
      <c r="O12" s="119"/>
    </row>
    <row r="13" spans="1:21" ht="24.95" customHeight="1" x14ac:dyDescent="0.15">
      <c r="A13" s="332"/>
      <c r="B13" s="107"/>
      <c r="C13" s="107"/>
      <c r="D13" s="107"/>
      <c r="E13" s="52"/>
      <c r="F13" s="52"/>
      <c r="G13" s="107" t="s">
        <v>33</v>
      </c>
      <c r="H13" s="110" t="s">
        <v>300</v>
      </c>
      <c r="I13" s="107"/>
      <c r="J13" s="107"/>
      <c r="K13" s="110"/>
      <c r="L13" s="107"/>
      <c r="M13" s="107" t="s">
        <v>67</v>
      </c>
      <c r="N13" s="123">
        <v>5</v>
      </c>
      <c r="O13" s="119" t="s">
        <v>57</v>
      </c>
    </row>
    <row r="14" spans="1:21" ht="24.95" customHeight="1" x14ac:dyDescent="0.15">
      <c r="A14" s="332"/>
      <c r="B14" s="107"/>
      <c r="C14" s="107"/>
      <c r="D14" s="107"/>
      <c r="E14" s="52"/>
      <c r="F14" s="52" t="s">
        <v>35</v>
      </c>
      <c r="G14" s="107" t="s">
        <v>34</v>
      </c>
      <c r="H14" s="110" t="s">
        <v>300</v>
      </c>
      <c r="I14" s="107"/>
      <c r="J14" s="107"/>
      <c r="K14" s="110"/>
      <c r="L14" s="105"/>
      <c r="M14" s="105"/>
      <c r="N14" s="122"/>
      <c r="O14" s="118"/>
    </row>
    <row r="15" spans="1:21" ht="24.95" customHeight="1" x14ac:dyDescent="0.15">
      <c r="A15" s="332"/>
      <c r="B15" s="105"/>
      <c r="C15" s="105"/>
      <c r="D15" s="105"/>
      <c r="E15" s="46"/>
      <c r="F15" s="46"/>
      <c r="G15" s="105"/>
      <c r="H15" s="106"/>
      <c r="I15" s="105"/>
      <c r="J15" s="105"/>
      <c r="K15" s="106"/>
      <c r="L15" s="107" t="s">
        <v>153</v>
      </c>
      <c r="M15" s="107" t="s">
        <v>155</v>
      </c>
      <c r="N15" s="123">
        <v>10</v>
      </c>
      <c r="O15" s="119"/>
    </row>
    <row r="16" spans="1:21" ht="24.95" customHeight="1" x14ac:dyDescent="0.15">
      <c r="A16" s="332"/>
      <c r="B16" s="107" t="s">
        <v>355</v>
      </c>
      <c r="C16" s="107" t="s">
        <v>96</v>
      </c>
      <c r="D16" s="107"/>
      <c r="E16" s="52"/>
      <c r="F16" s="52"/>
      <c r="G16" s="107"/>
      <c r="H16" s="110">
        <v>10</v>
      </c>
      <c r="I16" s="107" t="s">
        <v>355</v>
      </c>
      <c r="J16" s="107" t="s">
        <v>96</v>
      </c>
      <c r="K16" s="110">
        <v>10</v>
      </c>
      <c r="L16" s="107"/>
      <c r="M16" s="107"/>
      <c r="N16" s="123"/>
      <c r="O16" s="119"/>
    </row>
    <row r="17" spans="1:15" ht="24.95" customHeight="1" x14ac:dyDescent="0.15">
      <c r="A17" s="332"/>
      <c r="B17" s="107"/>
      <c r="C17" s="107" t="s">
        <v>30</v>
      </c>
      <c r="D17" s="107"/>
      <c r="E17" s="52"/>
      <c r="F17" s="52"/>
      <c r="G17" s="107"/>
      <c r="H17" s="110">
        <v>5</v>
      </c>
      <c r="I17" s="107"/>
      <c r="J17" s="107" t="s">
        <v>30</v>
      </c>
      <c r="K17" s="110">
        <v>5</v>
      </c>
      <c r="L17" s="107"/>
      <c r="M17" s="107"/>
      <c r="N17" s="123"/>
      <c r="O17" s="119"/>
    </row>
    <row r="18" spans="1:15" ht="24.95" customHeight="1" x14ac:dyDescent="0.15">
      <c r="A18" s="332"/>
      <c r="B18" s="105"/>
      <c r="C18" s="105"/>
      <c r="D18" s="105"/>
      <c r="E18" s="46"/>
      <c r="F18" s="46"/>
      <c r="G18" s="105"/>
      <c r="H18" s="106"/>
      <c r="I18" s="105"/>
      <c r="J18" s="105"/>
      <c r="K18" s="106"/>
      <c r="L18" s="107"/>
      <c r="M18" s="107"/>
      <c r="N18" s="123"/>
      <c r="O18" s="119"/>
    </row>
    <row r="19" spans="1:15" ht="24.95" customHeight="1" x14ac:dyDescent="0.15">
      <c r="A19" s="332"/>
      <c r="B19" s="107" t="s">
        <v>148</v>
      </c>
      <c r="C19" s="107" t="s">
        <v>76</v>
      </c>
      <c r="D19" s="107"/>
      <c r="E19" s="52"/>
      <c r="F19" s="111"/>
      <c r="G19" s="107"/>
      <c r="H19" s="110">
        <v>10</v>
      </c>
      <c r="I19" s="107" t="s">
        <v>148</v>
      </c>
      <c r="J19" s="107" t="s">
        <v>76</v>
      </c>
      <c r="K19" s="110">
        <v>10</v>
      </c>
      <c r="L19" s="107"/>
      <c r="M19" s="107"/>
      <c r="N19" s="123"/>
      <c r="O19" s="119"/>
    </row>
    <row r="20" spans="1:15" ht="24.95" customHeight="1" x14ac:dyDescent="0.15">
      <c r="A20" s="332"/>
      <c r="B20" s="107"/>
      <c r="C20" s="107" t="s">
        <v>67</v>
      </c>
      <c r="D20" s="107" t="s">
        <v>57</v>
      </c>
      <c r="E20" s="52"/>
      <c r="F20" s="52"/>
      <c r="G20" s="107"/>
      <c r="H20" s="110">
        <v>5</v>
      </c>
      <c r="I20" s="107"/>
      <c r="J20" s="107" t="s">
        <v>67</v>
      </c>
      <c r="K20" s="110">
        <v>5</v>
      </c>
      <c r="L20" s="107"/>
      <c r="M20" s="107"/>
      <c r="N20" s="123"/>
      <c r="O20" s="119"/>
    </row>
    <row r="21" spans="1:15" ht="24.95" customHeight="1" x14ac:dyDescent="0.15">
      <c r="A21" s="332"/>
      <c r="B21" s="107"/>
      <c r="C21" s="107"/>
      <c r="D21" s="107"/>
      <c r="E21" s="52"/>
      <c r="F21" s="52"/>
      <c r="G21" s="107" t="s">
        <v>43</v>
      </c>
      <c r="H21" s="110" t="s">
        <v>299</v>
      </c>
      <c r="I21" s="107"/>
      <c r="J21" s="107"/>
      <c r="K21" s="110"/>
      <c r="L21" s="107"/>
      <c r="M21" s="107"/>
      <c r="N21" s="123"/>
      <c r="O21" s="119"/>
    </row>
    <row r="22" spans="1:15" ht="24.95" customHeight="1" x14ac:dyDescent="0.15">
      <c r="A22" s="332"/>
      <c r="B22" s="105"/>
      <c r="C22" s="105"/>
      <c r="D22" s="105"/>
      <c r="E22" s="46"/>
      <c r="F22" s="46"/>
      <c r="G22" s="105"/>
      <c r="H22" s="106"/>
      <c r="I22" s="105"/>
      <c r="J22" s="105"/>
      <c r="K22" s="106"/>
      <c r="L22" s="107"/>
      <c r="M22" s="107"/>
      <c r="N22" s="123"/>
      <c r="O22" s="119"/>
    </row>
    <row r="23" spans="1:15" ht="24.95" customHeight="1" x14ac:dyDescent="0.15">
      <c r="A23" s="332"/>
      <c r="B23" s="107" t="s">
        <v>153</v>
      </c>
      <c r="C23" s="107" t="s">
        <v>155</v>
      </c>
      <c r="D23" s="107"/>
      <c r="E23" s="52" t="s">
        <v>53</v>
      </c>
      <c r="F23" s="52"/>
      <c r="G23" s="107"/>
      <c r="H23" s="110">
        <v>30</v>
      </c>
      <c r="I23" s="107" t="s">
        <v>153</v>
      </c>
      <c r="J23" s="107" t="s">
        <v>155</v>
      </c>
      <c r="K23" s="110">
        <v>20</v>
      </c>
      <c r="L23" s="107"/>
      <c r="M23" s="107"/>
      <c r="N23" s="123"/>
      <c r="O23" s="119"/>
    </row>
    <row r="24" spans="1:15" ht="24.95" customHeight="1" x14ac:dyDescent="0.15">
      <c r="A24" s="332"/>
      <c r="B24" s="107"/>
      <c r="C24" s="107"/>
      <c r="D24" s="107"/>
      <c r="E24" s="52"/>
      <c r="F24" s="52"/>
      <c r="G24" s="107" t="s">
        <v>33</v>
      </c>
      <c r="H24" s="110" t="s">
        <v>300</v>
      </c>
      <c r="I24" s="107"/>
      <c r="J24" s="107"/>
      <c r="K24" s="110"/>
      <c r="L24" s="107"/>
      <c r="M24" s="107"/>
      <c r="N24" s="123"/>
      <c r="O24" s="119"/>
    </row>
    <row r="25" spans="1:15" ht="24.95" customHeight="1" thickBot="1" x14ac:dyDescent="0.2">
      <c r="A25" s="333"/>
      <c r="B25" s="112"/>
      <c r="C25" s="112"/>
      <c r="D25" s="112"/>
      <c r="E25" s="58"/>
      <c r="F25" s="58"/>
      <c r="G25" s="112"/>
      <c r="H25" s="113"/>
      <c r="I25" s="112"/>
      <c r="J25" s="112"/>
      <c r="K25" s="113"/>
      <c r="L25" s="112"/>
      <c r="M25" s="112"/>
      <c r="N25" s="124"/>
      <c r="O25" s="120"/>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259</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16</v>
      </c>
      <c r="C5" s="39"/>
      <c r="D5" s="40"/>
      <c r="E5" s="41"/>
      <c r="F5" s="42"/>
      <c r="G5" s="73"/>
      <c r="H5" s="77"/>
      <c r="I5" s="40"/>
      <c r="J5" s="42"/>
      <c r="K5" s="42"/>
      <c r="L5" s="42"/>
      <c r="M5" s="42"/>
      <c r="N5" s="81"/>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17</v>
      </c>
      <c r="C7" s="51" t="s">
        <v>23</v>
      </c>
      <c r="D7" s="52"/>
      <c r="E7" s="53">
        <v>1</v>
      </c>
      <c r="F7" s="54" t="s">
        <v>25</v>
      </c>
      <c r="G7" s="75" t="s">
        <v>24</v>
      </c>
      <c r="H7" s="79" t="s">
        <v>23</v>
      </c>
      <c r="I7" s="52"/>
      <c r="J7" s="54">
        <f>ROUNDUP(E7*0.75,2)</f>
        <v>0.75</v>
      </c>
      <c r="K7" s="54" t="s">
        <v>25</v>
      </c>
      <c r="L7" s="54" t="s">
        <v>24</v>
      </c>
      <c r="M7" s="54"/>
      <c r="N7" s="83">
        <f>M7</f>
        <v>0</v>
      </c>
      <c r="O7" s="71" t="s">
        <v>18</v>
      </c>
      <c r="P7" s="55" t="s">
        <v>26</v>
      </c>
      <c r="Q7" s="52"/>
      <c r="R7" s="56">
        <v>1</v>
      </c>
      <c r="S7" s="53">
        <f>ROUNDUP(R7*0.75,2)</f>
        <v>0.75</v>
      </c>
      <c r="T7" s="67"/>
    </row>
    <row r="8" spans="1:21" ht="24.95" customHeight="1" x14ac:dyDescent="0.15">
      <c r="A8" s="320"/>
      <c r="B8" s="71"/>
      <c r="C8" s="51" t="s">
        <v>27</v>
      </c>
      <c r="D8" s="52"/>
      <c r="E8" s="53">
        <v>20</v>
      </c>
      <c r="F8" s="54" t="s">
        <v>28</v>
      </c>
      <c r="G8" s="75"/>
      <c r="H8" s="79" t="s">
        <v>27</v>
      </c>
      <c r="I8" s="52"/>
      <c r="J8" s="54">
        <f>ROUNDUP(E8*0.75,2)</f>
        <v>15</v>
      </c>
      <c r="K8" s="54" t="s">
        <v>28</v>
      </c>
      <c r="L8" s="54"/>
      <c r="M8" s="54"/>
      <c r="N8" s="83">
        <f>M8</f>
        <v>0</v>
      </c>
      <c r="O8" s="71" t="s">
        <v>19</v>
      </c>
      <c r="P8" s="55" t="s">
        <v>33</v>
      </c>
      <c r="Q8" s="52"/>
      <c r="R8" s="56">
        <v>1.5</v>
      </c>
      <c r="S8" s="53">
        <f>ROUNDUP(R8*0.75,2)</f>
        <v>1.1300000000000001</v>
      </c>
      <c r="T8" s="67"/>
    </row>
    <row r="9" spans="1:21" ht="24.95" customHeight="1" x14ac:dyDescent="0.15">
      <c r="A9" s="320"/>
      <c r="B9" s="71"/>
      <c r="C9" s="51" t="s">
        <v>29</v>
      </c>
      <c r="D9" s="52"/>
      <c r="E9" s="53">
        <v>20</v>
      </c>
      <c r="F9" s="54" t="s">
        <v>28</v>
      </c>
      <c r="G9" s="75"/>
      <c r="H9" s="79" t="s">
        <v>29</v>
      </c>
      <c r="I9" s="52"/>
      <c r="J9" s="54">
        <f>ROUNDUP(E9*0.75,2)</f>
        <v>15</v>
      </c>
      <c r="K9" s="54" t="s">
        <v>28</v>
      </c>
      <c r="L9" s="54"/>
      <c r="M9" s="54"/>
      <c r="N9" s="83">
        <f>M9</f>
        <v>0</v>
      </c>
      <c r="O9" s="71" t="s">
        <v>20</v>
      </c>
      <c r="P9" s="55" t="s">
        <v>34</v>
      </c>
      <c r="Q9" s="52" t="s">
        <v>35</v>
      </c>
      <c r="R9" s="56">
        <v>3</v>
      </c>
      <c r="S9" s="53">
        <f>ROUNDUP(R9*0.75,2)</f>
        <v>2.25</v>
      </c>
      <c r="T9" s="67"/>
    </row>
    <row r="10" spans="1:21" ht="24.95" customHeight="1" x14ac:dyDescent="0.15">
      <c r="A10" s="320"/>
      <c r="B10" s="71"/>
      <c r="C10" s="51" t="s">
        <v>30</v>
      </c>
      <c r="D10" s="52"/>
      <c r="E10" s="53">
        <v>5</v>
      </c>
      <c r="F10" s="54" t="s">
        <v>28</v>
      </c>
      <c r="G10" s="75"/>
      <c r="H10" s="79" t="s">
        <v>30</v>
      </c>
      <c r="I10" s="52"/>
      <c r="J10" s="54">
        <f>ROUNDUP(E10*0.75,2)</f>
        <v>3.75</v>
      </c>
      <c r="K10" s="54" t="s">
        <v>28</v>
      </c>
      <c r="L10" s="54"/>
      <c r="M10" s="54"/>
      <c r="N10" s="83">
        <f>M10</f>
        <v>0</v>
      </c>
      <c r="O10" s="71" t="s">
        <v>21</v>
      </c>
      <c r="P10" s="55" t="s">
        <v>36</v>
      </c>
      <c r="Q10" s="52"/>
      <c r="R10" s="56">
        <v>2</v>
      </c>
      <c r="S10" s="53">
        <f>ROUNDUP(R10*0.75,2)</f>
        <v>1.5</v>
      </c>
      <c r="T10" s="67"/>
    </row>
    <row r="11" spans="1:21" ht="24.95" customHeight="1" x14ac:dyDescent="0.15">
      <c r="A11" s="320"/>
      <c r="B11" s="71"/>
      <c r="C11" s="51" t="s">
        <v>31</v>
      </c>
      <c r="D11" s="52"/>
      <c r="E11" s="53">
        <v>2</v>
      </c>
      <c r="F11" s="54" t="s">
        <v>28</v>
      </c>
      <c r="G11" s="75" t="s">
        <v>32</v>
      </c>
      <c r="H11" s="79" t="s">
        <v>31</v>
      </c>
      <c r="I11" s="52"/>
      <c r="J11" s="54">
        <f>ROUNDUP(E11*0.75,2)</f>
        <v>1.5</v>
      </c>
      <c r="K11" s="54" t="s">
        <v>28</v>
      </c>
      <c r="L11" s="54" t="s">
        <v>32</v>
      </c>
      <c r="M11" s="54"/>
      <c r="N11" s="83">
        <f>M11</f>
        <v>0</v>
      </c>
      <c r="O11" s="71" t="s">
        <v>22</v>
      </c>
      <c r="P11" s="55" t="s">
        <v>37</v>
      </c>
      <c r="Q11" s="52"/>
      <c r="R11" s="56">
        <v>2</v>
      </c>
      <c r="S11" s="53">
        <f>ROUNDUP(R11*0.75,2)</f>
        <v>1.5</v>
      </c>
      <c r="T11" s="67"/>
    </row>
    <row r="12" spans="1:21" ht="24.95" customHeight="1" x14ac:dyDescent="0.15">
      <c r="A12" s="320"/>
      <c r="B12" s="70"/>
      <c r="C12" s="45"/>
      <c r="D12" s="46"/>
      <c r="E12" s="47"/>
      <c r="F12" s="48"/>
      <c r="G12" s="74"/>
      <c r="H12" s="78"/>
      <c r="I12" s="46"/>
      <c r="J12" s="48"/>
      <c r="K12" s="48"/>
      <c r="L12" s="48"/>
      <c r="M12" s="48"/>
      <c r="N12" s="82"/>
      <c r="O12" s="70"/>
      <c r="P12" s="49"/>
      <c r="Q12" s="46"/>
      <c r="R12" s="50"/>
      <c r="S12" s="47"/>
      <c r="T12" s="66"/>
    </row>
    <row r="13" spans="1:21" ht="24.95" customHeight="1" x14ac:dyDescent="0.15">
      <c r="A13" s="320"/>
      <c r="B13" s="71" t="s">
        <v>38</v>
      </c>
      <c r="C13" s="51" t="s">
        <v>42</v>
      </c>
      <c r="D13" s="52"/>
      <c r="E13" s="53">
        <v>50</v>
      </c>
      <c r="F13" s="54" t="s">
        <v>28</v>
      </c>
      <c r="G13" s="75"/>
      <c r="H13" s="79" t="s">
        <v>42</v>
      </c>
      <c r="I13" s="52"/>
      <c r="J13" s="54">
        <f>ROUNDUP(E13*0.75,2)</f>
        <v>37.5</v>
      </c>
      <c r="K13" s="54" t="s">
        <v>28</v>
      </c>
      <c r="L13" s="54"/>
      <c r="M13" s="54"/>
      <c r="N13" s="83">
        <f>M13</f>
        <v>0</v>
      </c>
      <c r="O13" s="71" t="s">
        <v>39</v>
      </c>
      <c r="P13" s="55" t="s">
        <v>43</v>
      </c>
      <c r="Q13" s="52"/>
      <c r="R13" s="56">
        <v>30</v>
      </c>
      <c r="S13" s="53">
        <f>ROUNDUP(R13*0.75,2)</f>
        <v>22.5</v>
      </c>
      <c r="T13" s="67"/>
    </row>
    <row r="14" spans="1:21" ht="24.95" customHeight="1" x14ac:dyDescent="0.15">
      <c r="A14" s="320"/>
      <c r="B14" s="71"/>
      <c r="C14" s="51"/>
      <c r="D14" s="52"/>
      <c r="E14" s="53"/>
      <c r="F14" s="54"/>
      <c r="G14" s="75"/>
      <c r="H14" s="79"/>
      <c r="I14" s="52"/>
      <c r="J14" s="54"/>
      <c r="K14" s="54"/>
      <c r="L14" s="54"/>
      <c r="M14" s="54"/>
      <c r="N14" s="83"/>
      <c r="O14" s="71" t="s">
        <v>40</v>
      </c>
      <c r="P14" s="55" t="s">
        <v>33</v>
      </c>
      <c r="Q14" s="52"/>
      <c r="R14" s="56">
        <v>1</v>
      </c>
      <c r="S14" s="53">
        <f>ROUNDUP(R14*0.75,2)</f>
        <v>0.75</v>
      </c>
      <c r="T14" s="67"/>
    </row>
    <row r="15" spans="1:21" ht="24.95" customHeight="1" x14ac:dyDescent="0.15">
      <c r="A15" s="320"/>
      <c r="B15" s="71"/>
      <c r="C15" s="51"/>
      <c r="D15" s="52"/>
      <c r="E15" s="53"/>
      <c r="F15" s="54"/>
      <c r="G15" s="75"/>
      <c r="H15" s="79"/>
      <c r="I15" s="52"/>
      <c r="J15" s="54"/>
      <c r="K15" s="54"/>
      <c r="L15" s="54"/>
      <c r="M15" s="54"/>
      <c r="N15" s="83"/>
      <c r="O15" s="71" t="s">
        <v>41</v>
      </c>
      <c r="P15" s="55"/>
      <c r="Q15" s="52"/>
      <c r="R15" s="56"/>
      <c r="S15" s="53"/>
      <c r="T15" s="67"/>
    </row>
    <row r="16" spans="1:21" ht="24.95" customHeight="1" x14ac:dyDescent="0.15">
      <c r="A16" s="320"/>
      <c r="B16" s="71"/>
      <c r="C16" s="51"/>
      <c r="D16" s="52"/>
      <c r="E16" s="53"/>
      <c r="F16" s="54"/>
      <c r="G16" s="75"/>
      <c r="H16" s="79"/>
      <c r="I16" s="52"/>
      <c r="J16" s="54"/>
      <c r="K16" s="54"/>
      <c r="L16" s="54"/>
      <c r="M16" s="54"/>
      <c r="N16" s="83"/>
      <c r="O16" s="71"/>
      <c r="P16" s="55"/>
      <c r="Q16" s="52"/>
      <c r="R16" s="56"/>
      <c r="S16" s="53"/>
      <c r="T16" s="67"/>
    </row>
    <row r="17" spans="1:20" ht="24.95" customHeight="1" x14ac:dyDescent="0.15">
      <c r="A17" s="320"/>
      <c r="B17" s="70"/>
      <c r="C17" s="45"/>
      <c r="D17" s="46"/>
      <c r="E17" s="47"/>
      <c r="F17" s="48"/>
      <c r="G17" s="74"/>
      <c r="H17" s="78"/>
      <c r="I17" s="46"/>
      <c r="J17" s="48"/>
      <c r="K17" s="48"/>
      <c r="L17" s="48"/>
      <c r="M17" s="48"/>
      <c r="N17" s="82"/>
      <c r="O17" s="70"/>
      <c r="P17" s="49"/>
      <c r="Q17" s="46"/>
      <c r="R17" s="50"/>
      <c r="S17" s="47"/>
      <c r="T17" s="66"/>
    </row>
    <row r="18" spans="1:20" ht="24.95" customHeight="1" x14ac:dyDescent="0.15">
      <c r="A18" s="320"/>
      <c r="B18" s="71" t="s">
        <v>44</v>
      </c>
      <c r="C18" s="51" t="s">
        <v>45</v>
      </c>
      <c r="D18" s="52"/>
      <c r="E18" s="53">
        <v>0.5</v>
      </c>
      <c r="F18" s="54" t="s">
        <v>28</v>
      </c>
      <c r="G18" s="75" t="s">
        <v>46</v>
      </c>
      <c r="H18" s="79" t="s">
        <v>45</v>
      </c>
      <c r="I18" s="52"/>
      <c r="J18" s="54">
        <f>ROUNDUP(E18*0.75,2)</f>
        <v>0.38</v>
      </c>
      <c r="K18" s="54" t="s">
        <v>28</v>
      </c>
      <c r="L18" s="54" t="s">
        <v>46</v>
      </c>
      <c r="M18" s="54"/>
      <c r="N18" s="83">
        <f>M18</f>
        <v>0</v>
      </c>
      <c r="O18" s="71" t="s">
        <v>41</v>
      </c>
      <c r="P18" s="55" t="s">
        <v>48</v>
      </c>
      <c r="Q18" s="52"/>
      <c r="R18" s="56">
        <v>100</v>
      </c>
      <c r="S18" s="53">
        <f>ROUNDUP(R18*0.75,2)</f>
        <v>75</v>
      </c>
      <c r="T18" s="67"/>
    </row>
    <row r="19" spans="1:20" ht="24.95" customHeight="1" x14ac:dyDescent="0.15">
      <c r="A19" s="320"/>
      <c r="B19" s="71"/>
      <c r="C19" s="51" t="s">
        <v>47</v>
      </c>
      <c r="D19" s="52"/>
      <c r="E19" s="53">
        <v>3</v>
      </c>
      <c r="F19" s="54" t="s">
        <v>28</v>
      </c>
      <c r="G19" s="75"/>
      <c r="H19" s="79" t="s">
        <v>47</v>
      </c>
      <c r="I19" s="52"/>
      <c r="J19" s="54">
        <f>ROUNDUP(E19*0.75,2)</f>
        <v>2.25</v>
      </c>
      <c r="K19" s="54" t="s">
        <v>28</v>
      </c>
      <c r="L19" s="54"/>
      <c r="M19" s="54"/>
      <c r="N19" s="83">
        <f>M19</f>
        <v>0</v>
      </c>
      <c r="O19" s="71"/>
      <c r="P19" s="55" t="s">
        <v>49</v>
      </c>
      <c r="Q19" s="52"/>
      <c r="R19" s="56">
        <v>3</v>
      </c>
      <c r="S19" s="53">
        <f>ROUNDUP(R19*0.75,2)</f>
        <v>2.25</v>
      </c>
      <c r="T19" s="67"/>
    </row>
    <row r="20" spans="1:20" ht="24.95" customHeight="1" thickBot="1" x14ac:dyDescent="0.2">
      <c r="A20" s="321"/>
      <c r="B20" s="72"/>
      <c r="C20" s="57"/>
      <c r="D20" s="58"/>
      <c r="E20" s="59"/>
      <c r="F20" s="60"/>
      <c r="G20" s="76"/>
      <c r="H20" s="80"/>
      <c r="I20" s="58"/>
      <c r="J20" s="60"/>
      <c r="K20" s="60"/>
      <c r="L20" s="60"/>
      <c r="M20" s="60"/>
      <c r="N20" s="84"/>
      <c r="O20" s="72"/>
      <c r="P20" s="61"/>
      <c r="Q20" s="58"/>
      <c r="R20" s="62"/>
      <c r="S20" s="59"/>
      <c r="T20" s="68"/>
    </row>
    <row r="21" spans="1:20" ht="24.95" customHeight="1" x14ac:dyDescent="0.15"/>
    <row r="22" spans="1:20" ht="24.95" customHeight="1" x14ac:dyDescent="0.15"/>
    <row r="23" spans="1:20" ht="24.95" customHeight="1" x14ac:dyDescent="0.15"/>
    <row r="24" spans="1:20" ht="24.95" customHeight="1" x14ac:dyDescent="0.15"/>
    <row r="25" spans="1:20" ht="24.95" customHeight="1" x14ac:dyDescent="0.15"/>
    <row r="26" spans="1:20" ht="24.95" customHeight="1" x14ac:dyDescent="0.15"/>
  </sheetData>
  <mergeCells count="4">
    <mergeCell ref="H1:O1"/>
    <mergeCell ref="A2:T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372</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325</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296</v>
      </c>
      <c r="C9" s="107" t="s">
        <v>23</v>
      </c>
      <c r="D9" s="107" t="s">
        <v>24</v>
      </c>
      <c r="E9" s="52"/>
      <c r="F9" s="52"/>
      <c r="G9" s="107"/>
      <c r="H9" s="108">
        <v>0.5</v>
      </c>
      <c r="I9" s="107" t="s">
        <v>296</v>
      </c>
      <c r="J9" s="109" t="s">
        <v>204</v>
      </c>
      <c r="K9" s="110">
        <v>10</v>
      </c>
      <c r="L9" s="107" t="s">
        <v>297</v>
      </c>
      <c r="M9" s="107" t="s">
        <v>27</v>
      </c>
      <c r="N9" s="123">
        <v>10</v>
      </c>
      <c r="O9" s="119"/>
    </row>
    <row r="10" spans="1:21" ht="24.95" customHeight="1" x14ac:dyDescent="0.15">
      <c r="A10" s="332"/>
      <c r="B10" s="107"/>
      <c r="C10" s="107" t="s">
        <v>27</v>
      </c>
      <c r="D10" s="107"/>
      <c r="E10" s="52"/>
      <c r="F10" s="52"/>
      <c r="G10" s="107"/>
      <c r="H10" s="110">
        <v>10</v>
      </c>
      <c r="I10" s="107"/>
      <c r="J10" s="107" t="s">
        <v>27</v>
      </c>
      <c r="K10" s="110">
        <v>10</v>
      </c>
      <c r="L10" s="105"/>
      <c r="M10" s="105"/>
      <c r="N10" s="122"/>
      <c r="O10" s="118"/>
    </row>
    <row r="11" spans="1:21" ht="24.95" customHeight="1" x14ac:dyDescent="0.15">
      <c r="A11" s="332"/>
      <c r="B11" s="107"/>
      <c r="C11" s="107" t="s">
        <v>29</v>
      </c>
      <c r="D11" s="107"/>
      <c r="E11" s="52"/>
      <c r="F11" s="52"/>
      <c r="G11" s="107"/>
      <c r="H11" s="110">
        <v>20</v>
      </c>
      <c r="I11" s="107"/>
      <c r="J11" s="107" t="s">
        <v>29</v>
      </c>
      <c r="K11" s="110">
        <v>15</v>
      </c>
      <c r="L11" s="107" t="s">
        <v>298</v>
      </c>
      <c r="M11" s="107" t="s">
        <v>29</v>
      </c>
      <c r="N11" s="123">
        <v>15</v>
      </c>
      <c r="O11" s="119"/>
    </row>
    <row r="12" spans="1:21" ht="24.95" customHeight="1" x14ac:dyDescent="0.15">
      <c r="A12" s="332"/>
      <c r="B12" s="107"/>
      <c r="C12" s="107" t="s">
        <v>30</v>
      </c>
      <c r="D12" s="107"/>
      <c r="E12" s="52"/>
      <c r="F12" s="52"/>
      <c r="G12" s="107"/>
      <c r="H12" s="110">
        <v>5</v>
      </c>
      <c r="I12" s="107"/>
      <c r="J12" s="107" t="s">
        <v>30</v>
      </c>
      <c r="K12" s="110">
        <v>5</v>
      </c>
      <c r="L12" s="107"/>
      <c r="M12" s="107" t="s">
        <v>30</v>
      </c>
      <c r="N12" s="123">
        <v>5</v>
      </c>
      <c r="O12" s="119"/>
    </row>
    <row r="13" spans="1:21" ht="24.95" customHeight="1" x14ac:dyDescent="0.15">
      <c r="A13" s="332"/>
      <c r="B13" s="107"/>
      <c r="C13" s="107"/>
      <c r="D13" s="107"/>
      <c r="E13" s="52"/>
      <c r="F13" s="52"/>
      <c r="G13" s="107" t="s">
        <v>43</v>
      </c>
      <c r="H13" s="110" t="s">
        <v>299</v>
      </c>
      <c r="I13" s="107"/>
      <c r="J13" s="107"/>
      <c r="K13" s="110"/>
      <c r="L13" s="107"/>
      <c r="M13" s="107"/>
      <c r="N13" s="123"/>
      <c r="O13" s="119"/>
    </row>
    <row r="14" spans="1:21" ht="24.95" customHeight="1" x14ac:dyDescent="0.15">
      <c r="A14" s="332"/>
      <c r="B14" s="107"/>
      <c r="C14" s="107"/>
      <c r="D14" s="107"/>
      <c r="E14" s="52"/>
      <c r="F14" s="52"/>
      <c r="G14" s="107" t="s">
        <v>66</v>
      </c>
      <c r="H14" s="110" t="s">
        <v>300</v>
      </c>
      <c r="I14" s="107"/>
      <c r="J14" s="107"/>
      <c r="K14" s="110"/>
      <c r="L14" s="107"/>
      <c r="M14" s="107"/>
      <c r="N14" s="123"/>
      <c r="O14" s="119"/>
    </row>
    <row r="15" spans="1:21" ht="24.95" customHeight="1" x14ac:dyDescent="0.15">
      <c r="A15" s="332"/>
      <c r="B15" s="105"/>
      <c r="C15" s="105"/>
      <c r="D15" s="105"/>
      <c r="E15" s="46"/>
      <c r="F15" s="46"/>
      <c r="G15" s="105"/>
      <c r="H15" s="106"/>
      <c r="I15" s="105"/>
      <c r="J15" s="105"/>
      <c r="K15" s="106"/>
      <c r="L15" s="107"/>
      <c r="M15" s="107"/>
      <c r="N15" s="123"/>
      <c r="O15" s="119"/>
    </row>
    <row r="16" spans="1:21" ht="24.95" customHeight="1" x14ac:dyDescent="0.15">
      <c r="A16" s="332"/>
      <c r="B16" s="107" t="s">
        <v>301</v>
      </c>
      <c r="C16" s="107" t="s">
        <v>42</v>
      </c>
      <c r="D16" s="107"/>
      <c r="E16" s="52"/>
      <c r="F16" s="52"/>
      <c r="G16" s="107"/>
      <c r="H16" s="110">
        <v>20</v>
      </c>
      <c r="I16" s="107" t="s">
        <v>301</v>
      </c>
      <c r="J16" s="107" t="s">
        <v>42</v>
      </c>
      <c r="K16" s="110">
        <v>15</v>
      </c>
      <c r="L16" s="107"/>
      <c r="M16" s="107"/>
      <c r="N16" s="123"/>
      <c r="O16" s="119"/>
    </row>
    <row r="17" spans="1:15" ht="24.95" customHeight="1" x14ac:dyDescent="0.15">
      <c r="A17" s="332"/>
      <c r="B17" s="107"/>
      <c r="C17" s="107"/>
      <c r="D17" s="107"/>
      <c r="E17" s="52"/>
      <c r="F17" s="52"/>
      <c r="G17" s="107" t="s">
        <v>43</v>
      </c>
      <c r="H17" s="110" t="s">
        <v>299</v>
      </c>
      <c r="I17" s="107"/>
      <c r="J17" s="107"/>
      <c r="K17" s="110"/>
      <c r="L17" s="107"/>
      <c r="M17" s="107"/>
      <c r="N17" s="123"/>
      <c r="O17" s="119"/>
    </row>
    <row r="18" spans="1:15" ht="24.95" customHeight="1" x14ac:dyDescent="0.15">
      <c r="A18" s="332"/>
      <c r="B18" s="105"/>
      <c r="C18" s="105"/>
      <c r="D18" s="105"/>
      <c r="E18" s="46"/>
      <c r="F18" s="46"/>
      <c r="G18" s="105"/>
      <c r="H18" s="106"/>
      <c r="I18" s="105"/>
      <c r="J18" s="105"/>
      <c r="K18" s="106"/>
      <c r="L18" s="107"/>
      <c r="M18" s="107"/>
      <c r="N18" s="123"/>
      <c r="O18" s="119"/>
    </row>
    <row r="19" spans="1:15" ht="24.95" customHeight="1" x14ac:dyDescent="0.15">
      <c r="A19" s="332"/>
      <c r="B19" s="107" t="s">
        <v>44</v>
      </c>
      <c r="C19" s="107" t="s">
        <v>45</v>
      </c>
      <c r="D19" s="107" t="s">
        <v>46</v>
      </c>
      <c r="E19" s="52"/>
      <c r="F19" s="111"/>
      <c r="G19" s="107"/>
      <c r="H19" s="110" t="s">
        <v>300</v>
      </c>
      <c r="I19" s="107" t="s">
        <v>44</v>
      </c>
      <c r="J19" s="107" t="s">
        <v>45</v>
      </c>
      <c r="K19" s="110" t="s">
        <v>300</v>
      </c>
      <c r="L19" s="107"/>
      <c r="M19" s="107"/>
      <c r="N19" s="123"/>
      <c r="O19" s="119"/>
    </row>
    <row r="20" spans="1:15" ht="24.95" customHeight="1" x14ac:dyDescent="0.15">
      <c r="A20" s="332"/>
      <c r="B20" s="107"/>
      <c r="C20" s="107"/>
      <c r="D20" s="107"/>
      <c r="E20" s="52"/>
      <c r="F20" s="52"/>
      <c r="G20" s="107" t="s">
        <v>48</v>
      </c>
      <c r="H20" s="110" t="s">
        <v>299</v>
      </c>
      <c r="I20" s="107"/>
      <c r="J20" s="107"/>
      <c r="K20" s="110"/>
      <c r="L20" s="107"/>
      <c r="M20" s="107"/>
      <c r="N20" s="123"/>
      <c r="O20" s="119"/>
    </row>
    <row r="21" spans="1:15" ht="24.95" customHeight="1" x14ac:dyDescent="0.15">
      <c r="A21" s="332"/>
      <c r="B21" s="107"/>
      <c r="C21" s="107"/>
      <c r="D21" s="107"/>
      <c r="E21" s="52"/>
      <c r="F21" s="52"/>
      <c r="G21" s="107" t="s">
        <v>49</v>
      </c>
      <c r="H21" s="110" t="s">
        <v>300</v>
      </c>
      <c r="I21" s="107"/>
      <c r="J21" s="107"/>
      <c r="K21" s="110"/>
      <c r="L21" s="107"/>
      <c r="M21" s="107"/>
      <c r="N21" s="123"/>
      <c r="O21" s="119"/>
    </row>
    <row r="22" spans="1:15" ht="24.95" customHeight="1" thickBot="1" x14ac:dyDescent="0.2">
      <c r="A22" s="333"/>
      <c r="B22" s="112"/>
      <c r="C22" s="112"/>
      <c r="D22" s="112"/>
      <c r="E22" s="58"/>
      <c r="F22" s="58"/>
      <c r="G22" s="112"/>
      <c r="H22" s="113"/>
      <c r="I22" s="112"/>
      <c r="J22" s="112"/>
      <c r="K22" s="113"/>
      <c r="L22" s="112"/>
      <c r="M22" s="112"/>
      <c r="N22" s="124"/>
      <c r="O22" s="120"/>
    </row>
    <row r="23" spans="1:15" ht="24.95" customHeight="1" x14ac:dyDescent="0.15">
      <c r="B23" s="115"/>
      <c r="C23" s="115"/>
      <c r="D23" s="115"/>
      <c r="G23" s="115"/>
      <c r="H23" s="116"/>
      <c r="I23" s="115"/>
      <c r="J23" s="115"/>
      <c r="K23" s="116"/>
      <c r="L23" s="115"/>
      <c r="M23" s="115"/>
      <c r="N23" s="116"/>
    </row>
    <row r="24" spans="1:15" ht="24.95" customHeight="1" x14ac:dyDescent="0.15">
      <c r="B24" s="115"/>
      <c r="C24" s="115"/>
      <c r="D24" s="115"/>
      <c r="G24" s="115"/>
      <c r="H24" s="116"/>
      <c r="I24" s="115"/>
      <c r="J24" s="115"/>
      <c r="K24" s="116"/>
      <c r="L24" s="115"/>
      <c r="M24" s="115"/>
      <c r="N24" s="116"/>
    </row>
    <row r="25" spans="1:15" ht="24.95" customHeight="1" x14ac:dyDescent="0.15">
      <c r="B25" s="115"/>
      <c r="C25" s="115"/>
      <c r="D25" s="115"/>
      <c r="G25" s="115"/>
      <c r="H25" s="116"/>
      <c r="I25" s="115"/>
      <c r="J25" s="115"/>
      <c r="K25" s="116"/>
      <c r="L25" s="115"/>
      <c r="M25" s="115"/>
      <c r="N25" s="116"/>
    </row>
    <row r="26" spans="1:15" ht="24.95" customHeight="1" x14ac:dyDescent="0.15">
      <c r="B26" s="115"/>
      <c r="C26" s="115"/>
      <c r="D26" s="115"/>
      <c r="G26" s="115"/>
      <c r="H26" s="116"/>
      <c r="I26" s="115"/>
      <c r="J26" s="115"/>
      <c r="K26" s="116"/>
      <c r="L26" s="115"/>
      <c r="M26" s="115"/>
      <c r="N26" s="116"/>
    </row>
    <row r="27" spans="1:15" ht="24.95" customHeight="1" x14ac:dyDescent="0.15">
      <c r="B27" s="115"/>
      <c r="C27" s="115"/>
      <c r="D27" s="115"/>
      <c r="G27" s="115"/>
      <c r="H27" s="116"/>
      <c r="I27" s="115"/>
      <c r="J27" s="115"/>
      <c r="K27" s="116"/>
      <c r="L27" s="115"/>
      <c r="M27" s="115"/>
      <c r="N27" s="116"/>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260</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79</v>
      </c>
      <c r="C5" s="39" t="s">
        <v>72</v>
      </c>
      <c r="D5" s="40"/>
      <c r="E5" s="41">
        <v>30</v>
      </c>
      <c r="F5" s="42" t="s">
        <v>28</v>
      </c>
      <c r="G5" s="73" t="s">
        <v>24</v>
      </c>
      <c r="H5" s="77" t="s">
        <v>72</v>
      </c>
      <c r="I5" s="40"/>
      <c r="J5" s="42">
        <f t="shared" ref="J5:J12" si="0">ROUNDUP(E5*0.75,2)</f>
        <v>22.5</v>
      </c>
      <c r="K5" s="42" t="s">
        <v>28</v>
      </c>
      <c r="L5" s="42" t="s">
        <v>24</v>
      </c>
      <c r="M5" s="42"/>
      <c r="N5" s="81">
        <f t="shared" ref="N5:N12" si="1">M5</f>
        <v>0</v>
      </c>
      <c r="O5" s="69" t="s">
        <v>237</v>
      </c>
      <c r="P5" s="43" t="s">
        <v>16</v>
      </c>
      <c r="Q5" s="40"/>
      <c r="R5" s="44">
        <v>110</v>
      </c>
      <c r="S5" s="41">
        <f t="shared" ref="S5:S10" si="2">ROUNDUP(R5*0.75,2)</f>
        <v>82.5</v>
      </c>
      <c r="T5" s="65"/>
    </row>
    <row r="6" spans="1:21" ht="24.95" customHeight="1" x14ac:dyDescent="0.15">
      <c r="A6" s="320"/>
      <c r="B6" s="71"/>
      <c r="C6" s="51" t="s">
        <v>59</v>
      </c>
      <c r="D6" s="52"/>
      <c r="E6" s="53">
        <v>30</v>
      </c>
      <c r="F6" s="54" t="s">
        <v>28</v>
      </c>
      <c r="G6" s="75"/>
      <c r="H6" s="79" t="s">
        <v>59</v>
      </c>
      <c r="I6" s="52"/>
      <c r="J6" s="54">
        <f t="shared" si="0"/>
        <v>22.5</v>
      </c>
      <c r="K6" s="54" t="s">
        <v>28</v>
      </c>
      <c r="L6" s="54"/>
      <c r="M6" s="54"/>
      <c r="N6" s="83">
        <f t="shared" si="1"/>
        <v>0</v>
      </c>
      <c r="O6" s="71" t="s">
        <v>81</v>
      </c>
      <c r="P6" s="55" t="s">
        <v>26</v>
      </c>
      <c r="Q6" s="52"/>
      <c r="R6" s="56">
        <v>0.5</v>
      </c>
      <c r="S6" s="53">
        <f t="shared" si="2"/>
        <v>0.38</v>
      </c>
      <c r="T6" s="67"/>
    </row>
    <row r="7" spans="1:21" ht="24.95" customHeight="1" x14ac:dyDescent="0.15">
      <c r="A7" s="320"/>
      <c r="B7" s="71"/>
      <c r="C7" s="51" t="s">
        <v>84</v>
      </c>
      <c r="D7" s="52"/>
      <c r="E7" s="53">
        <v>20</v>
      </c>
      <c r="F7" s="54" t="s">
        <v>28</v>
      </c>
      <c r="G7" s="75"/>
      <c r="H7" s="79" t="s">
        <v>84</v>
      </c>
      <c r="I7" s="52"/>
      <c r="J7" s="54">
        <f t="shared" si="0"/>
        <v>15</v>
      </c>
      <c r="K7" s="54" t="s">
        <v>28</v>
      </c>
      <c r="L7" s="54"/>
      <c r="M7" s="54"/>
      <c r="N7" s="83">
        <f t="shared" si="1"/>
        <v>0</v>
      </c>
      <c r="O7" s="71" t="s">
        <v>82</v>
      </c>
      <c r="P7" s="55" t="s">
        <v>65</v>
      </c>
      <c r="Q7" s="52"/>
      <c r="R7" s="56">
        <v>1</v>
      </c>
      <c r="S7" s="53">
        <f t="shared" si="2"/>
        <v>0.75</v>
      </c>
      <c r="T7" s="67"/>
    </row>
    <row r="8" spans="1:21" ht="24.95" customHeight="1" x14ac:dyDescent="0.15">
      <c r="A8" s="320"/>
      <c r="B8" s="71"/>
      <c r="C8" s="51" t="s">
        <v>85</v>
      </c>
      <c r="D8" s="52"/>
      <c r="E8" s="53">
        <v>20</v>
      </c>
      <c r="F8" s="54" t="s">
        <v>28</v>
      </c>
      <c r="G8" s="75"/>
      <c r="H8" s="79" t="s">
        <v>85</v>
      </c>
      <c r="I8" s="52"/>
      <c r="J8" s="54">
        <f t="shared" si="0"/>
        <v>15</v>
      </c>
      <c r="K8" s="54" t="s">
        <v>28</v>
      </c>
      <c r="L8" s="54"/>
      <c r="M8" s="54"/>
      <c r="N8" s="83">
        <f t="shared" si="1"/>
        <v>0</v>
      </c>
      <c r="O8" s="71" t="s">
        <v>83</v>
      </c>
      <c r="P8" s="55" t="s">
        <v>43</v>
      </c>
      <c r="Q8" s="52"/>
      <c r="R8" s="56">
        <v>40</v>
      </c>
      <c r="S8" s="53">
        <f t="shared" si="2"/>
        <v>30</v>
      </c>
      <c r="T8" s="67"/>
    </row>
    <row r="9" spans="1:21" ht="24.95" customHeight="1" x14ac:dyDescent="0.15">
      <c r="A9" s="320"/>
      <c r="B9" s="71"/>
      <c r="C9" s="51" t="s">
        <v>86</v>
      </c>
      <c r="D9" s="52"/>
      <c r="E9" s="53">
        <v>10</v>
      </c>
      <c r="F9" s="54" t="s">
        <v>28</v>
      </c>
      <c r="G9" s="75" t="s">
        <v>24</v>
      </c>
      <c r="H9" s="79" t="s">
        <v>86</v>
      </c>
      <c r="I9" s="52"/>
      <c r="J9" s="54">
        <f t="shared" si="0"/>
        <v>7.5</v>
      </c>
      <c r="K9" s="54" t="s">
        <v>28</v>
      </c>
      <c r="L9" s="54" t="s">
        <v>24</v>
      </c>
      <c r="M9" s="54"/>
      <c r="N9" s="83">
        <f t="shared" si="1"/>
        <v>0</v>
      </c>
      <c r="O9" s="71" t="s">
        <v>69</v>
      </c>
      <c r="P9" s="55" t="s">
        <v>33</v>
      </c>
      <c r="Q9" s="52"/>
      <c r="R9" s="56">
        <v>0.5</v>
      </c>
      <c r="S9" s="53">
        <f t="shared" si="2"/>
        <v>0.38</v>
      </c>
      <c r="T9" s="67"/>
    </row>
    <row r="10" spans="1:21" ht="24.95" customHeight="1" x14ac:dyDescent="0.15">
      <c r="A10" s="320"/>
      <c r="B10" s="71"/>
      <c r="C10" s="51" t="s">
        <v>87</v>
      </c>
      <c r="D10" s="52"/>
      <c r="E10" s="53">
        <v>20</v>
      </c>
      <c r="F10" s="54" t="s">
        <v>28</v>
      </c>
      <c r="G10" s="75"/>
      <c r="H10" s="79" t="s">
        <v>87</v>
      </c>
      <c r="I10" s="52"/>
      <c r="J10" s="54">
        <f t="shared" si="0"/>
        <v>15</v>
      </c>
      <c r="K10" s="54" t="s">
        <v>28</v>
      </c>
      <c r="L10" s="54"/>
      <c r="M10" s="54"/>
      <c r="N10" s="83">
        <f t="shared" si="1"/>
        <v>0</v>
      </c>
      <c r="O10" s="71" t="s">
        <v>41</v>
      </c>
      <c r="P10" s="55" t="s">
        <v>89</v>
      </c>
      <c r="Q10" s="52"/>
      <c r="R10" s="56">
        <v>2</v>
      </c>
      <c r="S10" s="53">
        <f t="shared" si="2"/>
        <v>1.5</v>
      </c>
      <c r="T10" s="67"/>
    </row>
    <row r="11" spans="1:21" ht="24.95" customHeight="1" x14ac:dyDescent="0.15">
      <c r="A11" s="320"/>
      <c r="B11" s="71"/>
      <c r="C11" s="51" t="s">
        <v>51</v>
      </c>
      <c r="D11" s="52" t="s">
        <v>53</v>
      </c>
      <c r="E11" s="53">
        <v>30</v>
      </c>
      <c r="F11" s="54" t="s">
        <v>54</v>
      </c>
      <c r="G11" s="75" t="s">
        <v>52</v>
      </c>
      <c r="H11" s="79" t="s">
        <v>51</v>
      </c>
      <c r="I11" s="52" t="s">
        <v>53</v>
      </c>
      <c r="J11" s="54">
        <f t="shared" si="0"/>
        <v>22.5</v>
      </c>
      <c r="K11" s="54" t="s">
        <v>54</v>
      </c>
      <c r="L11" s="54" t="s">
        <v>52</v>
      </c>
      <c r="M11" s="54"/>
      <c r="N11" s="83">
        <f t="shared" si="1"/>
        <v>0</v>
      </c>
      <c r="O11" s="71"/>
      <c r="P11" s="55"/>
      <c r="Q11" s="52"/>
      <c r="R11" s="56"/>
      <c r="S11" s="53"/>
      <c r="T11" s="67"/>
    </row>
    <row r="12" spans="1:21" ht="24.95" customHeight="1" x14ac:dyDescent="0.15">
      <c r="A12" s="320"/>
      <c r="B12" s="71"/>
      <c r="C12" s="51" t="s">
        <v>88</v>
      </c>
      <c r="D12" s="52" t="s">
        <v>35</v>
      </c>
      <c r="E12" s="53">
        <v>9</v>
      </c>
      <c r="F12" s="54" t="s">
        <v>28</v>
      </c>
      <c r="G12" s="75"/>
      <c r="H12" s="79" t="s">
        <v>88</v>
      </c>
      <c r="I12" s="52" t="s">
        <v>35</v>
      </c>
      <c r="J12" s="54">
        <f t="shared" si="0"/>
        <v>6.75</v>
      </c>
      <c r="K12" s="54" t="s">
        <v>28</v>
      </c>
      <c r="L12" s="54"/>
      <c r="M12" s="54"/>
      <c r="N12" s="83">
        <f t="shared" si="1"/>
        <v>0</v>
      </c>
      <c r="O12" s="71"/>
      <c r="P12" s="55"/>
      <c r="Q12" s="52"/>
      <c r="R12" s="56"/>
      <c r="S12" s="53"/>
      <c r="T12" s="67"/>
    </row>
    <row r="13" spans="1:21" ht="24.95" customHeight="1" x14ac:dyDescent="0.15">
      <c r="A13" s="320"/>
      <c r="B13" s="70"/>
      <c r="C13" s="45"/>
      <c r="D13" s="46"/>
      <c r="E13" s="47"/>
      <c r="F13" s="48"/>
      <c r="G13" s="74"/>
      <c r="H13" s="78"/>
      <c r="I13" s="46"/>
      <c r="J13" s="48"/>
      <c r="K13" s="48"/>
      <c r="L13" s="48"/>
      <c r="M13" s="48"/>
      <c r="N13" s="82"/>
      <c r="O13" s="70"/>
      <c r="P13" s="49"/>
      <c r="Q13" s="46"/>
      <c r="R13" s="50"/>
      <c r="S13" s="47"/>
      <c r="T13" s="66"/>
    </row>
    <row r="14" spans="1:21" ht="24.95" customHeight="1" x14ac:dyDescent="0.15">
      <c r="A14" s="320"/>
      <c r="B14" s="71" t="s">
        <v>90</v>
      </c>
      <c r="C14" s="51" t="s">
        <v>93</v>
      </c>
      <c r="D14" s="52"/>
      <c r="E14" s="53">
        <v>10</v>
      </c>
      <c r="F14" s="54" t="s">
        <v>28</v>
      </c>
      <c r="G14" s="75" t="s">
        <v>94</v>
      </c>
      <c r="H14" s="79" t="s">
        <v>93</v>
      </c>
      <c r="I14" s="52"/>
      <c r="J14" s="54">
        <f>ROUNDUP(E14*0.75,2)</f>
        <v>7.5</v>
      </c>
      <c r="K14" s="54" t="s">
        <v>28</v>
      </c>
      <c r="L14" s="54" t="s">
        <v>94</v>
      </c>
      <c r="M14" s="54"/>
      <c r="N14" s="83">
        <f>M14</f>
        <v>0</v>
      </c>
      <c r="O14" s="71" t="s">
        <v>91</v>
      </c>
      <c r="P14" s="55" t="s">
        <v>33</v>
      </c>
      <c r="Q14" s="52"/>
      <c r="R14" s="56">
        <v>1</v>
      </c>
      <c r="S14" s="53">
        <f>ROUNDUP(R14*0.75,2)</f>
        <v>0.75</v>
      </c>
      <c r="T14" s="67"/>
    </row>
    <row r="15" spans="1:21" ht="24.95" customHeight="1" x14ac:dyDescent="0.15">
      <c r="A15" s="320"/>
      <c r="B15" s="71"/>
      <c r="C15" s="51" t="s">
        <v>76</v>
      </c>
      <c r="D15" s="52"/>
      <c r="E15" s="53">
        <v>30</v>
      </c>
      <c r="F15" s="54" t="s">
        <v>28</v>
      </c>
      <c r="G15" s="75"/>
      <c r="H15" s="79" t="s">
        <v>76</v>
      </c>
      <c r="I15" s="52"/>
      <c r="J15" s="54">
        <f>ROUNDUP(E15*0.75,2)</f>
        <v>22.5</v>
      </c>
      <c r="K15" s="54" t="s">
        <v>28</v>
      </c>
      <c r="L15" s="54"/>
      <c r="M15" s="54"/>
      <c r="N15" s="83">
        <f>M15</f>
        <v>0</v>
      </c>
      <c r="O15" s="71" t="s">
        <v>92</v>
      </c>
      <c r="P15" s="55" t="s">
        <v>34</v>
      </c>
      <c r="Q15" s="52" t="s">
        <v>35</v>
      </c>
      <c r="R15" s="56">
        <v>0.5</v>
      </c>
      <c r="S15" s="53">
        <f>ROUNDUP(R15*0.75,2)</f>
        <v>0.38</v>
      </c>
      <c r="T15" s="67"/>
    </row>
    <row r="16" spans="1:21" ht="24.95" customHeight="1" x14ac:dyDescent="0.15">
      <c r="A16" s="320"/>
      <c r="B16" s="71"/>
      <c r="C16" s="51" t="s">
        <v>95</v>
      </c>
      <c r="D16" s="52"/>
      <c r="E16" s="53">
        <v>5</v>
      </c>
      <c r="F16" s="54" t="s">
        <v>28</v>
      </c>
      <c r="G16" s="75"/>
      <c r="H16" s="79" t="s">
        <v>95</v>
      </c>
      <c r="I16" s="52"/>
      <c r="J16" s="54">
        <f>ROUNDUP(E16*0.75,2)</f>
        <v>3.75</v>
      </c>
      <c r="K16" s="54" t="s">
        <v>28</v>
      </c>
      <c r="L16" s="54"/>
      <c r="M16" s="54"/>
      <c r="N16" s="83">
        <f>M16</f>
        <v>0</v>
      </c>
      <c r="O16" s="71" t="s">
        <v>41</v>
      </c>
      <c r="P16" s="55" t="s">
        <v>36</v>
      </c>
      <c r="Q16" s="52"/>
      <c r="R16" s="56">
        <v>2</v>
      </c>
      <c r="S16" s="53">
        <f>ROUNDUP(R16*0.75,2)</f>
        <v>1.5</v>
      </c>
      <c r="T16" s="67"/>
    </row>
    <row r="17" spans="1:20" ht="24.95" customHeight="1" x14ac:dyDescent="0.15">
      <c r="A17" s="320"/>
      <c r="B17" s="71"/>
      <c r="C17" s="51" t="s">
        <v>96</v>
      </c>
      <c r="D17" s="52"/>
      <c r="E17" s="53">
        <v>5</v>
      </c>
      <c r="F17" s="54" t="s">
        <v>28</v>
      </c>
      <c r="G17" s="75"/>
      <c r="H17" s="79" t="s">
        <v>96</v>
      </c>
      <c r="I17" s="52"/>
      <c r="J17" s="54">
        <f>ROUNDUP(E17*0.75,2)</f>
        <v>3.75</v>
      </c>
      <c r="K17" s="54" t="s">
        <v>28</v>
      </c>
      <c r="L17" s="54"/>
      <c r="M17" s="54"/>
      <c r="N17" s="83">
        <f>M17</f>
        <v>0</v>
      </c>
      <c r="O17" s="71"/>
      <c r="P17" s="55" t="s">
        <v>65</v>
      </c>
      <c r="Q17" s="52"/>
      <c r="R17" s="56">
        <v>2</v>
      </c>
      <c r="S17" s="53">
        <f>ROUNDUP(R17*0.75,2)</f>
        <v>1.5</v>
      </c>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97</v>
      </c>
      <c r="C19" s="51" t="s">
        <v>99</v>
      </c>
      <c r="D19" s="52"/>
      <c r="E19" s="63">
        <v>0.16666666666666666</v>
      </c>
      <c r="F19" s="54" t="s">
        <v>64</v>
      </c>
      <c r="G19" s="75"/>
      <c r="H19" s="79" t="s">
        <v>99</v>
      </c>
      <c r="I19" s="52"/>
      <c r="J19" s="54">
        <f>ROUNDUP(E19*0.75,2)</f>
        <v>0.13</v>
      </c>
      <c r="K19" s="54" t="s">
        <v>64</v>
      </c>
      <c r="L19" s="54"/>
      <c r="M19" s="54"/>
      <c r="N19" s="83">
        <f>M19</f>
        <v>0</v>
      </c>
      <c r="O19" s="71" t="s">
        <v>98</v>
      </c>
      <c r="P19" s="55"/>
      <c r="Q19" s="52"/>
      <c r="R19" s="56"/>
      <c r="S19" s="53"/>
      <c r="T19" s="67"/>
    </row>
    <row r="20" spans="1:20" ht="24.95" customHeight="1" thickBot="1" x14ac:dyDescent="0.2">
      <c r="A20" s="321"/>
      <c r="B20" s="72"/>
      <c r="C20" s="57"/>
      <c r="D20" s="58"/>
      <c r="E20" s="59"/>
      <c r="F20" s="60"/>
      <c r="G20" s="76"/>
      <c r="H20" s="80"/>
      <c r="I20" s="58"/>
      <c r="J20" s="60"/>
      <c r="K20" s="60"/>
      <c r="L20" s="60"/>
      <c r="M20" s="60"/>
      <c r="N20" s="84"/>
      <c r="O20" s="72"/>
      <c r="P20" s="61"/>
      <c r="Q20" s="58"/>
      <c r="R20" s="62"/>
      <c r="S20" s="59"/>
      <c r="T20" s="68"/>
    </row>
    <row r="21" spans="1:20" ht="24.95" customHeight="1" x14ac:dyDescent="0.15"/>
    <row r="22" spans="1:20" ht="24.95" customHeight="1" x14ac:dyDescent="0.15"/>
    <row r="23" spans="1:20" ht="24.95" customHeight="1" x14ac:dyDescent="0.15"/>
    <row r="24" spans="1:20" ht="24.95" customHeight="1" x14ac:dyDescent="0.15"/>
    <row r="25" spans="1:20" ht="24.95" customHeight="1" x14ac:dyDescent="0.15"/>
    <row r="26" spans="1:20" ht="24.95" customHeight="1" x14ac:dyDescent="0.15"/>
  </sheetData>
  <mergeCells count="4">
    <mergeCell ref="H1:O1"/>
    <mergeCell ref="A2:T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373</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311</v>
      </c>
      <c r="C9" s="107" t="s">
        <v>72</v>
      </c>
      <c r="D9" s="107" t="s">
        <v>24</v>
      </c>
      <c r="E9" s="52"/>
      <c r="F9" s="52"/>
      <c r="G9" s="107"/>
      <c r="H9" s="110">
        <v>15</v>
      </c>
      <c r="I9" s="107" t="s">
        <v>310</v>
      </c>
      <c r="J9" s="109" t="s">
        <v>204</v>
      </c>
      <c r="K9" s="110">
        <v>10</v>
      </c>
      <c r="L9" s="107" t="s">
        <v>309</v>
      </c>
      <c r="M9" s="107" t="s">
        <v>59</v>
      </c>
      <c r="N9" s="123">
        <v>5</v>
      </c>
      <c r="O9" s="119"/>
    </row>
    <row r="10" spans="1:21" ht="24.95" customHeight="1" x14ac:dyDescent="0.15">
      <c r="A10" s="332"/>
      <c r="B10" s="107"/>
      <c r="C10" s="107" t="s">
        <v>59</v>
      </c>
      <c r="D10" s="107"/>
      <c r="E10" s="52"/>
      <c r="F10" s="52"/>
      <c r="G10" s="107"/>
      <c r="H10" s="110">
        <v>10</v>
      </c>
      <c r="I10" s="107"/>
      <c r="J10" s="107" t="s">
        <v>59</v>
      </c>
      <c r="K10" s="110">
        <v>5</v>
      </c>
      <c r="L10" s="107"/>
      <c r="M10" s="107" t="s">
        <v>84</v>
      </c>
      <c r="N10" s="123">
        <v>15</v>
      </c>
      <c r="O10" s="119"/>
    </row>
    <row r="11" spans="1:21" ht="24.95" customHeight="1" x14ac:dyDescent="0.15">
      <c r="A11" s="332"/>
      <c r="B11" s="107"/>
      <c r="C11" s="107" t="s">
        <v>84</v>
      </c>
      <c r="D11" s="107"/>
      <c r="E11" s="52"/>
      <c r="F11" s="52"/>
      <c r="G11" s="107"/>
      <c r="H11" s="110">
        <v>20</v>
      </c>
      <c r="I11" s="107"/>
      <c r="J11" s="107" t="s">
        <v>84</v>
      </c>
      <c r="K11" s="110">
        <v>15</v>
      </c>
      <c r="L11" s="107"/>
      <c r="M11" s="107" t="s">
        <v>87</v>
      </c>
      <c r="N11" s="123">
        <v>10</v>
      </c>
      <c r="O11" s="119"/>
    </row>
    <row r="12" spans="1:21" ht="24.95" customHeight="1" x14ac:dyDescent="0.15">
      <c r="A12" s="332"/>
      <c r="B12" s="107"/>
      <c r="C12" s="107" t="s">
        <v>85</v>
      </c>
      <c r="D12" s="107"/>
      <c r="E12" s="52"/>
      <c r="F12" s="52"/>
      <c r="G12" s="107"/>
      <c r="H12" s="110">
        <v>5</v>
      </c>
      <c r="I12" s="107"/>
      <c r="J12" s="107" t="s">
        <v>85</v>
      </c>
      <c r="K12" s="110">
        <v>5</v>
      </c>
      <c r="L12" s="105"/>
      <c r="M12" s="105"/>
      <c r="N12" s="122"/>
      <c r="O12" s="118"/>
    </row>
    <row r="13" spans="1:21" ht="24.95" customHeight="1" x14ac:dyDescent="0.15">
      <c r="A13" s="332"/>
      <c r="B13" s="107"/>
      <c r="C13" s="107" t="s">
        <v>86</v>
      </c>
      <c r="D13" s="107" t="s">
        <v>24</v>
      </c>
      <c r="E13" s="52"/>
      <c r="F13" s="52"/>
      <c r="G13" s="107"/>
      <c r="H13" s="110">
        <v>5</v>
      </c>
      <c r="I13" s="107"/>
      <c r="J13" s="107" t="s">
        <v>87</v>
      </c>
      <c r="K13" s="110">
        <v>15</v>
      </c>
      <c r="L13" s="107" t="s">
        <v>308</v>
      </c>
      <c r="M13" s="107" t="s">
        <v>76</v>
      </c>
      <c r="N13" s="123">
        <v>10</v>
      </c>
      <c r="O13" s="119"/>
    </row>
    <row r="14" spans="1:21" ht="24.95" customHeight="1" x14ac:dyDescent="0.15">
      <c r="A14" s="332"/>
      <c r="B14" s="107"/>
      <c r="C14" s="107" t="s">
        <v>87</v>
      </c>
      <c r="D14" s="107"/>
      <c r="E14" s="52"/>
      <c r="F14" s="52"/>
      <c r="G14" s="107"/>
      <c r="H14" s="110">
        <v>20</v>
      </c>
      <c r="I14" s="107"/>
      <c r="J14" s="107" t="s">
        <v>51</v>
      </c>
      <c r="K14" s="110">
        <v>15</v>
      </c>
      <c r="L14" s="105"/>
      <c r="M14" s="105"/>
      <c r="N14" s="122"/>
      <c r="O14" s="118"/>
    </row>
    <row r="15" spans="1:21" ht="24.95" customHeight="1" x14ac:dyDescent="0.15">
      <c r="A15" s="332"/>
      <c r="B15" s="107"/>
      <c r="C15" s="107" t="s">
        <v>51</v>
      </c>
      <c r="D15" s="107" t="s">
        <v>52</v>
      </c>
      <c r="E15" s="52" t="s">
        <v>53</v>
      </c>
      <c r="F15" s="52"/>
      <c r="G15" s="107"/>
      <c r="H15" s="110">
        <v>20</v>
      </c>
      <c r="I15" s="107"/>
      <c r="J15" s="107"/>
      <c r="K15" s="110"/>
      <c r="L15" s="107" t="s">
        <v>97</v>
      </c>
      <c r="M15" s="107" t="s">
        <v>99</v>
      </c>
      <c r="N15" s="126">
        <v>0.1</v>
      </c>
      <c r="O15" s="119"/>
    </row>
    <row r="16" spans="1:21" ht="24.95" customHeight="1" x14ac:dyDescent="0.15">
      <c r="A16" s="332"/>
      <c r="B16" s="107"/>
      <c r="C16" s="107"/>
      <c r="D16" s="107"/>
      <c r="E16" s="52"/>
      <c r="F16" s="52"/>
      <c r="G16" s="107" t="s">
        <v>43</v>
      </c>
      <c r="H16" s="110" t="s">
        <v>299</v>
      </c>
      <c r="I16" s="107"/>
      <c r="J16" s="107"/>
      <c r="K16" s="110"/>
      <c r="L16" s="107"/>
      <c r="M16" s="107"/>
      <c r="N16" s="123"/>
      <c r="O16" s="119"/>
    </row>
    <row r="17" spans="1:15" ht="24.95" customHeight="1" x14ac:dyDescent="0.15">
      <c r="A17" s="332"/>
      <c r="B17" s="107"/>
      <c r="C17" s="107"/>
      <c r="D17" s="107"/>
      <c r="E17" s="52"/>
      <c r="F17" s="52"/>
      <c r="G17" s="107" t="s">
        <v>66</v>
      </c>
      <c r="H17" s="110" t="s">
        <v>300</v>
      </c>
      <c r="I17" s="105"/>
      <c r="J17" s="105"/>
      <c r="K17" s="106"/>
      <c r="L17" s="107"/>
      <c r="M17" s="107"/>
      <c r="N17" s="123"/>
      <c r="O17" s="119"/>
    </row>
    <row r="18" spans="1:15" ht="24.95" customHeight="1" x14ac:dyDescent="0.15">
      <c r="A18" s="332"/>
      <c r="B18" s="105"/>
      <c r="C18" s="105"/>
      <c r="D18" s="105"/>
      <c r="E18" s="46"/>
      <c r="F18" s="46"/>
      <c r="G18" s="105"/>
      <c r="H18" s="106"/>
      <c r="I18" s="107" t="s">
        <v>307</v>
      </c>
      <c r="J18" s="107" t="s">
        <v>76</v>
      </c>
      <c r="K18" s="110">
        <v>10</v>
      </c>
      <c r="L18" s="107"/>
      <c r="M18" s="107"/>
      <c r="N18" s="123"/>
      <c r="O18" s="119"/>
    </row>
    <row r="19" spans="1:15" ht="24.95" customHeight="1" x14ac:dyDescent="0.15">
      <c r="A19" s="332"/>
      <c r="B19" s="107" t="s">
        <v>306</v>
      </c>
      <c r="C19" s="107" t="s">
        <v>76</v>
      </c>
      <c r="D19" s="107"/>
      <c r="E19" s="52"/>
      <c r="F19" s="111"/>
      <c r="G19" s="107"/>
      <c r="H19" s="110">
        <v>10</v>
      </c>
      <c r="I19" s="107"/>
      <c r="J19" s="107" t="s">
        <v>95</v>
      </c>
      <c r="K19" s="110">
        <v>5</v>
      </c>
      <c r="L19" s="107"/>
      <c r="M19" s="107"/>
      <c r="N19" s="123"/>
      <c r="O19" s="119"/>
    </row>
    <row r="20" spans="1:15" ht="24.95" customHeight="1" x14ac:dyDescent="0.15">
      <c r="A20" s="332"/>
      <c r="B20" s="107"/>
      <c r="C20" s="107" t="s">
        <v>95</v>
      </c>
      <c r="D20" s="107"/>
      <c r="E20" s="52"/>
      <c r="F20" s="52"/>
      <c r="G20" s="107"/>
      <c r="H20" s="110">
        <v>5</v>
      </c>
      <c r="I20" s="107"/>
      <c r="J20" s="107" t="s">
        <v>96</v>
      </c>
      <c r="K20" s="110">
        <v>5</v>
      </c>
      <c r="L20" s="107"/>
      <c r="M20" s="107"/>
      <c r="N20" s="123"/>
      <c r="O20" s="119"/>
    </row>
    <row r="21" spans="1:15" ht="24.95" customHeight="1" x14ac:dyDescent="0.15">
      <c r="A21" s="332"/>
      <c r="B21" s="107"/>
      <c r="C21" s="107" t="s">
        <v>96</v>
      </c>
      <c r="D21" s="107"/>
      <c r="E21" s="52"/>
      <c r="F21" s="52"/>
      <c r="G21" s="107"/>
      <c r="H21" s="110">
        <v>5</v>
      </c>
      <c r="I21" s="107"/>
      <c r="J21" s="107"/>
      <c r="K21" s="110"/>
      <c r="L21" s="107"/>
      <c r="M21" s="107"/>
      <c r="N21" s="123"/>
      <c r="O21" s="119"/>
    </row>
    <row r="22" spans="1:15" ht="24.95" customHeight="1" x14ac:dyDescent="0.15">
      <c r="A22" s="332"/>
      <c r="B22" s="105"/>
      <c r="C22" s="105"/>
      <c r="D22" s="105"/>
      <c r="E22" s="46"/>
      <c r="F22" s="46"/>
      <c r="G22" s="105"/>
      <c r="H22" s="106"/>
      <c r="I22" s="107"/>
      <c r="J22" s="107"/>
      <c r="K22" s="110"/>
      <c r="L22" s="107"/>
      <c r="M22" s="107"/>
      <c r="N22" s="123"/>
      <c r="O22" s="119"/>
    </row>
    <row r="23" spans="1:15" ht="24.95" customHeight="1" x14ac:dyDescent="0.15">
      <c r="A23" s="332"/>
      <c r="B23" s="107" t="s">
        <v>97</v>
      </c>
      <c r="C23" s="107" t="s">
        <v>99</v>
      </c>
      <c r="D23" s="107"/>
      <c r="E23" s="52"/>
      <c r="F23" s="52"/>
      <c r="G23" s="107"/>
      <c r="H23" s="125">
        <v>0.13</v>
      </c>
      <c r="I23" s="107"/>
      <c r="J23" s="107"/>
      <c r="K23" s="110"/>
      <c r="L23" s="107"/>
      <c r="M23" s="107"/>
      <c r="N23" s="123"/>
      <c r="O23" s="119"/>
    </row>
    <row r="24" spans="1:15" ht="24.95" customHeight="1" x14ac:dyDescent="0.15">
      <c r="A24" s="332"/>
      <c r="B24" s="107"/>
      <c r="C24" s="107"/>
      <c r="D24" s="107"/>
      <c r="E24" s="52"/>
      <c r="F24" s="52"/>
      <c r="G24" s="107"/>
      <c r="H24" s="110"/>
      <c r="I24" s="107"/>
      <c r="J24" s="107"/>
      <c r="K24" s="110"/>
      <c r="L24" s="107"/>
      <c r="M24" s="107"/>
      <c r="N24" s="123"/>
      <c r="O24" s="119"/>
    </row>
    <row r="25" spans="1:15" ht="24.95" customHeight="1" x14ac:dyDescent="0.15">
      <c r="A25" s="332"/>
      <c r="B25" s="107"/>
      <c r="C25" s="107"/>
      <c r="D25" s="107"/>
      <c r="E25" s="52"/>
      <c r="F25" s="52"/>
      <c r="G25" s="107"/>
      <c r="H25" s="110"/>
      <c r="I25" s="105"/>
      <c r="J25" s="105"/>
      <c r="K25" s="106"/>
      <c r="L25" s="107"/>
      <c r="M25" s="107"/>
      <c r="N25" s="123"/>
      <c r="O25" s="119"/>
    </row>
    <row r="26" spans="1:15" ht="24.95" customHeight="1" x14ac:dyDescent="0.15">
      <c r="A26" s="332"/>
      <c r="B26" s="107"/>
      <c r="C26" s="107"/>
      <c r="D26" s="107"/>
      <c r="E26" s="52"/>
      <c r="F26" s="52"/>
      <c r="G26" s="107"/>
      <c r="H26" s="110"/>
      <c r="I26" s="107" t="s">
        <v>97</v>
      </c>
      <c r="J26" s="107" t="s">
        <v>99</v>
      </c>
      <c r="K26" s="125">
        <v>0.13</v>
      </c>
      <c r="L26" s="107"/>
      <c r="M26" s="107"/>
      <c r="N26" s="123"/>
      <c r="O26" s="119"/>
    </row>
    <row r="27" spans="1:15" ht="24.95" customHeight="1" thickBot="1" x14ac:dyDescent="0.2">
      <c r="A27" s="333"/>
      <c r="B27" s="112"/>
      <c r="C27" s="112"/>
      <c r="D27" s="112"/>
      <c r="E27" s="58"/>
      <c r="F27" s="58"/>
      <c r="G27" s="112"/>
      <c r="H27" s="113"/>
      <c r="I27" s="112"/>
      <c r="J27" s="112"/>
      <c r="K27" s="113"/>
      <c r="L27" s="112"/>
      <c r="M27" s="112"/>
      <c r="N27" s="124"/>
      <c r="O27" s="120"/>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sheetData>
  <mergeCells count="14">
    <mergeCell ref="O4:O6"/>
    <mergeCell ref="I5:K5"/>
    <mergeCell ref="L5:N5"/>
    <mergeCell ref="A7:A27"/>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261</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110</v>
      </c>
      <c r="C5" s="39" t="s">
        <v>111</v>
      </c>
      <c r="D5" s="40" t="s">
        <v>112</v>
      </c>
      <c r="E5" s="86">
        <v>0.5</v>
      </c>
      <c r="F5" s="42" t="s">
        <v>55</v>
      </c>
      <c r="G5" s="73" t="s">
        <v>52</v>
      </c>
      <c r="H5" s="77" t="s">
        <v>111</v>
      </c>
      <c r="I5" s="40" t="s">
        <v>112</v>
      </c>
      <c r="J5" s="42">
        <f>ROUNDUP(E5*0.75,2)</f>
        <v>0.38</v>
      </c>
      <c r="K5" s="42" t="s">
        <v>55</v>
      </c>
      <c r="L5" s="42" t="s">
        <v>52</v>
      </c>
      <c r="M5" s="42"/>
      <c r="N5" s="81">
        <f>M5</f>
        <v>0</v>
      </c>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114</v>
      </c>
      <c r="C7" s="51" t="s">
        <v>119</v>
      </c>
      <c r="D7" s="52"/>
      <c r="E7" s="53">
        <v>1</v>
      </c>
      <c r="F7" s="54" t="s">
        <v>103</v>
      </c>
      <c r="G7" s="75" t="s">
        <v>120</v>
      </c>
      <c r="H7" s="79" t="s">
        <v>119</v>
      </c>
      <c r="I7" s="52"/>
      <c r="J7" s="54">
        <f>ROUNDUP(E7*0.75,2)</f>
        <v>0.75</v>
      </c>
      <c r="K7" s="54" t="s">
        <v>103</v>
      </c>
      <c r="L7" s="54" t="s">
        <v>120</v>
      </c>
      <c r="M7" s="54"/>
      <c r="N7" s="83">
        <f>M7</f>
        <v>0</v>
      </c>
      <c r="O7" s="71" t="s">
        <v>115</v>
      </c>
      <c r="P7" s="55" t="s">
        <v>26</v>
      </c>
      <c r="Q7" s="52"/>
      <c r="R7" s="56">
        <v>0.5</v>
      </c>
      <c r="S7" s="53">
        <f t="shared" ref="S7:S12" si="0">ROUNDUP(R7*0.75,2)</f>
        <v>0.38</v>
      </c>
      <c r="T7" s="67"/>
    </row>
    <row r="8" spans="1:21" ht="24.95" customHeight="1" x14ac:dyDescent="0.15">
      <c r="A8" s="320"/>
      <c r="B8" s="71"/>
      <c r="C8" s="51" t="s">
        <v>124</v>
      </c>
      <c r="D8" s="52" t="s">
        <v>35</v>
      </c>
      <c r="E8" s="53">
        <v>5</v>
      </c>
      <c r="F8" s="54" t="s">
        <v>28</v>
      </c>
      <c r="G8" s="75" t="s">
        <v>125</v>
      </c>
      <c r="H8" s="79" t="s">
        <v>124</v>
      </c>
      <c r="I8" s="52" t="s">
        <v>35</v>
      </c>
      <c r="J8" s="54">
        <f>ROUNDUP(E8*0.75,2)</f>
        <v>3.75</v>
      </c>
      <c r="K8" s="54" t="s">
        <v>28</v>
      </c>
      <c r="L8" s="54" t="s">
        <v>125</v>
      </c>
      <c r="M8" s="54"/>
      <c r="N8" s="83">
        <f>M8</f>
        <v>0</v>
      </c>
      <c r="O8" s="71" t="s">
        <v>116</v>
      </c>
      <c r="P8" s="55" t="s">
        <v>121</v>
      </c>
      <c r="Q8" s="52" t="s">
        <v>35</v>
      </c>
      <c r="R8" s="56">
        <v>3</v>
      </c>
      <c r="S8" s="53">
        <f t="shared" si="0"/>
        <v>2.25</v>
      </c>
      <c r="T8" s="67"/>
    </row>
    <row r="9" spans="1:21" ht="24.95" customHeight="1" x14ac:dyDescent="0.15">
      <c r="A9" s="320"/>
      <c r="B9" s="71"/>
      <c r="C9" s="51" t="s">
        <v>30</v>
      </c>
      <c r="D9" s="52"/>
      <c r="E9" s="53">
        <v>10</v>
      </c>
      <c r="F9" s="54" t="s">
        <v>28</v>
      </c>
      <c r="G9" s="75"/>
      <c r="H9" s="79" t="s">
        <v>30</v>
      </c>
      <c r="I9" s="52"/>
      <c r="J9" s="54">
        <f>ROUNDUP(E9*0.75,2)</f>
        <v>7.5</v>
      </c>
      <c r="K9" s="54" t="s">
        <v>28</v>
      </c>
      <c r="L9" s="54"/>
      <c r="M9" s="54"/>
      <c r="N9" s="83">
        <f>M9</f>
        <v>0</v>
      </c>
      <c r="O9" s="71" t="s">
        <v>117</v>
      </c>
      <c r="P9" s="55" t="s">
        <v>122</v>
      </c>
      <c r="Q9" s="52" t="s">
        <v>123</v>
      </c>
      <c r="R9" s="56">
        <v>3</v>
      </c>
      <c r="S9" s="53">
        <f t="shared" si="0"/>
        <v>2.25</v>
      </c>
      <c r="T9" s="67"/>
    </row>
    <row r="10" spans="1:21" ht="24.95" customHeight="1" x14ac:dyDescent="0.15">
      <c r="A10" s="320"/>
      <c r="B10" s="71"/>
      <c r="C10" s="51" t="s">
        <v>126</v>
      </c>
      <c r="D10" s="52"/>
      <c r="E10" s="53">
        <v>5</v>
      </c>
      <c r="F10" s="54" t="s">
        <v>28</v>
      </c>
      <c r="G10" s="75"/>
      <c r="H10" s="79" t="s">
        <v>126</v>
      </c>
      <c r="I10" s="52"/>
      <c r="J10" s="54">
        <f>ROUNDUP(E10*0.75,2)</f>
        <v>3.75</v>
      </c>
      <c r="K10" s="54" t="s">
        <v>28</v>
      </c>
      <c r="L10" s="54"/>
      <c r="M10" s="54"/>
      <c r="N10" s="83">
        <f>M10</f>
        <v>0</v>
      </c>
      <c r="O10" s="71" t="s">
        <v>118</v>
      </c>
      <c r="P10" s="55" t="s">
        <v>100</v>
      </c>
      <c r="Q10" s="52" t="s">
        <v>53</v>
      </c>
      <c r="R10" s="56">
        <v>2</v>
      </c>
      <c r="S10" s="53">
        <f t="shared" si="0"/>
        <v>1.5</v>
      </c>
      <c r="T10" s="67"/>
    </row>
    <row r="11" spans="1:21" ht="24.95" customHeight="1" x14ac:dyDescent="0.15">
      <c r="A11" s="320"/>
      <c r="B11" s="71"/>
      <c r="C11" s="51"/>
      <c r="D11" s="52"/>
      <c r="E11" s="53"/>
      <c r="F11" s="54"/>
      <c r="G11" s="75"/>
      <c r="H11" s="79"/>
      <c r="I11" s="52"/>
      <c r="J11" s="54"/>
      <c r="K11" s="54"/>
      <c r="L11" s="54"/>
      <c r="M11" s="54"/>
      <c r="N11" s="83"/>
      <c r="O11" s="71" t="s">
        <v>41</v>
      </c>
      <c r="P11" s="55" t="s">
        <v>65</v>
      </c>
      <c r="Q11" s="52"/>
      <c r="R11" s="56">
        <v>1</v>
      </c>
      <c r="S11" s="53">
        <f t="shared" si="0"/>
        <v>0.75</v>
      </c>
      <c r="T11" s="67"/>
    </row>
    <row r="12" spans="1:21" ht="24.95" customHeight="1" x14ac:dyDescent="0.15">
      <c r="A12" s="320"/>
      <c r="B12" s="71"/>
      <c r="C12" s="51"/>
      <c r="D12" s="52"/>
      <c r="E12" s="53"/>
      <c r="F12" s="54"/>
      <c r="G12" s="75"/>
      <c r="H12" s="79"/>
      <c r="I12" s="52"/>
      <c r="J12" s="54"/>
      <c r="K12" s="54"/>
      <c r="L12" s="54"/>
      <c r="M12" s="54"/>
      <c r="N12" s="83"/>
      <c r="O12" s="71"/>
      <c r="P12" s="55" t="s">
        <v>66</v>
      </c>
      <c r="Q12" s="52"/>
      <c r="R12" s="56">
        <v>0.1</v>
      </c>
      <c r="S12" s="53">
        <f t="shared" si="0"/>
        <v>0.08</v>
      </c>
      <c r="T12" s="67"/>
    </row>
    <row r="13" spans="1:21" ht="24.95" customHeight="1" x14ac:dyDescent="0.15">
      <c r="A13" s="320"/>
      <c r="B13" s="70"/>
      <c r="C13" s="45"/>
      <c r="D13" s="46"/>
      <c r="E13" s="47"/>
      <c r="F13" s="48"/>
      <c r="G13" s="74"/>
      <c r="H13" s="78"/>
      <c r="I13" s="46"/>
      <c r="J13" s="48"/>
      <c r="K13" s="48"/>
      <c r="L13" s="48"/>
      <c r="M13" s="48"/>
      <c r="N13" s="82"/>
      <c r="O13" s="70"/>
      <c r="P13" s="49"/>
      <c r="Q13" s="46"/>
      <c r="R13" s="50"/>
      <c r="S13" s="47"/>
      <c r="T13" s="66"/>
    </row>
    <row r="14" spans="1:21" ht="24.95" customHeight="1" x14ac:dyDescent="0.15">
      <c r="A14" s="320"/>
      <c r="B14" s="71" t="s">
        <v>127</v>
      </c>
      <c r="C14" s="51" t="s">
        <v>106</v>
      </c>
      <c r="D14" s="52"/>
      <c r="E14" s="53">
        <v>10</v>
      </c>
      <c r="F14" s="54" t="s">
        <v>28</v>
      </c>
      <c r="G14" s="75" t="s">
        <v>24</v>
      </c>
      <c r="H14" s="79" t="s">
        <v>106</v>
      </c>
      <c r="I14" s="52"/>
      <c r="J14" s="54">
        <f>ROUNDUP(E14*0.75,2)</f>
        <v>7.5</v>
      </c>
      <c r="K14" s="54" t="s">
        <v>28</v>
      </c>
      <c r="L14" s="54" t="s">
        <v>24</v>
      </c>
      <c r="M14" s="54"/>
      <c r="N14" s="83">
        <f>M14</f>
        <v>0</v>
      </c>
      <c r="O14" s="71" t="s">
        <v>105</v>
      </c>
      <c r="P14" s="55" t="s">
        <v>48</v>
      </c>
      <c r="Q14" s="52"/>
      <c r="R14" s="56">
        <v>30</v>
      </c>
      <c r="S14" s="53">
        <f>ROUNDUP(R14*0.75,2)</f>
        <v>22.5</v>
      </c>
      <c r="T14" s="67"/>
    </row>
    <row r="15" spans="1:21" ht="24.95" customHeight="1" x14ac:dyDescent="0.15">
      <c r="A15" s="320"/>
      <c r="B15" s="71"/>
      <c r="C15" s="51" t="s">
        <v>129</v>
      </c>
      <c r="D15" s="52"/>
      <c r="E15" s="53">
        <v>5</v>
      </c>
      <c r="F15" s="54" t="s">
        <v>28</v>
      </c>
      <c r="G15" s="75" t="s">
        <v>52</v>
      </c>
      <c r="H15" s="79" t="s">
        <v>129</v>
      </c>
      <c r="I15" s="52"/>
      <c r="J15" s="54">
        <f>ROUNDUP(E15*0.75,2)</f>
        <v>3.75</v>
      </c>
      <c r="K15" s="54" t="s">
        <v>28</v>
      </c>
      <c r="L15" s="54" t="s">
        <v>52</v>
      </c>
      <c r="M15" s="54"/>
      <c r="N15" s="83">
        <f>M15</f>
        <v>0</v>
      </c>
      <c r="O15" s="71" t="s">
        <v>128</v>
      </c>
      <c r="P15" s="55" t="s">
        <v>66</v>
      </c>
      <c r="Q15" s="52"/>
      <c r="R15" s="56">
        <v>0.2</v>
      </c>
      <c r="S15" s="53">
        <f>ROUNDUP(R15*0.75,2)</f>
        <v>0.15</v>
      </c>
      <c r="T15" s="67"/>
    </row>
    <row r="16" spans="1:21" ht="24.95" customHeight="1" x14ac:dyDescent="0.15">
      <c r="A16" s="320"/>
      <c r="B16" s="71"/>
      <c r="C16" s="51" t="s">
        <v>130</v>
      </c>
      <c r="D16" s="52"/>
      <c r="E16" s="53">
        <v>30</v>
      </c>
      <c r="F16" s="54" t="s">
        <v>28</v>
      </c>
      <c r="G16" s="75"/>
      <c r="H16" s="79" t="s">
        <v>130</v>
      </c>
      <c r="I16" s="52"/>
      <c r="J16" s="54">
        <f>ROUNDUP(E16*0.75,2)</f>
        <v>22.5</v>
      </c>
      <c r="K16" s="54" t="s">
        <v>28</v>
      </c>
      <c r="L16" s="54"/>
      <c r="M16" s="54"/>
      <c r="N16" s="83">
        <f>M16</f>
        <v>0</v>
      </c>
      <c r="O16" s="71" t="s">
        <v>41</v>
      </c>
      <c r="P16" s="55" t="s">
        <v>74</v>
      </c>
      <c r="Q16" s="52"/>
      <c r="R16" s="56">
        <v>2</v>
      </c>
      <c r="S16" s="53">
        <f>ROUNDUP(R16*0.75,2)</f>
        <v>1.5</v>
      </c>
      <c r="T16" s="67"/>
    </row>
    <row r="17" spans="1:20" ht="24.95" customHeight="1" x14ac:dyDescent="0.15">
      <c r="A17" s="320"/>
      <c r="B17" s="71"/>
      <c r="C17" s="51"/>
      <c r="D17" s="52"/>
      <c r="E17" s="53"/>
      <c r="F17" s="54"/>
      <c r="G17" s="75"/>
      <c r="H17" s="79"/>
      <c r="I17" s="52"/>
      <c r="J17" s="54"/>
      <c r="K17" s="54"/>
      <c r="L17" s="54"/>
      <c r="M17" s="54"/>
      <c r="N17" s="83"/>
      <c r="O17" s="71"/>
      <c r="P17" s="55" t="s">
        <v>26</v>
      </c>
      <c r="Q17" s="52"/>
      <c r="R17" s="56">
        <v>2.5</v>
      </c>
      <c r="S17" s="53">
        <f>ROUNDUP(R17*0.75,2)</f>
        <v>1.8800000000000001</v>
      </c>
      <c r="T17" s="67"/>
    </row>
    <row r="18" spans="1:20" ht="24.95" customHeight="1" x14ac:dyDescent="0.15">
      <c r="A18" s="320"/>
      <c r="B18" s="71"/>
      <c r="C18" s="51"/>
      <c r="D18" s="52"/>
      <c r="E18" s="53"/>
      <c r="F18" s="54"/>
      <c r="G18" s="75"/>
      <c r="H18" s="79"/>
      <c r="I18" s="52"/>
      <c r="J18" s="54"/>
      <c r="K18" s="54"/>
      <c r="L18" s="54"/>
      <c r="M18" s="54"/>
      <c r="N18" s="83"/>
      <c r="O18" s="71"/>
      <c r="P18" s="55" t="s">
        <v>34</v>
      </c>
      <c r="Q18" s="52" t="s">
        <v>35</v>
      </c>
      <c r="R18" s="56">
        <v>1</v>
      </c>
      <c r="S18" s="53">
        <f>ROUNDUP(R18*0.75,2)</f>
        <v>0.75</v>
      </c>
      <c r="T18" s="67"/>
    </row>
    <row r="19" spans="1:20" ht="24.95" customHeight="1" x14ac:dyDescent="0.15">
      <c r="A19" s="320"/>
      <c r="B19" s="70"/>
      <c r="C19" s="45"/>
      <c r="D19" s="46"/>
      <c r="E19" s="47"/>
      <c r="F19" s="48"/>
      <c r="G19" s="74"/>
      <c r="H19" s="78"/>
      <c r="I19" s="46"/>
      <c r="J19" s="48"/>
      <c r="K19" s="48"/>
      <c r="L19" s="48"/>
      <c r="M19" s="48"/>
      <c r="N19" s="82"/>
      <c r="O19" s="70"/>
      <c r="P19" s="49"/>
      <c r="Q19" s="46"/>
      <c r="R19" s="50"/>
      <c r="S19" s="47"/>
      <c r="T19" s="66"/>
    </row>
    <row r="20" spans="1:20" ht="24.95" customHeight="1" x14ac:dyDescent="0.15">
      <c r="A20" s="320"/>
      <c r="B20" s="71" t="s">
        <v>44</v>
      </c>
      <c r="C20" s="51" t="s">
        <v>59</v>
      </c>
      <c r="D20" s="52"/>
      <c r="E20" s="53">
        <v>20</v>
      </c>
      <c r="F20" s="54" t="s">
        <v>28</v>
      </c>
      <c r="G20" s="75"/>
      <c r="H20" s="79" t="s">
        <v>59</v>
      </c>
      <c r="I20" s="52"/>
      <c r="J20" s="54">
        <f>ROUNDUP(E20*0.75,2)</f>
        <v>15</v>
      </c>
      <c r="K20" s="54" t="s">
        <v>28</v>
      </c>
      <c r="L20" s="54"/>
      <c r="M20" s="54"/>
      <c r="N20" s="83">
        <f>M20</f>
        <v>0</v>
      </c>
      <c r="O20" s="71" t="s">
        <v>41</v>
      </c>
      <c r="P20" s="55" t="s">
        <v>48</v>
      </c>
      <c r="Q20" s="52"/>
      <c r="R20" s="56">
        <v>100</v>
      </c>
      <c r="S20" s="53">
        <f>ROUNDUP(R20*0.75,2)</f>
        <v>75</v>
      </c>
      <c r="T20" s="67"/>
    </row>
    <row r="21" spans="1:20" ht="24.95" customHeight="1" x14ac:dyDescent="0.15">
      <c r="A21" s="320"/>
      <c r="B21" s="71"/>
      <c r="C21" s="51" t="s">
        <v>131</v>
      </c>
      <c r="D21" s="52" t="s">
        <v>35</v>
      </c>
      <c r="E21" s="53">
        <v>2</v>
      </c>
      <c r="F21" s="54" t="s">
        <v>64</v>
      </c>
      <c r="G21" s="75" t="s">
        <v>57</v>
      </c>
      <c r="H21" s="79" t="s">
        <v>131</v>
      </c>
      <c r="I21" s="52" t="s">
        <v>35</v>
      </c>
      <c r="J21" s="54">
        <f>ROUNDUP(E21*0.75,2)</f>
        <v>1.5</v>
      </c>
      <c r="K21" s="54" t="s">
        <v>64</v>
      </c>
      <c r="L21" s="54" t="s">
        <v>57</v>
      </c>
      <c r="M21" s="54"/>
      <c r="N21" s="83">
        <f>M21</f>
        <v>0</v>
      </c>
      <c r="O21" s="71"/>
      <c r="P21" s="55" t="s">
        <v>49</v>
      </c>
      <c r="Q21" s="52"/>
      <c r="R21" s="56">
        <v>3</v>
      </c>
      <c r="S21" s="53">
        <f>ROUNDUP(R21*0.75,2)</f>
        <v>2.25</v>
      </c>
      <c r="T21" s="67"/>
    </row>
    <row r="22" spans="1:20" ht="24.95" customHeight="1" x14ac:dyDescent="0.15">
      <c r="A22" s="320"/>
      <c r="B22" s="70"/>
      <c r="C22" s="45"/>
      <c r="D22" s="46"/>
      <c r="E22" s="47"/>
      <c r="F22" s="48"/>
      <c r="G22" s="74"/>
      <c r="H22" s="78"/>
      <c r="I22" s="46"/>
      <c r="J22" s="48"/>
      <c r="K22" s="48"/>
      <c r="L22" s="48"/>
      <c r="M22" s="48"/>
      <c r="N22" s="82"/>
      <c r="O22" s="70"/>
      <c r="P22" s="49"/>
      <c r="Q22" s="46"/>
      <c r="R22" s="50"/>
      <c r="S22" s="47"/>
      <c r="T22" s="66"/>
    </row>
    <row r="23" spans="1:20" ht="24.95" customHeight="1" x14ac:dyDescent="0.15">
      <c r="A23" s="320"/>
      <c r="B23" s="71" t="s">
        <v>132</v>
      </c>
      <c r="C23" s="51" t="s">
        <v>133</v>
      </c>
      <c r="D23" s="52"/>
      <c r="E23" s="64">
        <v>0.25</v>
      </c>
      <c r="F23" s="54" t="s">
        <v>134</v>
      </c>
      <c r="G23" s="75"/>
      <c r="H23" s="79" t="s">
        <v>133</v>
      </c>
      <c r="I23" s="52"/>
      <c r="J23" s="54">
        <f>ROUNDUP(E23*0.75,2)</f>
        <v>0.19</v>
      </c>
      <c r="K23" s="54" t="s">
        <v>134</v>
      </c>
      <c r="L23" s="54"/>
      <c r="M23" s="54"/>
      <c r="N23" s="83">
        <f>M23</f>
        <v>0</v>
      </c>
      <c r="O23" s="71" t="s">
        <v>98</v>
      </c>
      <c r="P23" s="55"/>
      <c r="Q23" s="52"/>
      <c r="R23" s="56"/>
      <c r="S23" s="53"/>
      <c r="T23" s="67"/>
    </row>
    <row r="24" spans="1:20" ht="24.95" customHeight="1" thickBot="1" x14ac:dyDescent="0.2">
      <c r="A24" s="321"/>
      <c r="B24" s="72"/>
      <c r="C24" s="57"/>
      <c r="D24" s="58"/>
      <c r="E24" s="59"/>
      <c r="F24" s="60"/>
      <c r="G24" s="76"/>
      <c r="H24" s="80"/>
      <c r="I24" s="58"/>
      <c r="J24" s="60"/>
      <c r="K24" s="60"/>
      <c r="L24" s="60"/>
      <c r="M24" s="60"/>
      <c r="N24" s="84"/>
      <c r="O24" s="72"/>
      <c r="P24" s="61"/>
      <c r="Q24" s="58"/>
      <c r="R24" s="62"/>
      <c r="S24" s="59"/>
      <c r="T24" s="68"/>
    </row>
    <row r="25" spans="1:20" ht="24.95" customHeight="1" x14ac:dyDescent="0.15"/>
    <row r="26" spans="1:20" ht="24.95" customHeight="1" x14ac:dyDescent="0.15"/>
  </sheetData>
  <mergeCells count="4">
    <mergeCell ref="H1:O1"/>
    <mergeCell ref="A2:T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374</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316</v>
      </c>
      <c r="C9" s="107" t="s">
        <v>119</v>
      </c>
      <c r="D9" s="107" t="s">
        <v>120</v>
      </c>
      <c r="E9" s="52"/>
      <c r="F9" s="52"/>
      <c r="G9" s="107"/>
      <c r="H9" s="130">
        <v>0.7</v>
      </c>
      <c r="I9" s="107" t="s">
        <v>316</v>
      </c>
      <c r="J9" s="107" t="s">
        <v>119</v>
      </c>
      <c r="K9" s="130">
        <v>0.3</v>
      </c>
      <c r="L9" s="107" t="s">
        <v>315</v>
      </c>
      <c r="M9" s="107" t="s">
        <v>119</v>
      </c>
      <c r="N9" s="129">
        <v>0.2</v>
      </c>
      <c r="O9" s="119" t="s">
        <v>120</v>
      </c>
    </row>
    <row r="10" spans="1:21" ht="24.95" customHeight="1" x14ac:dyDescent="0.15">
      <c r="A10" s="332"/>
      <c r="B10" s="107"/>
      <c r="C10" s="107" t="s">
        <v>30</v>
      </c>
      <c r="D10" s="107"/>
      <c r="E10" s="52"/>
      <c r="F10" s="52"/>
      <c r="G10" s="107"/>
      <c r="H10" s="110">
        <v>10</v>
      </c>
      <c r="I10" s="107"/>
      <c r="J10" s="107" t="s">
        <v>30</v>
      </c>
      <c r="K10" s="110">
        <v>10</v>
      </c>
      <c r="L10" s="107"/>
      <c r="M10" s="107" t="s">
        <v>30</v>
      </c>
      <c r="N10" s="123">
        <v>10</v>
      </c>
      <c r="O10" s="119"/>
    </row>
    <row r="11" spans="1:21" ht="24.95" customHeight="1" x14ac:dyDescent="0.15">
      <c r="A11" s="332"/>
      <c r="B11" s="107"/>
      <c r="C11" s="107" t="s">
        <v>126</v>
      </c>
      <c r="D11" s="107"/>
      <c r="E11" s="52"/>
      <c r="F11" s="52"/>
      <c r="G11" s="107"/>
      <c r="H11" s="110">
        <v>5</v>
      </c>
      <c r="I11" s="107"/>
      <c r="J11" s="107" t="s">
        <v>126</v>
      </c>
      <c r="K11" s="110">
        <v>5</v>
      </c>
      <c r="L11" s="105"/>
      <c r="M11" s="105"/>
      <c r="N11" s="122"/>
      <c r="O11" s="118"/>
    </row>
    <row r="12" spans="1:21" ht="24.95" customHeight="1" x14ac:dyDescent="0.15">
      <c r="A12" s="332"/>
      <c r="B12" s="107"/>
      <c r="C12" s="107"/>
      <c r="D12" s="107"/>
      <c r="E12" s="52"/>
      <c r="F12" s="52"/>
      <c r="G12" s="107" t="s">
        <v>48</v>
      </c>
      <c r="H12" s="110" t="s">
        <v>299</v>
      </c>
      <c r="I12" s="107"/>
      <c r="J12" s="107"/>
      <c r="K12" s="110"/>
      <c r="L12" s="107" t="s">
        <v>314</v>
      </c>
      <c r="M12" s="107" t="s">
        <v>130</v>
      </c>
      <c r="N12" s="123">
        <v>10</v>
      </c>
      <c r="O12" s="119"/>
    </row>
    <row r="13" spans="1:21" ht="24.95" customHeight="1" x14ac:dyDescent="0.15">
      <c r="A13" s="332"/>
      <c r="B13" s="107"/>
      <c r="C13" s="107"/>
      <c r="D13" s="107"/>
      <c r="E13" s="52"/>
      <c r="F13" s="52" t="s">
        <v>35</v>
      </c>
      <c r="G13" s="107" t="s">
        <v>34</v>
      </c>
      <c r="H13" s="110" t="s">
        <v>300</v>
      </c>
      <c r="I13" s="107"/>
      <c r="J13" s="107"/>
      <c r="K13" s="110"/>
      <c r="L13" s="107"/>
      <c r="M13" s="107" t="s">
        <v>59</v>
      </c>
      <c r="N13" s="123">
        <v>10</v>
      </c>
      <c r="O13" s="119"/>
    </row>
    <row r="14" spans="1:21" ht="24.95" customHeight="1" x14ac:dyDescent="0.15">
      <c r="A14" s="332"/>
      <c r="B14" s="107"/>
      <c r="C14" s="107"/>
      <c r="D14" s="107"/>
      <c r="E14" s="52"/>
      <c r="F14" s="52"/>
      <c r="G14" s="107" t="s">
        <v>33</v>
      </c>
      <c r="H14" s="110" t="s">
        <v>300</v>
      </c>
      <c r="I14" s="107"/>
      <c r="J14" s="107"/>
      <c r="K14" s="110"/>
      <c r="L14" s="105"/>
      <c r="M14" s="105"/>
      <c r="N14" s="122"/>
      <c r="O14" s="118"/>
    </row>
    <row r="15" spans="1:21" ht="24.95" customHeight="1" x14ac:dyDescent="0.15">
      <c r="A15" s="332"/>
      <c r="B15" s="105"/>
      <c r="C15" s="105"/>
      <c r="D15" s="105"/>
      <c r="E15" s="46"/>
      <c r="F15" s="46"/>
      <c r="G15" s="105"/>
      <c r="H15" s="106"/>
      <c r="I15" s="105"/>
      <c r="J15" s="105"/>
      <c r="K15" s="106"/>
      <c r="L15" s="107" t="s">
        <v>313</v>
      </c>
      <c r="M15" s="107" t="s">
        <v>133</v>
      </c>
      <c r="N15" s="128">
        <v>0.13</v>
      </c>
      <c r="O15" s="119"/>
    </row>
    <row r="16" spans="1:21" ht="24.95" customHeight="1" x14ac:dyDescent="0.15">
      <c r="A16" s="332"/>
      <c r="B16" s="107" t="s">
        <v>127</v>
      </c>
      <c r="C16" s="107" t="s">
        <v>106</v>
      </c>
      <c r="D16" s="107" t="s">
        <v>24</v>
      </c>
      <c r="E16" s="52"/>
      <c r="F16" s="52"/>
      <c r="G16" s="107"/>
      <c r="H16" s="110">
        <v>5</v>
      </c>
      <c r="I16" s="107" t="s">
        <v>127</v>
      </c>
      <c r="J16" s="109" t="s">
        <v>204</v>
      </c>
      <c r="K16" s="110">
        <v>5</v>
      </c>
      <c r="L16" s="107"/>
      <c r="M16" s="107"/>
      <c r="N16" s="123"/>
      <c r="O16" s="119"/>
    </row>
    <row r="17" spans="1:15" ht="24.95" customHeight="1" x14ac:dyDescent="0.15">
      <c r="A17" s="332"/>
      <c r="B17" s="107"/>
      <c r="C17" s="107" t="s">
        <v>130</v>
      </c>
      <c r="D17" s="107"/>
      <c r="E17" s="52"/>
      <c r="F17" s="52"/>
      <c r="G17" s="107"/>
      <c r="H17" s="110">
        <v>20</v>
      </c>
      <c r="I17" s="107"/>
      <c r="J17" s="107" t="s">
        <v>130</v>
      </c>
      <c r="K17" s="110">
        <v>15</v>
      </c>
      <c r="L17" s="107"/>
      <c r="M17" s="107"/>
      <c r="N17" s="123"/>
      <c r="O17" s="119"/>
    </row>
    <row r="18" spans="1:15" ht="24.95" customHeight="1" x14ac:dyDescent="0.15">
      <c r="A18" s="332"/>
      <c r="B18" s="107"/>
      <c r="C18" s="107"/>
      <c r="D18" s="107"/>
      <c r="E18" s="52"/>
      <c r="F18" s="52"/>
      <c r="G18" s="107" t="s">
        <v>48</v>
      </c>
      <c r="H18" s="110" t="s">
        <v>299</v>
      </c>
      <c r="I18" s="107"/>
      <c r="J18" s="107"/>
      <c r="K18" s="110"/>
      <c r="L18" s="107"/>
      <c r="M18" s="107"/>
      <c r="N18" s="123"/>
      <c r="O18" s="119"/>
    </row>
    <row r="19" spans="1:15" ht="24.95" customHeight="1" x14ac:dyDescent="0.15">
      <c r="A19" s="332"/>
      <c r="B19" s="107"/>
      <c r="C19" s="107"/>
      <c r="D19" s="107"/>
      <c r="E19" s="52"/>
      <c r="F19" s="111"/>
      <c r="G19" s="107" t="s">
        <v>33</v>
      </c>
      <c r="H19" s="110" t="s">
        <v>300</v>
      </c>
      <c r="I19" s="107"/>
      <c r="J19" s="107"/>
      <c r="K19" s="110"/>
      <c r="L19" s="107"/>
      <c r="M19" s="107"/>
      <c r="N19" s="123"/>
      <c r="O19" s="119"/>
    </row>
    <row r="20" spans="1:15" ht="24.95" customHeight="1" x14ac:dyDescent="0.15">
      <c r="A20" s="332"/>
      <c r="B20" s="107"/>
      <c r="C20" s="107"/>
      <c r="D20" s="107"/>
      <c r="E20" s="52"/>
      <c r="F20" s="52" t="s">
        <v>35</v>
      </c>
      <c r="G20" s="107" t="s">
        <v>34</v>
      </c>
      <c r="H20" s="110" t="s">
        <v>300</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44</v>
      </c>
      <c r="C22" s="107" t="s">
        <v>59</v>
      </c>
      <c r="D22" s="107"/>
      <c r="E22" s="52"/>
      <c r="F22" s="52"/>
      <c r="G22" s="107"/>
      <c r="H22" s="110">
        <v>20</v>
      </c>
      <c r="I22" s="107" t="s">
        <v>44</v>
      </c>
      <c r="J22" s="107" t="s">
        <v>59</v>
      </c>
      <c r="K22" s="110">
        <v>10</v>
      </c>
      <c r="L22" s="107"/>
      <c r="M22" s="107"/>
      <c r="N22" s="123"/>
      <c r="O22" s="119"/>
    </row>
    <row r="23" spans="1:15" ht="24.95" customHeight="1" x14ac:dyDescent="0.15">
      <c r="A23" s="332"/>
      <c r="B23" s="107"/>
      <c r="C23" s="107" t="s">
        <v>131</v>
      </c>
      <c r="D23" s="107" t="s">
        <v>57</v>
      </c>
      <c r="E23" s="52" t="s">
        <v>35</v>
      </c>
      <c r="F23" s="52"/>
      <c r="G23" s="107"/>
      <c r="H23" s="110">
        <v>1</v>
      </c>
      <c r="I23" s="107"/>
      <c r="J23" s="107" t="s">
        <v>131</v>
      </c>
      <c r="K23" s="110">
        <v>1</v>
      </c>
      <c r="L23" s="107"/>
      <c r="M23" s="107"/>
      <c r="N23" s="123"/>
      <c r="O23" s="119"/>
    </row>
    <row r="24" spans="1:15" ht="24.95" customHeight="1" x14ac:dyDescent="0.15">
      <c r="A24" s="332"/>
      <c r="B24" s="107"/>
      <c r="C24" s="107"/>
      <c r="D24" s="107"/>
      <c r="E24" s="52"/>
      <c r="F24" s="52"/>
      <c r="G24" s="107" t="s">
        <v>48</v>
      </c>
      <c r="H24" s="110" t="s">
        <v>299</v>
      </c>
      <c r="I24" s="107"/>
      <c r="J24" s="107"/>
      <c r="K24" s="110"/>
      <c r="L24" s="107"/>
      <c r="M24" s="107"/>
      <c r="N24" s="123"/>
      <c r="O24" s="119"/>
    </row>
    <row r="25" spans="1:15" ht="24.95" customHeight="1" x14ac:dyDescent="0.15">
      <c r="A25" s="332"/>
      <c r="B25" s="107"/>
      <c r="C25" s="107"/>
      <c r="D25" s="107"/>
      <c r="E25" s="52"/>
      <c r="F25" s="52"/>
      <c r="G25" s="107" t="s">
        <v>49</v>
      </c>
      <c r="H25" s="110" t="s">
        <v>300</v>
      </c>
      <c r="I25" s="107"/>
      <c r="J25" s="107"/>
      <c r="K25" s="110"/>
      <c r="L25" s="107"/>
      <c r="M25" s="107"/>
      <c r="N25" s="123"/>
      <c r="O25" s="119"/>
    </row>
    <row r="26" spans="1:15" ht="24.95" customHeight="1" x14ac:dyDescent="0.15">
      <c r="A26" s="332"/>
      <c r="B26" s="105"/>
      <c r="C26" s="105"/>
      <c r="D26" s="105"/>
      <c r="E26" s="46"/>
      <c r="F26" s="46"/>
      <c r="G26" s="105"/>
      <c r="H26" s="106"/>
      <c r="I26" s="105"/>
      <c r="J26" s="105"/>
      <c r="K26" s="106"/>
      <c r="L26" s="107"/>
      <c r="M26" s="107"/>
      <c r="N26" s="123"/>
      <c r="O26" s="119"/>
    </row>
    <row r="27" spans="1:15" ht="24.95" customHeight="1" x14ac:dyDescent="0.15">
      <c r="A27" s="332"/>
      <c r="B27" s="107" t="s">
        <v>132</v>
      </c>
      <c r="C27" s="107" t="s">
        <v>133</v>
      </c>
      <c r="D27" s="107"/>
      <c r="E27" s="52"/>
      <c r="F27" s="52"/>
      <c r="G27" s="107"/>
      <c r="H27" s="127">
        <v>0.17</v>
      </c>
      <c r="I27" s="107" t="s">
        <v>132</v>
      </c>
      <c r="J27" s="107" t="s">
        <v>133</v>
      </c>
      <c r="K27" s="127">
        <v>0.17</v>
      </c>
      <c r="L27" s="107"/>
      <c r="M27" s="107"/>
      <c r="N27" s="123"/>
      <c r="O27" s="119"/>
    </row>
    <row r="28" spans="1:15" ht="24.95" customHeight="1" thickBot="1" x14ac:dyDescent="0.2">
      <c r="A28" s="333"/>
      <c r="B28" s="112"/>
      <c r="C28" s="112"/>
      <c r="D28" s="112"/>
      <c r="E28" s="58"/>
      <c r="F28" s="58"/>
      <c r="G28" s="112"/>
      <c r="H28" s="113"/>
      <c r="I28" s="112"/>
      <c r="J28" s="112"/>
      <c r="K28" s="113"/>
      <c r="L28" s="112"/>
      <c r="M28" s="112"/>
      <c r="N28" s="124"/>
      <c r="O28" s="120"/>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row r="62" spans="2:14" ht="14.25" x14ac:dyDescent="0.15">
      <c r="B62" s="115"/>
      <c r="C62" s="115"/>
      <c r="D62" s="115"/>
      <c r="G62" s="115"/>
      <c r="H62" s="116"/>
      <c r="I62" s="115"/>
      <c r="J62" s="115"/>
      <c r="K62" s="116"/>
      <c r="L62" s="115"/>
      <c r="M62" s="115"/>
      <c r="N62" s="116"/>
    </row>
    <row r="63" spans="2:14" ht="14.25" x14ac:dyDescent="0.15">
      <c r="B63" s="115"/>
      <c r="C63" s="115"/>
      <c r="D63" s="115"/>
      <c r="G63" s="115"/>
      <c r="H63" s="116"/>
      <c r="I63" s="115"/>
      <c r="J63" s="115"/>
      <c r="K63" s="116"/>
      <c r="L63" s="115"/>
      <c r="M63" s="115"/>
      <c r="N63" s="116"/>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78</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79</v>
      </c>
      <c r="C5" s="39" t="s">
        <v>72</v>
      </c>
      <c r="D5" s="40"/>
      <c r="E5" s="41">
        <v>30</v>
      </c>
      <c r="F5" s="42" t="s">
        <v>28</v>
      </c>
      <c r="G5" s="73" t="s">
        <v>24</v>
      </c>
      <c r="H5" s="77" t="s">
        <v>72</v>
      </c>
      <c r="I5" s="40"/>
      <c r="J5" s="42">
        <f t="shared" ref="J5:J12" si="0">ROUNDUP(E5*0.75,2)</f>
        <v>22.5</v>
      </c>
      <c r="K5" s="42" t="s">
        <v>28</v>
      </c>
      <c r="L5" s="42" t="s">
        <v>24</v>
      </c>
      <c r="M5" s="42"/>
      <c r="N5" s="81">
        <f t="shared" ref="N5:N12" si="1">M5</f>
        <v>0</v>
      </c>
      <c r="O5" s="69" t="s">
        <v>80</v>
      </c>
      <c r="P5" s="43" t="s">
        <v>16</v>
      </c>
      <c r="Q5" s="40"/>
      <c r="R5" s="44">
        <v>110</v>
      </c>
      <c r="S5" s="41">
        <f t="shared" ref="S5:S10" si="2">ROUNDUP(R5*0.75,2)</f>
        <v>82.5</v>
      </c>
      <c r="T5" s="65"/>
    </row>
    <row r="6" spans="1:21" ht="24.95" customHeight="1" x14ac:dyDescent="0.15">
      <c r="A6" s="320"/>
      <c r="B6" s="71"/>
      <c r="C6" s="51" t="s">
        <v>59</v>
      </c>
      <c r="D6" s="52"/>
      <c r="E6" s="53">
        <v>30</v>
      </c>
      <c r="F6" s="54" t="s">
        <v>28</v>
      </c>
      <c r="G6" s="75"/>
      <c r="H6" s="79" t="s">
        <v>59</v>
      </c>
      <c r="I6" s="52"/>
      <c r="J6" s="54">
        <f t="shared" si="0"/>
        <v>22.5</v>
      </c>
      <c r="K6" s="54" t="s">
        <v>28</v>
      </c>
      <c r="L6" s="54"/>
      <c r="M6" s="54"/>
      <c r="N6" s="83">
        <f t="shared" si="1"/>
        <v>0</v>
      </c>
      <c r="O6" s="71" t="s">
        <v>81</v>
      </c>
      <c r="P6" s="55" t="s">
        <v>26</v>
      </c>
      <c r="Q6" s="52"/>
      <c r="R6" s="56">
        <v>0.5</v>
      </c>
      <c r="S6" s="53">
        <f t="shared" si="2"/>
        <v>0.38</v>
      </c>
      <c r="T6" s="67"/>
    </row>
    <row r="7" spans="1:21" ht="24.95" customHeight="1" x14ac:dyDescent="0.15">
      <c r="A7" s="320"/>
      <c r="B7" s="71"/>
      <c r="C7" s="51" t="s">
        <v>84</v>
      </c>
      <c r="D7" s="52"/>
      <c r="E7" s="53">
        <v>20</v>
      </c>
      <c r="F7" s="54" t="s">
        <v>28</v>
      </c>
      <c r="G7" s="75"/>
      <c r="H7" s="79" t="s">
        <v>84</v>
      </c>
      <c r="I7" s="52"/>
      <c r="J7" s="54">
        <f t="shared" si="0"/>
        <v>15</v>
      </c>
      <c r="K7" s="54" t="s">
        <v>28</v>
      </c>
      <c r="L7" s="54"/>
      <c r="M7" s="54"/>
      <c r="N7" s="83">
        <f t="shared" si="1"/>
        <v>0</v>
      </c>
      <c r="O7" s="71" t="s">
        <v>82</v>
      </c>
      <c r="P7" s="55" t="s">
        <v>65</v>
      </c>
      <c r="Q7" s="52"/>
      <c r="R7" s="56">
        <v>1</v>
      </c>
      <c r="S7" s="53">
        <f t="shared" si="2"/>
        <v>0.75</v>
      </c>
      <c r="T7" s="67"/>
    </row>
    <row r="8" spans="1:21" ht="24.95" customHeight="1" x14ac:dyDescent="0.15">
      <c r="A8" s="320"/>
      <c r="B8" s="71"/>
      <c r="C8" s="51" t="s">
        <v>85</v>
      </c>
      <c r="D8" s="52"/>
      <c r="E8" s="53">
        <v>20</v>
      </c>
      <c r="F8" s="54" t="s">
        <v>28</v>
      </c>
      <c r="G8" s="75"/>
      <c r="H8" s="79" t="s">
        <v>85</v>
      </c>
      <c r="I8" s="52"/>
      <c r="J8" s="54">
        <f t="shared" si="0"/>
        <v>15</v>
      </c>
      <c r="K8" s="54" t="s">
        <v>28</v>
      </c>
      <c r="L8" s="54"/>
      <c r="M8" s="54"/>
      <c r="N8" s="83">
        <f t="shared" si="1"/>
        <v>0</v>
      </c>
      <c r="O8" s="71" t="s">
        <v>83</v>
      </c>
      <c r="P8" s="55" t="s">
        <v>43</v>
      </c>
      <c r="Q8" s="52"/>
      <c r="R8" s="56">
        <v>40</v>
      </c>
      <c r="S8" s="53">
        <f t="shared" si="2"/>
        <v>30</v>
      </c>
      <c r="T8" s="67"/>
    </row>
    <row r="9" spans="1:21" ht="24.95" customHeight="1" x14ac:dyDescent="0.15">
      <c r="A9" s="320"/>
      <c r="B9" s="71"/>
      <c r="C9" s="51" t="s">
        <v>86</v>
      </c>
      <c r="D9" s="52"/>
      <c r="E9" s="53">
        <v>10</v>
      </c>
      <c r="F9" s="54" t="s">
        <v>28</v>
      </c>
      <c r="G9" s="75" t="s">
        <v>24</v>
      </c>
      <c r="H9" s="79" t="s">
        <v>86</v>
      </c>
      <c r="I9" s="52"/>
      <c r="J9" s="54">
        <f t="shared" si="0"/>
        <v>7.5</v>
      </c>
      <c r="K9" s="54" t="s">
        <v>28</v>
      </c>
      <c r="L9" s="54" t="s">
        <v>24</v>
      </c>
      <c r="M9" s="54"/>
      <c r="N9" s="83">
        <f t="shared" si="1"/>
        <v>0</v>
      </c>
      <c r="O9" s="71" t="s">
        <v>69</v>
      </c>
      <c r="P9" s="55" t="s">
        <v>33</v>
      </c>
      <c r="Q9" s="52"/>
      <c r="R9" s="56">
        <v>0.5</v>
      </c>
      <c r="S9" s="53">
        <f t="shared" si="2"/>
        <v>0.38</v>
      </c>
      <c r="T9" s="67"/>
    </row>
    <row r="10" spans="1:21" ht="24.95" customHeight="1" x14ac:dyDescent="0.15">
      <c r="A10" s="320"/>
      <c r="B10" s="71"/>
      <c r="C10" s="51" t="s">
        <v>87</v>
      </c>
      <c r="D10" s="52"/>
      <c r="E10" s="53">
        <v>20</v>
      </c>
      <c r="F10" s="54" t="s">
        <v>28</v>
      </c>
      <c r="G10" s="75"/>
      <c r="H10" s="79" t="s">
        <v>87</v>
      </c>
      <c r="I10" s="52"/>
      <c r="J10" s="54">
        <f t="shared" si="0"/>
        <v>15</v>
      </c>
      <c r="K10" s="54" t="s">
        <v>28</v>
      </c>
      <c r="L10" s="54"/>
      <c r="M10" s="54"/>
      <c r="N10" s="83">
        <f t="shared" si="1"/>
        <v>0</v>
      </c>
      <c r="O10" s="71" t="s">
        <v>41</v>
      </c>
      <c r="P10" s="55" t="s">
        <v>89</v>
      </c>
      <c r="Q10" s="52"/>
      <c r="R10" s="56">
        <v>2</v>
      </c>
      <c r="S10" s="53">
        <f t="shared" si="2"/>
        <v>1.5</v>
      </c>
      <c r="T10" s="67"/>
    </row>
    <row r="11" spans="1:21" ht="24.95" customHeight="1" x14ac:dyDescent="0.15">
      <c r="A11" s="320"/>
      <c r="B11" s="71"/>
      <c r="C11" s="51" t="s">
        <v>51</v>
      </c>
      <c r="D11" s="52" t="s">
        <v>53</v>
      </c>
      <c r="E11" s="53">
        <v>30</v>
      </c>
      <c r="F11" s="54" t="s">
        <v>54</v>
      </c>
      <c r="G11" s="75" t="s">
        <v>52</v>
      </c>
      <c r="H11" s="79" t="s">
        <v>51</v>
      </c>
      <c r="I11" s="52" t="s">
        <v>53</v>
      </c>
      <c r="J11" s="54">
        <f t="shared" si="0"/>
        <v>22.5</v>
      </c>
      <c r="K11" s="54" t="s">
        <v>54</v>
      </c>
      <c r="L11" s="54" t="s">
        <v>52</v>
      </c>
      <c r="M11" s="54"/>
      <c r="N11" s="83">
        <f t="shared" si="1"/>
        <v>0</v>
      </c>
      <c r="O11" s="71"/>
      <c r="P11" s="55"/>
      <c r="Q11" s="52"/>
      <c r="R11" s="56"/>
      <c r="S11" s="53"/>
      <c r="T11" s="67"/>
    </row>
    <row r="12" spans="1:21" ht="24.95" customHeight="1" x14ac:dyDescent="0.15">
      <c r="A12" s="320"/>
      <c r="B12" s="71"/>
      <c r="C12" s="51" t="s">
        <v>88</v>
      </c>
      <c r="D12" s="52" t="s">
        <v>35</v>
      </c>
      <c r="E12" s="53">
        <v>9</v>
      </c>
      <c r="F12" s="54" t="s">
        <v>28</v>
      </c>
      <c r="G12" s="75"/>
      <c r="H12" s="79" t="s">
        <v>88</v>
      </c>
      <c r="I12" s="52" t="s">
        <v>35</v>
      </c>
      <c r="J12" s="54">
        <f t="shared" si="0"/>
        <v>6.75</v>
      </c>
      <c r="K12" s="54" t="s">
        <v>28</v>
      </c>
      <c r="L12" s="54"/>
      <c r="M12" s="54"/>
      <c r="N12" s="83">
        <f t="shared" si="1"/>
        <v>0</v>
      </c>
      <c r="O12" s="71"/>
      <c r="P12" s="55"/>
      <c r="Q12" s="52"/>
      <c r="R12" s="56"/>
      <c r="S12" s="53"/>
      <c r="T12" s="67"/>
    </row>
    <row r="13" spans="1:21" ht="24.95" customHeight="1" x14ac:dyDescent="0.15">
      <c r="A13" s="320"/>
      <c r="B13" s="70"/>
      <c r="C13" s="45"/>
      <c r="D13" s="46"/>
      <c r="E13" s="47"/>
      <c r="F13" s="48"/>
      <c r="G13" s="74"/>
      <c r="H13" s="78"/>
      <c r="I13" s="46"/>
      <c r="J13" s="48"/>
      <c r="K13" s="48"/>
      <c r="L13" s="48"/>
      <c r="M13" s="48"/>
      <c r="N13" s="82"/>
      <c r="O13" s="70"/>
      <c r="P13" s="49"/>
      <c r="Q13" s="46"/>
      <c r="R13" s="50"/>
      <c r="S13" s="47"/>
      <c r="T13" s="66"/>
    </row>
    <row r="14" spans="1:21" ht="24.95" customHeight="1" x14ac:dyDescent="0.15">
      <c r="A14" s="320"/>
      <c r="B14" s="71" t="s">
        <v>90</v>
      </c>
      <c r="C14" s="51" t="s">
        <v>93</v>
      </c>
      <c r="D14" s="52"/>
      <c r="E14" s="53">
        <v>10</v>
      </c>
      <c r="F14" s="54" t="s">
        <v>28</v>
      </c>
      <c r="G14" s="75" t="s">
        <v>94</v>
      </c>
      <c r="H14" s="79" t="s">
        <v>93</v>
      </c>
      <c r="I14" s="52"/>
      <c r="J14" s="54">
        <f>ROUNDUP(E14*0.75,2)</f>
        <v>7.5</v>
      </c>
      <c r="K14" s="54" t="s">
        <v>28</v>
      </c>
      <c r="L14" s="54" t="s">
        <v>94</v>
      </c>
      <c r="M14" s="54"/>
      <c r="N14" s="83">
        <f>M14</f>
        <v>0</v>
      </c>
      <c r="O14" s="71" t="s">
        <v>91</v>
      </c>
      <c r="P14" s="55" t="s">
        <v>33</v>
      </c>
      <c r="Q14" s="52"/>
      <c r="R14" s="56">
        <v>1</v>
      </c>
      <c r="S14" s="53">
        <f>ROUNDUP(R14*0.75,2)</f>
        <v>0.75</v>
      </c>
      <c r="T14" s="67"/>
    </row>
    <row r="15" spans="1:21" ht="24.95" customHeight="1" x14ac:dyDescent="0.15">
      <c r="A15" s="320"/>
      <c r="B15" s="71"/>
      <c r="C15" s="51" t="s">
        <v>76</v>
      </c>
      <c r="D15" s="52"/>
      <c r="E15" s="53">
        <v>30</v>
      </c>
      <c r="F15" s="54" t="s">
        <v>28</v>
      </c>
      <c r="G15" s="75"/>
      <c r="H15" s="79" t="s">
        <v>76</v>
      </c>
      <c r="I15" s="52"/>
      <c r="J15" s="54">
        <f>ROUNDUP(E15*0.75,2)</f>
        <v>22.5</v>
      </c>
      <c r="K15" s="54" t="s">
        <v>28</v>
      </c>
      <c r="L15" s="54"/>
      <c r="M15" s="54"/>
      <c r="N15" s="83">
        <f>M15</f>
        <v>0</v>
      </c>
      <c r="O15" s="71" t="s">
        <v>92</v>
      </c>
      <c r="P15" s="55" t="s">
        <v>34</v>
      </c>
      <c r="Q15" s="52" t="s">
        <v>35</v>
      </c>
      <c r="R15" s="56">
        <v>0.5</v>
      </c>
      <c r="S15" s="53">
        <f>ROUNDUP(R15*0.75,2)</f>
        <v>0.38</v>
      </c>
      <c r="T15" s="67"/>
    </row>
    <row r="16" spans="1:21" ht="24.95" customHeight="1" x14ac:dyDescent="0.15">
      <c r="A16" s="320"/>
      <c r="B16" s="71"/>
      <c r="C16" s="51" t="s">
        <v>95</v>
      </c>
      <c r="D16" s="52"/>
      <c r="E16" s="53">
        <v>5</v>
      </c>
      <c r="F16" s="54" t="s">
        <v>28</v>
      </c>
      <c r="G16" s="75"/>
      <c r="H16" s="79" t="s">
        <v>95</v>
      </c>
      <c r="I16" s="52"/>
      <c r="J16" s="54">
        <f>ROUNDUP(E16*0.75,2)</f>
        <v>3.75</v>
      </c>
      <c r="K16" s="54" t="s">
        <v>28</v>
      </c>
      <c r="L16" s="54"/>
      <c r="M16" s="54"/>
      <c r="N16" s="83">
        <f>M16</f>
        <v>0</v>
      </c>
      <c r="O16" s="71" t="s">
        <v>41</v>
      </c>
      <c r="P16" s="55" t="s">
        <v>36</v>
      </c>
      <c r="Q16" s="52"/>
      <c r="R16" s="56">
        <v>2</v>
      </c>
      <c r="S16" s="53">
        <f>ROUNDUP(R16*0.75,2)</f>
        <v>1.5</v>
      </c>
      <c r="T16" s="67"/>
    </row>
    <row r="17" spans="1:20" ht="24.95" customHeight="1" x14ac:dyDescent="0.15">
      <c r="A17" s="320"/>
      <c r="B17" s="71"/>
      <c r="C17" s="51" t="s">
        <v>96</v>
      </c>
      <c r="D17" s="52"/>
      <c r="E17" s="53">
        <v>5</v>
      </c>
      <c r="F17" s="54" t="s">
        <v>28</v>
      </c>
      <c r="G17" s="75"/>
      <c r="H17" s="79" t="s">
        <v>96</v>
      </c>
      <c r="I17" s="52"/>
      <c r="J17" s="54">
        <f>ROUNDUP(E17*0.75,2)</f>
        <v>3.75</v>
      </c>
      <c r="K17" s="54" t="s">
        <v>28</v>
      </c>
      <c r="L17" s="54"/>
      <c r="M17" s="54"/>
      <c r="N17" s="83">
        <f>M17</f>
        <v>0</v>
      </c>
      <c r="O17" s="71"/>
      <c r="P17" s="55" t="s">
        <v>65</v>
      </c>
      <c r="Q17" s="52"/>
      <c r="R17" s="56">
        <v>2</v>
      </c>
      <c r="S17" s="53">
        <f>ROUNDUP(R17*0.75,2)</f>
        <v>1.5</v>
      </c>
      <c r="T17" s="67"/>
    </row>
    <row r="18" spans="1:20" ht="24.95" customHeight="1" x14ac:dyDescent="0.15">
      <c r="A18" s="320"/>
      <c r="B18" s="70"/>
      <c r="C18" s="45"/>
      <c r="D18" s="46"/>
      <c r="E18" s="47"/>
      <c r="F18" s="48"/>
      <c r="G18" s="74"/>
      <c r="H18" s="78"/>
      <c r="I18" s="46"/>
      <c r="J18" s="48"/>
      <c r="K18" s="48"/>
      <c r="L18" s="48"/>
      <c r="M18" s="48"/>
      <c r="N18" s="82"/>
      <c r="O18" s="70"/>
      <c r="P18" s="49"/>
      <c r="Q18" s="46"/>
      <c r="R18" s="50"/>
      <c r="S18" s="47"/>
      <c r="T18" s="66"/>
    </row>
    <row r="19" spans="1:20" ht="24.95" customHeight="1" x14ac:dyDescent="0.15">
      <c r="A19" s="320"/>
      <c r="B19" s="71" t="s">
        <v>97</v>
      </c>
      <c r="C19" s="51" t="s">
        <v>99</v>
      </c>
      <c r="D19" s="52"/>
      <c r="E19" s="63">
        <v>0.16666666666666666</v>
      </c>
      <c r="F19" s="54" t="s">
        <v>64</v>
      </c>
      <c r="G19" s="75"/>
      <c r="H19" s="79" t="s">
        <v>99</v>
      </c>
      <c r="I19" s="52"/>
      <c r="J19" s="54">
        <f>ROUNDUP(E19*0.75,2)</f>
        <v>0.13</v>
      </c>
      <c r="K19" s="54" t="s">
        <v>64</v>
      </c>
      <c r="L19" s="54"/>
      <c r="M19" s="54"/>
      <c r="N19" s="83">
        <f>M19</f>
        <v>0</v>
      </c>
      <c r="O19" s="71" t="s">
        <v>98</v>
      </c>
      <c r="P19" s="55"/>
      <c r="Q19" s="52"/>
      <c r="R19" s="56"/>
      <c r="S19" s="53"/>
      <c r="T19" s="67"/>
    </row>
    <row r="20" spans="1:20" ht="24.95" customHeight="1" thickBot="1" x14ac:dyDescent="0.2">
      <c r="A20" s="321"/>
      <c r="B20" s="72"/>
      <c r="C20" s="57"/>
      <c r="D20" s="58"/>
      <c r="E20" s="59"/>
      <c r="F20" s="60"/>
      <c r="G20" s="76"/>
      <c r="H20" s="80"/>
      <c r="I20" s="58"/>
      <c r="J20" s="60"/>
      <c r="K20" s="60"/>
      <c r="L20" s="60"/>
      <c r="M20" s="60"/>
      <c r="N20" s="84"/>
      <c r="O20" s="72"/>
      <c r="P20" s="61"/>
      <c r="Q20" s="58"/>
      <c r="R20" s="62"/>
      <c r="S20" s="59"/>
      <c r="T20" s="68"/>
    </row>
  </sheetData>
  <mergeCells count="4">
    <mergeCell ref="H1:O1"/>
    <mergeCell ref="A2:T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312</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303</v>
      </c>
      <c r="I5" s="325" t="s">
        <v>288</v>
      </c>
      <c r="J5" s="326"/>
      <c r="K5" s="327"/>
      <c r="L5" s="328" t="s">
        <v>304</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311</v>
      </c>
      <c r="C9" s="107" t="s">
        <v>72</v>
      </c>
      <c r="D9" s="107" t="s">
        <v>24</v>
      </c>
      <c r="E9" s="52"/>
      <c r="F9" s="52"/>
      <c r="G9" s="107"/>
      <c r="H9" s="110">
        <v>15</v>
      </c>
      <c r="I9" s="107" t="s">
        <v>310</v>
      </c>
      <c r="J9" s="109" t="s">
        <v>204</v>
      </c>
      <c r="K9" s="110">
        <v>10</v>
      </c>
      <c r="L9" s="107" t="s">
        <v>309</v>
      </c>
      <c r="M9" s="107" t="s">
        <v>59</v>
      </c>
      <c r="N9" s="123">
        <v>5</v>
      </c>
      <c r="O9" s="119"/>
    </row>
    <row r="10" spans="1:21" ht="24.95" customHeight="1" x14ac:dyDescent="0.15">
      <c r="A10" s="332"/>
      <c r="B10" s="107"/>
      <c r="C10" s="107" t="s">
        <v>59</v>
      </c>
      <c r="D10" s="107"/>
      <c r="E10" s="52"/>
      <c r="F10" s="52"/>
      <c r="G10" s="107"/>
      <c r="H10" s="110">
        <v>10</v>
      </c>
      <c r="I10" s="107"/>
      <c r="J10" s="107" t="s">
        <v>59</v>
      </c>
      <c r="K10" s="110">
        <v>5</v>
      </c>
      <c r="L10" s="107"/>
      <c r="M10" s="107" t="s">
        <v>84</v>
      </c>
      <c r="N10" s="123">
        <v>15</v>
      </c>
      <c r="O10" s="119"/>
    </row>
    <row r="11" spans="1:21" ht="24.95" customHeight="1" x14ac:dyDescent="0.15">
      <c r="A11" s="332"/>
      <c r="B11" s="107"/>
      <c r="C11" s="107" t="s">
        <v>84</v>
      </c>
      <c r="D11" s="107"/>
      <c r="E11" s="52"/>
      <c r="F11" s="52"/>
      <c r="G11" s="107"/>
      <c r="H11" s="110">
        <v>20</v>
      </c>
      <c r="I11" s="107"/>
      <c r="J11" s="107" t="s">
        <v>84</v>
      </c>
      <c r="K11" s="110">
        <v>15</v>
      </c>
      <c r="L11" s="107"/>
      <c r="M11" s="107" t="s">
        <v>87</v>
      </c>
      <c r="N11" s="123">
        <v>10</v>
      </c>
      <c r="O11" s="119"/>
    </row>
    <row r="12" spans="1:21" ht="24.95" customHeight="1" x14ac:dyDescent="0.15">
      <c r="A12" s="332"/>
      <c r="B12" s="107"/>
      <c r="C12" s="107" t="s">
        <v>85</v>
      </c>
      <c r="D12" s="107"/>
      <c r="E12" s="52"/>
      <c r="F12" s="52"/>
      <c r="G12" s="107"/>
      <c r="H12" s="110">
        <v>5</v>
      </c>
      <c r="I12" s="107"/>
      <c r="J12" s="107" t="s">
        <v>85</v>
      </c>
      <c r="K12" s="110">
        <v>5</v>
      </c>
      <c r="L12" s="105"/>
      <c r="M12" s="105"/>
      <c r="N12" s="122"/>
      <c r="O12" s="118"/>
    </row>
    <row r="13" spans="1:21" ht="24.95" customHeight="1" x14ac:dyDescent="0.15">
      <c r="A13" s="332"/>
      <c r="B13" s="107"/>
      <c r="C13" s="107" t="s">
        <v>86</v>
      </c>
      <c r="D13" s="107" t="s">
        <v>24</v>
      </c>
      <c r="E13" s="52"/>
      <c r="F13" s="52"/>
      <c r="G13" s="107"/>
      <c r="H13" s="110">
        <v>5</v>
      </c>
      <c r="I13" s="107"/>
      <c r="J13" s="107" t="s">
        <v>87</v>
      </c>
      <c r="K13" s="110">
        <v>15</v>
      </c>
      <c r="L13" s="107" t="s">
        <v>308</v>
      </c>
      <c r="M13" s="107" t="s">
        <v>76</v>
      </c>
      <c r="N13" s="123">
        <v>10</v>
      </c>
      <c r="O13" s="119"/>
    </row>
    <row r="14" spans="1:21" ht="24.95" customHeight="1" x14ac:dyDescent="0.15">
      <c r="A14" s="332"/>
      <c r="B14" s="107"/>
      <c r="C14" s="107" t="s">
        <v>87</v>
      </c>
      <c r="D14" s="107"/>
      <c r="E14" s="52"/>
      <c r="F14" s="52"/>
      <c r="G14" s="107"/>
      <c r="H14" s="110">
        <v>20</v>
      </c>
      <c r="I14" s="107"/>
      <c r="J14" s="107" t="s">
        <v>51</v>
      </c>
      <c r="K14" s="110">
        <v>15</v>
      </c>
      <c r="L14" s="105"/>
      <c r="M14" s="105"/>
      <c r="N14" s="122"/>
      <c r="O14" s="118"/>
    </row>
    <row r="15" spans="1:21" ht="24.95" customHeight="1" x14ac:dyDescent="0.15">
      <c r="A15" s="332"/>
      <c r="B15" s="107"/>
      <c r="C15" s="107" t="s">
        <v>51</v>
      </c>
      <c r="D15" s="107" t="s">
        <v>52</v>
      </c>
      <c r="E15" s="52" t="s">
        <v>53</v>
      </c>
      <c r="F15" s="52"/>
      <c r="G15" s="107"/>
      <c r="H15" s="110">
        <v>20</v>
      </c>
      <c r="I15" s="107"/>
      <c r="J15" s="107"/>
      <c r="K15" s="110"/>
      <c r="L15" s="107" t="s">
        <v>97</v>
      </c>
      <c r="M15" s="107" t="s">
        <v>99</v>
      </c>
      <c r="N15" s="126">
        <v>0.1</v>
      </c>
      <c r="O15" s="119"/>
    </row>
    <row r="16" spans="1:21" ht="24.95" customHeight="1" x14ac:dyDescent="0.15">
      <c r="A16" s="332"/>
      <c r="B16" s="107"/>
      <c r="C16" s="107"/>
      <c r="D16" s="107"/>
      <c r="E16" s="52"/>
      <c r="F16" s="52"/>
      <c r="G16" s="107" t="s">
        <v>43</v>
      </c>
      <c r="H16" s="110" t="s">
        <v>299</v>
      </c>
      <c r="I16" s="107"/>
      <c r="J16" s="107"/>
      <c r="K16" s="110"/>
      <c r="L16" s="107"/>
      <c r="M16" s="107"/>
      <c r="N16" s="123"/>
      <c r="O16" s="119"/>
    </row>
    <row r="17" spans="1:15" ht="24.95" customHeight="1" x14ac:dyDescent="0.15">
      <c r="A17" s="332"/>
      <c r="B17" s="107"/>
      <c r="C17" s="107"/>
      <c r="D17" s="107"/>
      <c r="E17" s="52"/>
      <c r="F17" s="52"/>
      <c r="G17" s="107" t="s">
        <v>66</v>
      </c>
      <c r="H17" s="110" t="s">
        <v>300</v>
      </c>
      <c r="I17" s="105"/>
      <c r="J17" s="105"/>
      <c r="K17" s="106"/>
      <c r="L17" s="107"/>
      <c r="M17" s="107"/>
      <c r="N17" s="123"/>
      <c r="O17" s="119"/>
    </row>
    <row r="18" spans="1:15" ht="24.95" customHeight="1" x14ac:dyDescent="0.15">
      <c r="A18" s="332"/>
      <c r="B18" s="105"/>
      <c r="C18" s="105"/>
      <c r="D18" s="105"/>
      <c r="E18" s="46"/>
      <c r="F18" s="46"/>
      <c r="G18" s="105"/>
      <c r="H18" s="106"/>
      <c r="I18" s="107" t="s">
        <v>307</v>
      </c>
      <c r="J18" s="107" t="s">
        <v>76</v>
      </c>
      <c r="K18" s="110">
        <v>10</v>
      </c>
      <c r="L18" s="107"/>
      <c r="M18" s="107"/>
      <c r="N18" s="123"/>
      <c r="O18" s="119"/>
    </row>
    <row r="19" spans="1:15" ht="24.95" customHeight="1" x14ac:dyDescent="0.15">
      <c r="A19" s="332"/>
      <c r="B19" s="107" t="s">
        <v>306</v>
      </c>
      <c r="C19" s="107" t="s">
        <v>76</v>
      </c>
      <c r="D19" s="107"/>
      <c r="E19" s="52"/>
      <c r="F19" s="111"/>
      <c r="G19" s="107"/>
      <c r="H19" s="110">
        <v>10</v>
      </c>
      <c r="I19" s="107"/>
      <c r="J19" s="107" t="s">
        <v>95</v>
      </c>
      <c r="K19" s="110">
        <v>5</v>
      </c>
      <c r="L19" s="107"/>
      <c r="M19" s="107"/>
      <c r="N19" s="123"/>
      <c r="O19" s="119"/>
    </row>
    <row r="20" spans="1:15" ht="24.95" customHeight="1" x14ac:dyDescent="0.15">
      <c r="A20" s="332"/>
      <c r="B20" s="107"/>
      <c r="C20" s="107" t="s">
        <v>95</v>
      </c>
      <c r="D20" s="107"/>
      <c r="E20" s="52"/>
      <c r="F20" s="52"/>
      <c r="G20" s="107"/>
      <c r="H20" s="110">
        <v>5</v>
      </c>
      <c r="I20" s="107"/>
      <c r="J20" s="107" t="s">
        <v>96</v>
      </c>
      <c r="K20" s="110">
        <v>5</v>
      </c>
      <c r="L20" s="107"/>
      <c r="M20" s="107"/>
      <c r="N20" s="123"/>
      <c r="O20" s="119"/>
    </row>
    <row r="21" spans="1:15" ht="24.95" customHeight="1" x14ac:dyDescent="0.15">
      <c r="A21" s="332"/>
      <c r="B21" s="107"/>
      <c r="C21" s="107" t="s">
        <v>96</v>
      </c>
      <c r="D21" s="107"/>
      <c r="E21" s="52"/>
      <c r="F21" s="52"/>
      <c r="G21" s="107"/>
      <c r="H21" s="110">
        <v>5</v>
      </c>
      <c r="I21" s="107"/>
      <c r="J21" s="107"/>
      <c r="K21" s="110"/>
      <c r="L21" s="107"/>
      <c r="M21" s="107"/>
      <c r="N21" s="123"/>
      <c r="O21" s="119"/>
    </row>
    <row r="22" spans="1:15" ht="24.95" customHeight="1" x14ac:dyDescent="0.15">
      <c r="A22" s="332"/>
      <c r="B22" s="105"/>
      <c r="C22" s="105"/>
      <c r="D22" s="105"/>
      <c r="E22" s="46"/>
      <c r="F22" s="46"/>
      <c r="G22" s="105"/>
      <c r="H22" s="106"/>
      <c r="I22" s="107"/>
      <c r="J22" s="107"/>
      <c r="K22" s="110"/>
      <c r="L22" s="107"/>
      <c r="M22" s="107"/>
      <c r="N22" s="123"/>
      <c r="O22" s="119"/>
    </row>
    <row r="23" spans="1:15" ht="24.95" customHeight="1" x14ac:dyDescent="0.15">
      <c r="A23" s="332"/>
      <c r="B23" s="107" t="s">
        <v>97</v>
      </c>
      <c r="C23" s="107" t="s">
        <v>99</v>
      </c>
      <c r="D23" s="107"/>
      <c r="E23" s="52"/>
      <c r="F23" s="52"/>
      <c r="G23" s="107"/>
      <c r="H23" s="125">
        <v>0.13</v>
      </c>
      <c r="I23" s="107"/>
      <c r="J23" s="107"/>
      <c r="K23" s="110"/>
      <c r="L23" s="107"/>
      <c r="M23" s="107"/>
      <c r="N23" s="123"/>
      <c r="O23" s="119"/>
    </row>
    <row r="24" spans="1:15" ht="24.95" customHeight="1" x14ac:dyDescent="0.15">
      <c r="A24" s="332"/>
      <c r="B24" s="107"/>
      <c r="C24" s="107"/>
      <c r="D24" s="107"/>
      <c r="E24" s="52"/>
      <c r="F24" s="52"/>
      <c r="G24" s="107"/>
      <c r="H24" s="110"/>
      <c r="I24" s="107"/>
      <c r="J24" s="107"/>
      <c r="K24" s="110"/>
      <c r="L24" s="107"/>
      <c r="M24" s="107"/>
      <c r="N24" s="123"/>
      <c r="O24" s="119"/>
    </row>
    <row r="25" spans="1:15" ht="24.95" customHeight="1" x14ac:dyDescent="0.15">
      <c r="A25" s="332"/>
      <c r="B25" s="107"/>
      <c r="C25" s="107"/>
      <c r="D25" s="107"/>
      <c r="E25" s="52"/>
      <c r="F25" s="52"/>
      <c r="G25" s="107"/>
      <c r="H25" s="110"/>
      <c r="I25" s="105"/>
      <c r="J25" s="105"/>
      <c r="K25" s="106"/>
      <c r="L25" s="107"/>
      <c r="M25" s="107"/>
      <c r="N25" s="123"/>
      <c r="O25" s="119"/>
    </row>
    <row r="26" spans="1:15" ht="24.95" customHeight="1" x14ac:dyDescent="0.15">
      <c r="A26" s="332"/>
      <c r="B26" s="107"/>
      <c r="C26" s="107"/>
      <c r="D26" s="107"/>
      <c r="E26" s="52"/>
      <c r="F26" s="52"/>
      <c r="G26" s="107"/>
      <c r="H26" s="110"/>
      <c r="I26" s="107" t="s">
        <v>97</v>
      </c>
      <c r="J26" s="107" t="s">
        <v>99</v>
      </c>
      <c r="K26" s="125">
        <v>0.13</v>
      </c>
      <c r="L26" s="107"/>
      <c r="M26" s="107"/>
      <c r="N26" s="123"/>
      <c r="O26" s="119"/>
    </row>
    <row r="27" spans="1:15" ht="24.95" customHeight="1" thickBot="1" x14ac:dyDescent="0.2">
      <c r="A27" s="333"/>
      <c r="B27" s="112"/>
      <c r="C27" s="112"/>
      <c r="D27" s="112"/>
      <c r="E27" s="58"/>
      <c r="F27" s="58"/>
      <c r="G27" s="112"/>
      <c r="H27" s="113"/>
      <c r="I27" s="112"/>
      <c r="J27" s="112"/>
      <c r="K27" s="113"/>
      <c r="L27" s="112"/>
      <c r="M27" s="112"/>
      <c r="N27" s="124"/>
      <c r="O27" s="120"/>
    </row>
    <row r="28" spans="1:15" ht="24.95" customHeight="1" x14ac:dyDescent="0.15">
      <c r="B28" s="115"/>
      <c r="C28" s="115"/>
      <c r="D28" s="115"/>
      <c r="G28" s="115"/>
      <c r="H28" s="116"/>
      <c r="I28" s="115"/>
      <c r="J28" s="115"/>
      <c r="K28" s="116"/>
      <c r="L28" s="115"/>
      <c r="M28" s="115"/>
      <c r="N28" s="116"/>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sheetData>
  <mergeCells count="14">
    <mergeCell ref="O4:O6"/>
    <mergeCell ref="I5:K5"/>
    <mergeCell ref="L5:N5"/>
    <mergeCell ref="A7:A27"/>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109</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110</v>
      </c>
      <c r="C5" s="39" t="s">
        <v>111</v>
      </c>
      <c r="D5" s="40" t="s">
        <v>112</v>
      </c>
      <c r="E5" s="86">
        <v>0.5</v>
      </c>
      <c r="F5" s="42" t="s">
        <v>55</v>
      </c>
      <c r="G5" s="73" t="s">
        <v>52</v>
      </c>
      <c r="H5" s="77" t="s">
        <v>111</v>
      </c>
      <c r="I5" s="40" t="s">
        <v>113</v>
      </c>
      <c r="J5" s="42">
        <f>ROUNDUP(E5*0.75,2)</f>
        <v>0.38</v>
      </c>
      <c r="K5" s="42" t="s">
        <v>55</v>
      </c>
      <c r="L5" s="42" t="s">
        <v>52</v>
      </c>
      <c r="M5" s="42"/>
      <c r="N5" s="81">
        <f>M5</f>
        <v>0</v>
      </c>
      <c r="O5" s="69"/>
      <c r="P5" s="43" t="s">
        <v>16</v>
      </c>
      <c r="Q5" s="40"/>
      <c r="R5" s="44">
        <v>110</v>
      </c>
      <c r="S5" s="41">
        <f>ROUNDUP(R5*0.75,2)</f>
        <v>82.5</v>
      </c>
      <c r="T5" s="65"/>
    </row>
    <row r="6" spans="1:21" ht="24.95" customHeight="1" x14ac:dyDescent="0.15">
      <c r="A6" s="320"/>
      <c r="B6" s="70"/>
      <c r="C6" s="45"/>
      <c r="D6" s="46"/>
      <c r="E6" s="47"/>
      <c r="F6" s="48"/>
      <c r="G6" s="74"/>
      <c r="H6" s="78"/>
      <c r="I6" s="46"/>
      <c r="J6" s="48"/>
      <c r="K6" s="48"/>
      <c r="L6" s="48"/>
      <c r="M6" s="48"/>
      <c r="N6" s="82"/>
      <c r="O6" s="70"/>
      <c r="P6" s="49"/>
      <c r="Q6" s="46"/>
      <c r="R6" s="50"/>
      <c r="S6" s="47"/>
      <c r="T6" s="66"/>
    </row>
    <row r="7" spans="1:21" ht="24.95" customHeight="1" x14ac:dyDescent="0.15">
      <c r="A7" s="320"/>
      <c r="B7" s="71" t="s">
        <v>114</v>
      </c>
      <c r="C7" s="51" t="s">
        <v>119</v>
      </c>
      <c r="D7" s="52"/>
      <c r="E7" s="53">
        <v>1</v>
      </c>
      <c r="F7" s="54" t="s">
        <v>103</v>
      </c>
      <c r="G7" s="75" t="s">
        <v>120</v>
      </c>
      <c r="H7" s="79" t="s">
        <v>119</v>
      </c>
      <c r="I7" s="52"/>
      <c r="J7" s="54">
        <f>ROUNDUP(E7*0.75,2)</f>
        <v>0.75</v>
      </c>
      <c r="K7" s="54" t="s">
        <v>103</v>
      </c>
      <c r="L7" s="54" t="s">
        <v>120</v>
      </c>
      <c r="M7" s="54"/>
      <c r="N7" s="83">
        <f>M7</f>
        <v>0</v>
      </c>
      <c r="O7" s="71" t="s">
        <v>115</v>
      </c>
      <c r="P7" s="55" t="s">
        <v>26</v>
      </c>
      <c r="Q7" s="52"/>
      <c r="R7" s="56">
        <v>0.5</v>
      </c>
      <c r="S7" s="53">
        <f t="shared" ref="S7:S12" si="0">ROUNDUP(R7*0.75,2)</f>
        <v>0.38</v>
      </c>
      <c r="T7" s="67"/>
    </row>
    <row r="8" spans="1:21" ht="24.95" customHeight="1" x14ac:dyDescent="0.15">
      <c r="A8" s="320"/>
      <c r="B8" s="71"/>
      <c r="C8" s="51" t="s">
        <v>124</v>
      </c>
      <c r="D8" s="52" t="s">
        <v>35</v>
      </c>
      <c r="E8" s="53">
        <v>5</v>
      </c>
      <c r="F8" s="54" t="s">
        <v>28</v>
      </c>
      <c r="G8" s="75" t="s">
        <v>125</v>
      </c>
      <c r="H8" s="79" t="s">
        <v>124</v>
      </c>
      <c r="I8" s="52" t="s">
        <v>35</v>
      </c>
      <c r="J8" s="54">
        <f>ROUNDUP(E8*0.75,2)</f>
        <v>3.75</v>
      </c>
      <c r="K8" s="54" t="s">
        <v>28</v>
      </c>
      <c r="L8" s="54" t="s">
        <v>125</v>
      </c>
      <c r="M8" s="54"/>
      <c r="N8" s="83">
        <f>M8</f>
        <v>0</v>
      </c>
      <c r="O8" s="71" t="s">
        <v>116</v>
      </c>
      <c r="P8" s="55" t="s">
        <v>121</v>
      </c>
      <c r="Q8" s="52" t="s">
        <v>35</v>
      </c>
      <c r="R8" s="56">
        <v>3</v>
      </c>
      <c r="S8" s="53">
        <f t="shared" si="0"/>
        <v>2.25</v>
      </c>
      <c r="T8" s="67"/>
    </row>
    <row r="9" spans="1:21" ht="24.95" customHeight="1" x14ac:dyDescent="0.15">
      <c r="A9" s="320"/>
      <c r="B9" s="71"/>
      <c r="C9" s="51" t="s">
        <v>30</v>
      </c>
      <c r="D9" s="52"/>
      <c r="E9" s="53">
        <v>10</v>
      </c>
      <c r="F9" s="54" t="s">
        <v>28</v>
      </c>
      <c r="G9" s="75"/>
      <c r="H9" s="79" t="s">
        <v>30</v>
      </c>
      <c r="I9" s="52"/>
      <c r="J9" s="54">
        <f>ROUNDUP(E9*0.75,2)</f>
        <v>7.5</v>
      </c>
      <c r="K9" s="54" t="s">
        <v>28</v>
      </c>
      <c r="L9" s="54"/>
      <c r="M9" s="54"/>
      <c r="N9" s="83">
        <f>M9</f>
        <v>0</v>
      </c>
      <c r="O9" s="71" t="s">
        <v>117</v>
      </c>
      <c r="P9" s="55" t="s">
        <v>122</v>
      </c>
      <c r="Q9" s="52" t="s">
        <v>123</v>
      </c>
      <c r="R9" s="56">
        <v>3</v>
      </c>
      <c r="S9" s="53">
        <f t="shared" si="0"/>
        <v>2.25</v>
      </c>
      <c r="T9" s="67"/>
    </row>
    <row r="10" spans="1:21" ht="24.95" customHeight="1" x14ac:dyDescent="0.15">
      <c r="A10" s="320"/>
      <c r="B10" s="71"/>
      <c r="C10" s="51" t="s">
        <v>126</v>
      </c>
      <c r="D10" s="52"/>
      <c r="E10" s="53">
        <v>5</v>
      </c>
      <c r="F10" s="54" t="s">
        <v>28</v>
      </c>
      <c r="G10" s="75"/>
      <c r="H10" s="79" t="s">
        <v>126</v>
      </c>
      <c r="I10" s="52"/>
      <c r="J10" s="54">
        <f>ROUNDUP(E10*0.75,2)</f>
        <v>3.75</v>
      </c>
      <c r="K10" s="54" t="s">
        <v>28</v>
      </c>
      <c r="L10" s="54"/>
      <c r="M10" s="54"/>
      <c r="N10" s="83">
        <f>M10</f>
        <v>0</v>
      </c>
      <c r="O10" s="71" t="s">
        <v>118</v>
      </c>
      <c r="P10" s="55" t="s">
        <v>100</v>
      </c>
      <c r="Q10" s="52" t="s">
        <v>53</v>
      </c>
      <c r="R10" s="56">
        <v>2</v>
      </c>
      <c r="S10" s="53">
        <f t="shared" si="0"/>
        <v>1.5</v>
      </c>
      <c r="T10" s="67"/>
    </row>
    <row r="11" spans="1:21" ht="24.95" customHeight="1" x14ac:dyDescent="0.15">
      <c r="A11" s="320"/>
      <c r="B11" s="71"/>
      <c r="C11" s="51"/>
      <c r="D11" s="52"/>
      <c r="E11" s="53"/>
      <c r="F11" s="54"/>
      <c r="G11" s="75"/>
      <c r="H11" s="79"/>
      <c r="I11" s="52"/>
      <c r="J11" s="54"/>
      <c r="K11" s="54"/>
      <c r="L11" s="54"/>
      <c r="M11" s="54"/>
      <c r="N11" s="83"/>
      <c r="O11" s="71" t="s">
        <v>41</v>
      </c>
      <c r="P11" s="55" t="s">
        <v>65</v>
      </c>
      <c r="Q11" s="52"/>
      <c r="R11" s="56">
        <v>1</v>
      </c>
      <c r="S11" s="53">
        <f t="shared" si="0"/>
        <v>0.75</v>
      </c>
      <c r="T11" s="67"/>
    </row>
    <row r="12" spans="1:21" ht="24.95" customHeight="1" x14ac:dyDescent="0.15">
      <c r="A12" s="320"/>
      <c r="B12" s="71"/>
      <c r="C12" s="51"/>
      <c r="D12" s="52"/>
      <c r="E12" s="53"/>
      <c r="F12" s="54"/>
      <c r="G12" s="75"/>
      <c r="H12" s="79"/>
      <c r="I12" s="52"/>
      <c r="J12" s="54"/>
      <c r="K12" s="54"/>
      <c r="L12" s="54"/>
      <c r="M12" s="54"/>
      <c r="N12" s="83"/>
      <c r="O12" s="71"/>
      <c r="P12" s="55" t="s">
        <v>66</v>
      </c>
      <c r="Q12" s="52"/>
      <c r="R12" s="56">
        <v>0.1</v>
      </c>
      <c r="S12" s="53">
        <f t="shared" si="0"/>
        <v>0.08</v>
      </c>
      <c r="T12" s="67"/>
    </row>
    <row r="13" spans="1:21" ht="24.95" customHeight="1" x14ac:dyDescent="0.15">
      <c r="A13" s="320"/>
      <c r="B13" s="70"/>
      <c r="C13" s="45"/>
      <c r="D13" s="46"/>
      <c r="E13" s="47"/>
      <c r="F13" s="48"/>
      <c r="G13" s="74"/>
      <c r="H13" s="78"/>
      <c r="I13" s="46"/>
      <c r="J13" s="48"/>
      <c r="K13" s="48"/>
      <c r="L13" s="48"/>
      <c r="M13" s="48"/>
      <c r="N13" s="82"/>
      <c r="O13" s="70"/>
      <c r="P13" s="49"/>
      <c r="Q13" s="46"/>
      <c r="R13" s="50"/>
      <c r="S13" s="47"/>
      <c r="T13" s="66"/>
    </row>
    <row r="14" spans="1:21" ht="24.95" customHeight="1" x14ac:dyDescent="0.15">
      <c r="A14" s="320"/>
      <c r="B14" s="71" t="s">
        <v>127</v>
      </c>
      <c r="C14" s="51" t="s">
        <v>106</v>
      </c>
      <c r="D14" s="52"/>
      <c r="E14" s="53">
        <v>10</v>
      </c>
      <c r="F14" s="54" t="s">
        <v>28</v>
      </c>
      <c r="G14" s="75" t="s">
        <v>24</v>
      </c>
      <c r="H14" s="79" t="s">
        <v>106</v>
      </c>
      <c r="I14" s="52"/>
      <c r="J14" s="54">
        <f>ROUNDUP(E14*0.75,2)</f>
        <v>7.5</v>
      </c>
      <c r="K14" s="54" t="s">
        <v>28</v>
      </c>
      <c r="L14" s="54" t="s">
        <v>24</v>
      </c>
      <c r="M14" s="54"/>
      <c r="N14" s="83">
        <f>M14</f>
        <v>0</v>
      </c>
      <c r="O14" s="71" t="s">
        <v>105</v>
      </c>
      <c r="P14" s="55" t="s">
        <v>48</v>
      </c>
      <c r="Q14" s="52"/>
      <c r="R14" s="56">
        <v>30</v>
      </c>
      <c r="S14" s="53">
        <f>ROUNDUP(R14*0.75,2)</f>
        <v>22.5</v>
      </c>
      <c r="T14" s="67"/>
    </row>
    <row r="15" spans="1:21" ht="24.95" customHeight="1" x14ac:dyDescent="0.15">
      <c r="A15" s="320"/>
      <c r="B15" s="71"/>
      <c r="C15" s="51" t="s">
        <v>129</v>
      </c>
      <c r="D15" s="52"/>
      <c r="E15" s="53">
        <v>5</v>
      </c>
      <c r="F15" s="54" t="s">
        <v>28</v>
      </c>
      <c r="G15" s="75" t="s">
        <v>52</v>
      </c>
      <c r="H15" s="79" t="s">
        <v>129</v>
      </c>
      <c r="I15" s="52"/>
      <c r="J15" s="54">
        <f>ROUNDUP(E15*0.75,2)</f>
        <v>3.75</v>
      </c>
      <c r="K15" s="54" t="s">
        <v>28</v>
      </c>
      <c r="L15" s="54" t="s">
        <v>52</v>
      </c>
      <c r="M15" s="54"/>
      <c r="N15" s="83">
        <f>M15</f>
        <v>0</v>
      </c>
      <c r="O15" s="71" t="s">
        <v>128</v>
      </c>
      <c r="P15" s="55" t="s">
        <v>66</v>
      </c>
      <c r="Q15" s="52"/>
      <c r="R15" s="56">
        <v>0.2</v>
      </c>
      <c r="S15" s="53">
        <f>ROUNDUP(R15*0.75,2)</f>
        <v>0.15</v>
      </c>
      <c r="T15" s="67"/>
    </row>
    <row r="16" spans="1:21" ht="24.95" customHeight="1" x14ac:dyDescent="0.15">
      <c r="A16" s="320"/>
      <c r="B16" s="71"/>
      <c r="C16" s="51" t="s">
        <v>130</v>
      </c>
      <c r="D16" s="52"/>
      <c r="E16" s="53">
        <v>30</v>
      </c>
      <c r="F16" s="54" t="s">
        <v>28</v>
      </c>
      <c r="G16" s="75"/>
      <c r="H16" s="79" t="s">
        <v>130</v>
      </c>
      <c r="I16" s="52"/>
      <c r="J16" s="54">
        <f>ROUNDUP(E16*0.75,2)</f>
        <v>22.5</v>
      </c>
      <c r="K16" s="54" t="s">
        <v>28</v>
      </c>
      <c r="L16" s="54"/>
      <c r="M16" s="54"/>
      <c r="N16" s="83">
        <f>M16</f>
        <v>0</v>
      </c>
      <c r="O16" s="71" t="s">
        <v>41</v>
      </c>
      <c r="P16" s="55" t="s">
        <v>74</v>
      </c>
      <c r="Q16" s="52"/>
      <c r="R16" s="56">
        <v>2</v>
      </c>
      <c r="S16" s="53">
        <f>ROUNDUP(R16*0.75,2)</f>
        <v>1.5</v>
      </c>
      <c r="T16" s="67"/>
    </row>
    <row r="17" spans="1:20" ht="24.95" customHeight="1" x14ac:dyDescent="0.15">
      <c r="A17" s="320"/>
      <c r="B17" s="71"/>
      <c r="C17" s="51"/>
      <c r="D17" s="52"/>
      <c r="E17" s="53"/>
      <c r="F17" s="54"/>
      <c r="G17" s="75"/>
      <c r="H17" s="79"/>
      <c r="I17" s="52"/>
      <c r="J17" s="54"/>
      <c r="K17" s="54"/>
      <c r="L17" s="54"/>
      <c r="M17" s="54"/>
      <c r="N17" s="83"/>
      <c r="O17" s="71"/>
      <c r="P17" s="55" t="s">
        <v>26</v>
      </c>
      <c r="Q17" s="52"/>
      <c r="R17" s="56">
        <v>2.5</v>
      </c>
      <c r="S17" s="53">
        <f>ROUNDUP(R17*0.75,2)</f>
        <v>1.8800000000000001</v>
      </c>
      <c r="T17" s="67"/>
    </row>
    <row r="18" spans="1:20" ht="24.95" customHeight="1" x14ac:dyDescent="0.15">
      <c r="A18" s="320"/>
      <c r="B18" s="71"/>
      <c r="C18" s="51"/>
      <c r="D18" s="52"/>
      <c r="E18" s="53"/>
      <c r="F18" s="54"/>
      <c r="G18" s="75"/>
      <c r="H18" s="79"/>
      <c r="I18" s="52"/>
      <c r="J18" s="54"/>
      <c r="K18" s="54"/>
      <c r="L18" s="54"/>
      <c r="M18" s="54"/>
      <c r="N18" s="83"/>
      <c r="O18" s="71"/>
      <c r="P18" s="55" t="s">
        <v>34</v>
      </c>
      <c r="Q18" s="52" t="s">
        <v>35</v>
      </c>
      <c r="R18" s="56">
        <v>1</v>
      </c>
      <c r="S18" s="53">
        <f>ROUNDUP(R18*0.75,2)</f>
        <v>0.75</v>
      </c>
      <c r="T18" s="67"/>
    </row>
    <row r="19" spans="1:20" ht="24.95" customHeight="1" x14ac:dyDescent="0.15">
      <c r="A19" s="320"/>
      <c r="B19" s="70"/>
      <c r="C19" s="45"/>
      <c r="D19" s="46"/>
      <c r="E19" s="47"/>
      <c r="F19" s="48"/>
      <c r="G19" s="74"/>
      <c r="H19" s="78"/>
      <c r="I19" s="46"/>
      <c r="J19" s="48"/>
      <c r="K19" s="48"/>
      <c r="L19" s="48"/>
      <c r="M19" s="48"/>
      <c r="N19" s="82"/>
      <c r="O19" s="70"/>
      <c r="P19" s="49"/>
      <c r="Q19" s="46"/>
      <c r="R19" s="50"/>
      <c r="S19" s="47"/>
      <c r="T19" s="66"/>
    </row>
    <row r="20" spans="1:20" ht="24.95" customHeight="1" x14ac:dyDescent="0.15">
      <c r="A20" s="320"/>
      <c r="B20" s="71" t="s">
        <v>44</v>
      </c>
      <c r="C20" s="51" t="s">
        <v>59</v>
      </c>
      <c r="D20" s="52"/>
      <c r="E20" s="53">
        <v>20</v>
      </c>
      <c r="F20" s="54" t="s">
        <v>28</v>
      </c>
      <c r="G20" s="75"/>
      <c r="H20" s="79" t="s">
        <v>59</v>
      </c>
      <c r="I20" s="52"/>
      <c r="J20" s="54">
        <f>ROUNDUP(E20*0.75,2)</f>
        <v>15</v>
      </c>
      <c r="K20" s="54" t="s">
        <v>28</v>
      </c>
      <c r="L20" s="54"/>
      <c r="M20" s="54"/>
      <c r="N20" s="83">
        <f>M20</f>
        <v>0</v>
      </c>
      <c r="O20" s="71" t="s">
        <v>41</v>
      </c>
      <c r="P20" s="55" t="s">
        <v>48</v>
      </c>
      <c r="Q20" s="52"/>
      <c r="R20" s="56">
        <v>100</v>
      </c>
      <c r="S20" s="53">
        <f>ROUNDUP(R20*0.75,2)</f>
        <v>75</v>
      </c>
      <c r="T20" s="67"/>
    </row>
    <row r="21" spans="1:20" ht="24.95" customHeight="1" x14ac:dyDescent="0.15">
      <c r="A21" s="320"/>
      <c r="B21" s="71"/>
      <c r="C21" s="51" t="s">
        <v>131</v>
      </c>
      <c r="D21" s="52" t="s">
        <v>35</v>
      </c>
      <c r="E21" s="53">
        <v>2</v>
      </c>
      <c r="F21" s="54" t="s">
        <v>64</v>
      </c>
      <c r="G21" s="75" t="s">
        <v>57</v>
      </c>
      <c r="H21" s="79" t="s">
        <v>131</v>
      </c>
      <c r="I21" s="52" t="s">
        <v>35</v>
      </c>
      <c r="J21" s="54">
        <f>ROUNDUP(E21*0.75,2)</f>
        <v>1.5</v>
      </c>
      <c r="K21" s="54" t="s">
        <v>64</v>
      </c>
      <c r="L21" s="54" t="s">
        <v>57</v>
      </c>
      <c r="M21" s="54"/>
      <c r="N21" s="83">
        <f>M21</f>
        <v>0</v>
      </c>
      <c r="O21" s="71"/>
      <c r="P21" s="55" t="s">
        <v>49</v>
      </c>
      <c r="Q21" s="52"/>
      <c r="R21" s="56">
        <v>3</v>
      </c>
      <c r="S21" s="53">
        <f>ROUNDUP(R21*0.75,2)</f>
        <v>2.25</v>
      </c>
      <c r="T21" s="67"/>
    </row>
    <row r="22" spans="1:20" ht="24.95" customHeight="1" x14ac:dyDescent="0.15">
      <c r="A22" s="320"/>
      <c r="B22" s="70"/>
      <c r="C22" s="45"/>
      <c r="D22" s="46"/>
      <c r="E22" s="47"/>
      <c r="F22" s="48"/>
      <c r="G22" s="74"/>
      <c r="H22" s="78"/>
      <c r="I22" s="46"/>
      <c r="J22" s="48"/>
      <c r="K22" s="48"/>
      <c r="L22" s="48"/>
      <c r="M22" s="48"/>
      <c r="N22" s="82"/>
      <c r="O22" s="70"/>
      <c r="P22" s="49"/>
      <c r="Q22" s="46"/>
      <c r="R22" s="50"/>
      <c r="S22" s="47"/>
      <c r="T22" s="66"/>
    </row>
    <row r="23" spans="1:20" ht="24.95" customHeight="1" x14ac:dyDescent="0.15">
      <c r="A23" s="320"/>
      <c r="B23" s="71" t="s">
        <v>132</v>
      </c>
      <c r="C23" s="51" t="s">
        <v>133</v>
      </c>
      <c r="D23" s="52"/>
      <c r="E23" s="64">
        <v>0.25</v>
      </c>
      <c r="F23" s="54" t="s">
        <v>134</v>
      </c>
      <c r="G23" s="75"/>
      <c r="H23" s="79" t="s">
        <v>133</v>
      </c>
      <c r="I23" s="52"/>
      <c r="J23" s="54">
        <f>ROUNDUP(E23*0.75,2)</f>
        <v>0.19</v>
      </c>
      <c r="K23" s="54" t="s">
        <v>134</v>
      </c>
      <c r="L23" s="54"/>
      <c r="M23" s="54"/>
      <c r="N23" s="83">
        <f>M23</f>
        <v>0</v>
      </c>
      <c r="O23" s="71" t="s">
        <v>98</v>
      </c>
      <c r="P23" s="55"/>
      <c r="Q23" s="52"/>
      <c r="R23" s="56"/>
      <c r="S23" s="53"/>
      <c r="T23" s="67"/>
    </row>
    <row r="24" spans="1:20" ht="24.95" customHeight="1" thickBot="1" x14ac:dyDescent="0.2">
      <c r="A24" s="321"/>
      <c r="B24" s="72"/>
      <c r="C24" s="57"/>
      <c r="D24" s="58"/>
      <c r="E24" s="59"/>
      <c r="F24" s="60"/>
      <c r="G24" s="76"/>
      <c r="H24" s="80"/>
      <c r="I24" s="58"/>
      <c r="J24" s="60"/>
      <c r="K24" s="60"/>
      <c r="L24" s="60"/>
      <c r="M24" s="60"/>
      <c r="N24" s="84"/>
      <c r="O24" s="72"/>
      <c r="P24" s="61"/>
      <c r="Q24" s="58"/>
      <c r="R24" s="62"/>
      <c r="S24" s="59"/>
      <c r="T24" s="68"/>
    </row>
  </sheetData>
  <mergeCells count="4">
    <mergeCell ref="H1:O1"/>
    <mergeCell ref="A2:T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9"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14" t="s">
        <v>302</v>
      </c>
      <c r="B1" s="5"/>
      <c r="C1" s="114"/>
      <c r="D1" s="114"/>
      <c r="E1" s="334"/>
      <c r="F1" s="335"/>
      <c r="G1" s="335"/>
      <c r="H1" s="335"/>
      <c r="I1" s="335"/>
      <c r="J1" s="335"/>
      <c r="K1" s="335"/>
      <c r="L1" s="335"/>
      <c r="M1" s="335"/>
      <c r="N1" s="335"/>
      <c r="O1"/>
      <c r="P1"/>
      <c r="Q1"/>
      <c r="R1"/>
      <c r="S1"/>
      <c r="T1"/>
      <c r="U1"/>
    </row>
    <row r="2" spans="1:21" s="3" customFormat="1" ht="36" customHeight="1" x14ac:dyDescent="0.15">
      <c r="A2" s="315" t="s">
        <v>0</v>
      </c>
      <c r="B2" s="316"/>
      <c r="C2" s="316"/>
      <c r="D2" s="316"/>
      <c r="E2" s="316"/>
      <c r="F2" s="316"/>
      <c r="G2" s="316"/>
      <c r="H2" s="316"/>
      <c r="I2" s="316"/>
      <c r="J2" s="316"/>
      <c r="K2" s="316"/>
      <c r="L2" s="316"/>
      <c r="M2" s="316"/>
      <c r="N2" s="316"/>
      <c r="O2" s="335"/>
      <c r="P2"/>
      <c r="Q2"/>
      <c r="R2"/>
      <c r="S2"/>
      <c r="T2"/>
      <c r="U2"/>
    </row>
    <row r="3" spans="1:21" ht="33.75" customHeight="1" thickBot="1" x14ac:dyDescent="0.3">
      <c r="A3" s="336" t="s">
        <v>319</v>
      </c>
      <c r="B3" s="337"/>
      <c r="C3" s="337"/>
      <c r="D3" s="91"/>
      <c r="E3" s="338" t="s">
        <v>376</v>
      </c>
      <c r="F3" s="339"/>
      <c r="G3" s="90"/>
      <c r="H3" s="90"/>
      <c r="I3" s="90"/>
      <c r="J3" s="90"/>
      <c r="K3" s="92"/>
      <c r="L3" s="90"/>
      <c r="M3" s="90"/>
    </row>
    <row r="4" spans="1:21" ht="18.75" customHeight="1" x14ac:dyDescent="0.15">
      <c r="A4" s="340"/>
      <c r="B4" s="341"/>
      <c r="C4" s="342"/>
      <c r="D4" s="346" t="s">
        <v>5</v>
      </c>
      <c r="E4" s="349" t="s">
        <v>281</v>
      </c>
      <c r="F4" s="352" t="s">
        <v>282</v>
      </c>
      <c r="G4" s="93" t="s">
        <v>283</v>
      </c>
      <c r="H4" s="94" t="s">
        <v>284</v>
      </c>
      <c r="I4" s="355" t="s">
        <v>285</v>
      </c>
      <c r="J4" s="356"/>
      <c r="K4" s="357"/>
      <c r="L4" s="358" t="s">
        <v>286</v>
      </c>
      <c r="M4" s="359"/>
      <c r="N4" s="360"/>
      <c r="O4" s="322" t="s">
        <v>5</v>
      </c>
    </row>
    <row r="5" spans="1:21" ht="18.75" customHeight="1" x14ac:dyDescent="0.15">
      <c r="A5" s="343"/>
      <c r="B5" s="344"/>
      <c r="C5" s="345"/>
      <c r="D5" s="347"/>
      <c r="E5" s="350"/>
      <c r="F5" s="353"/>
      <c r="G5" s="9" t="s">
        <v>287</v>
      </c>
      <c r="H5" s="95" t="s">
        <v>318</v>
      </c>
      <c r="I5" s="325" t="s">
        <v>288</v>
      </c>
      <c r="J5" s="326"/>
      <c r="K5" s="327"/>
      <c r="L5" s="328" t="s">
        <v>317</v>
      </c>
      <c r="M5" s="329"/>
      <c r="N5" s="330"/>
      <c r="O5" s="323"/>
    </row>
    <row r="6" spans="1:21" ht="18.75" customHeight="1" thickBot="1" x14ac:dyDescent="0.2">
      <c r="A6" s="96"/>
      <c r="B6" s="97" t="s">
        <v>1</v>
      </c>
      <c r="C6" s="98" t="s">
        <v>289</v>
      </c>
      <c r="D6" s="348"/>
      <c r="E6" s="351"/>
      <c r="F6" s="354"/>
      <c r="G6" s="99" t="s">
        <v>282</v>
      </c>
      <c r="H6" s="100" t="s">
        <v>290</v>
      </c>
      <c r="I6" s="101" t="s">
        <v>1</v>
      </c>
      <c r="J6" s="98" t="s">
        <v>289</v>
      </c>
      <c r="K6" s="102" t="s">
        <v>290</v>
      </c>
      <c r="L6" s="101" t="s">
        <v>1</v>
      </c>
      <c r="M6" s="100" t="s">
        <v>289</v>
      </c>
      <c r="N6" s="102" t="s">
        <v>290</v>
      </c>
      <c r="O6" s="324"/>
    </row>
    <row r="7" spans="1:21" ht="24.95" customHeight="1" x14ac:dyDescent="0.15">
      <c r="A7" s="331" t="s">
        <v>50</v>
      </c>
      <c r="B7" s="103" t="s">
        <v>291</v>
      </c>
      <c r="C7" s="103" t="s">
        <v>292</v>
      </c>
      <c r="D7" s="103"/>
      <c r="E7" s="40"/>
      <c r="F7" s="40"/>
      <c r="G7" s="103"/>
      <c r="H7" s="104" t="s">
        <v>293</v>
      </c>
      <c r="I7" s="103" t="s">
        <v>291</v>
      </c>
      <c r="J7" s="103" t="s">
        <v>292</v>
      </c>
      <c r="K7" s="104" t="s">
        <v>294</v>
      </c>
      <c r="L7" s="103" t="s">
        <v>295</v>
      </c>
      <c r="M7" s="103" t="s">
        <v>292</v>
      </c>
      <c r="N7" s="121">
        <v>30</v>
      </c>
      <c r="O7" s="117"/>
    </row>
    <row r="8" spans="1:21" ht="24.95" customHeight="1" x14ac:dyDescent="0.15">
      <c r="A8" s="332"/>
      <c r="B8" s="105"/>
      <c r="C8" s="105"/>
      <c r="D8" s="105"/>
      <c r="E8" s="46"/>
      <c r="F8" s="46"/>
      <c r="G8" s="105"/>
      <c r="H8" s="106"/>
      <c r="I8" s="105"/>
      <c r="J8" s="105"/>
      <c r="K8" s="106"/>
      <c r="L8" s="105"/>
      <c r="M8" s="105"/>
      <c r="N8" s="122"/>
      <c r="O8" s="118"/>
    </row>
    <row r="9" spans="1:21" ht="24.95" customHeight="1" x14ac:dyDescent="0.15">
      <c r="A9" s="332"/>
      <c r="B9" s="107" t="s">
        <v>316</v>
      </c>
      <c r="C9" s="107" t="s">
        <v>119</v>
      </c>
      <c r="D9" s="107" t="s">
        <v>120</v>
      </c>
      <c r="E9" s="52"/>
      <c r="F9" s="52"/>
      <c r="G9" s="107"/>
      <c r="H9" s="130">
        <v>0.7</v>
      </c>
      <c r="I9" s="107" t="s">
        <v>316</v>
      </c>
      <c r="J9" s="107" t="s">
        <v>119</v>
      </c>
      <c r="K9" s="130">
        <v>0.3</v>
      </c>
      <c r="L9" s="107" t="s">
        <v>315</v>
      </c>
      <c r="M9" s="107" t="s">
        <v>119</v>
      </c>
      <c r="N9" s="129">
        <v>0.2</v>
      </c>
      <c r="O9" s="119" t="s">
        <v>120</v>
      </c>
    </row>
    <row r="10" spans="1:21" ht="24.95" customHeight="1" x14ac:dyDescent="0.15">
      <c r="A10" s="332"/>
      <c r="B10" s="107"/>
      <c r="C10" s="107" t="s">
        <v>30</v>
      </c>
      <c r="D10" s="107"/>
      <c r="E10" s="52"/>
      <c r="F10" s="52"/>
      <c r="G10" s="107"/>
      <c r="H10" s="110">
        <v>10</v>
      </c>
      <c r="I10" s="107"/>
      <c r="J10" s="107" t="s">
        <v>30</v>
      </c>
      <c r="K10" s="110">
        <v>10</v>
      </c>
      <c r="L10" s="107"/>
      <c r="M10" s="107" t="s">
        <v>30</v>
      </c>
      <c r="N10" s="123">
        <v>10</v>
      </c>
      <c r="O10" s="119"/>
    </row>
    <row r="11" spans="1:21" ht="24.95" customHeight="1" x14ac:dyDescent="0.15">
      <c r="A11" s="332"/>
      <c r="B11" s="107"/>
      <c r="C11" s="107" t="s">
        <v>126</v>
      </c>
      <c r="D11" s="107"/>
      <c r="E11" s="52"/>
      <c r="F11" s="52"/>
      <c r="G11" s="107"/>
      <c r="H11" s="110">
        <v>5</v>
      </c>
      <c r="I11" s="107"/>
      <c r="J11" s="107" t="s">
        <v>126</v>
      </c>
      <c r="K11" s="110">
        <v>5</v>
      </c>
      <c r="L11" s="105"/>
      <c r="M11" s="105"/>
      <c r="N11" s="122"/>
      <c r="O11" s="118"/>
    </row>
    <row r="12" spans="1:21" ht="24.95" customHeight="1" x14ac:dyDescent="0.15">
      <c r="A12" s="332"/>
      <c r="B12" s="107"/>
      <c r="C12" s="107"/>
      <c r="D12" s="107"/>
      <c r="E12" s="52"/>
      <c r="F12" s="52"/>
      <c r="G12" s="107" t="s">
        <v>48</v>
      </c>
      <c r="H12" s="110" t="s">
        <v>299</v>
      </c>
      <c r="I12" s="107"/>
      <c r="J12" s="107"/>
      <c r="K12" s="110"/>
      <c r="L12" s="107" t="s">
        <v>314</v>
      </c>
      <c r="M12" s="107" t="s">
        <v>130</v>
      </c>
      <c r="N12" s="123">
        <v>10</v>
      </c>
      <c r="O12" s="119"/>
    </row>
    <row r="13" spans="1:21" ht="24.95" customHeight="1" x14ac:dyDescent="0.15">
      <c r="A13" s="332"/>
      <c r="B13" s="107"/>
      <c r="C13" s="107"/>
      <c r="D13" s="107"/>
      <c r="E13" s="52"/>
      <c r="F13" s="52" t="s">
        <v>35</v>
      </c>
      <c r="G13" s="107" t="s">
        <v>34</v>
      </c>
      <c r="H13" s="110" t="s">
        <v>300</v>
      </c>
      <c r="I13" s="107"/>
      <c r="J13" s="107"/>
      <c r="K13" s="110"/>
      <c r="L13" s="107"/>
      <c r="M13" s="107" t="s">
        <v>59</v>
      </c>
      <c r="N13" s="123">
        <v>10</v>
      </c>
      <c r="O13" s="119"/>
    </row>
    <row r="14" spans="1:21" ht="24.95" customHeight="1" x14ac:dyDescent="0.15">
      <c r="A14" s="332"/>
      <c r="B14" s="107"/>
      <c r="C14" s="107"/>
      <c r="D14" s="107"/>
      <c r="E14" s="52"/>
      <c r="F14" s="52"/>
      <c r="G14" s="107" t="s">
        <v>33</v>
      </c>
      <c r="H14" s="110" t="s">
        <v>300</v>
      </c>
      <c r="I14" s="107"/>
      <c r="J14" s="107"/>
      <c r="K14" s="110"/>
      <c r="L14" s="105"/>
      <c r="M14" s="105"/>
      <c r="N14" s="122"/>
      <c r="O14" s="118"/>
    </row>
    <row r="15" spans="1:21" ht="24.95" customHeight="1" x14ac:dyDescent="0.15">
      <c r="A15" s="332"/>
      <c r="B15" s="105"/>
      <c r="C15" s="105"/>
      <c r="D15" s="105"/>
      <c r="E15" s="46"/>
      <c r="F15" s="46"/>
      <c r="G15" s="105"/>
      <c r="H15" s="106"/>
      <c r="I15" s="105"/>
      <c r="J15" s="105"/>
      <c r="K15" s="106"/>
      <c r="L15" s="107" t="s">
        <v>313</v>
      </c>
      <c r="M15" s="107" t="s">
        <v>133</v>
      </c>
      <c r="N15" s="128">
        <v>0.13</v>
      </c>
      <c r="O15" s="119"/>
    </row>
    <row r="16" spans="1:21" ht="24.95" customHeight="1" x14ac:dyDescent="0.15">
      <c r="A16" s="332"/>
      <c r="B16" s="107" t="s">
        <v>127</v>
      </c>
      <c r="C16" s="107" t="s">
        <v>106</v>
      </c>
      <c r="D16" s="107" t="s">
        <v>24</v>
      </c>
      <c r="E16" s="52"/>
      <c r="F16" s="52"/>
      <c r="G16" s="107"/>
      <c r="H16" s="110">
        <v>5</v>
      </c>
      <c r="I16" s="107" t="s">
        <v>127</v>
      </c>
      <c r="J16" s="109" t="s">
        <v>204</v>
      </c>
      <c r="K16" s="110">
        <v>5</v>
      </c>
      <c r="L16" s="107"/>
      <c r="M16" s="107"/>
      <c r="N16" s="123"/>
      <c r="O16" s="119"/>
    </row>
    <row r="17" spans="1:15" ht="24.95" customHeight="1" x14ac:dyDescent="0.15">
      <c r="A17" s="332"/>
      <c r="B17" s="107"/>
      <c r="C17" s="107" t="s">
        <v>130</v>
      </c>
      <c r="D17" s="107"/>
      <c r="E17" s="52"/>
      <c r="F17" s="52"/>
      <c r="G17" s="107"/>
      <c r="H17" s="110">
        <v>20</v>
      </c>
      <c r="I17" s="107"/>
      <c r="J17" s="107" t="s">
        <v>130</v>
      </c>
      <c r="K17" s="110">
        <v>15</v>
      </c>
      <c r="L17" s="107"/>
      <c r="M17" s="107"/>
      <c r="N17" s="123"/>
      <c r="O17" s="119"/>
    </row>
    <row r="18" spans="1:15" ht="24.95" customHeight="1" x14ac:dyDescent="0.15">
      <c r="A18" s="332"/>
      <c r="B18" s="107"/>
      <c r="C18" s="107"/>
      <c r="D18" s="107"/>
      <c r="E18" s="52"/>
      <c r="F18" s="52"/>
      <c r="G18" s="107" t="s">
        <v>48</v>
      </c>
      <c r="H18" s="110" t="s">
        <v>299</v>
      </c>
      <c r="I18" s="107"/>
      <c r="J18" s="107"/>
      <c r="K18" s="110"/>
      <c r="L18" s="107"/>
      <c r="M18" s="107"/>
      <c r="N18" s="123"/>
      <c r="O18" s="119"/>
    </row>
    <row r="19" spans="1:15" ht="24.95" customHeight="1" x14ac:dyDescent="0.15">
      <c r="A19" s="332"/>
      <c r="B19" s="107"/>
      <c r="C19" s="107"/>
      <c r="D19" s="107"/>
      <c r="E19" s="52"/>
      <c r="F19" s="111"/>
      <c r="G19" s="107" t="s">
        <v>33</v>
      </c>
      <c r="H19" s="110" t="s">
        <v>300</v>
      </c>
      <c r="I19" s="107"/>
      <c r="J19" s="107"/>
      <c r="K19" s="110"/>
      <c r="L19" s="107"/>
      <c r="M19" s="107"/>
      <c r="N19" s="123"/>
      <c r="O19" s="119"/>
    </row>
    <row r="20" spans="1:15" ht="24.95" customHeight="1" x14ac:dyDescent="0.15">
      <c r="A20" s="332"/>
      <c r="B20" s="107"/>
      <c r="C20" s="107"/>
      <c r="D20" s="107"/>
      <c r="E20" s="52"/>
      <c r="F20" s="52" t="s">
        <v>35</v>
      </c>
      <c r="G20" s="107" t="s">
        <v>34</v>
      </c>
      <c r="H20" s="110" t="s">
        <v>300</v>
      </c>
      <c r="I20" s="107"/>
      <c r="J20" s="107"/>
      <c r="K20" s="110"/>
      <c r="L20" s="107"/>
      <c r="M20" s="107"/>
      <c r="N20" s="123"/>
      <c r="O20" s="119"/>
    </row>
    <row r="21" spans="1:15" ht="24.95" customHeight="1" x14ac:dyDescent="0.15">
      <c r="A21" s="332"/>
      <c r="B21" s="105"/>
      <c r="C21" s="105"/>
      <c r="D21" s="105"/>
      <c r="E21" s="46"/>
      <c r="F21" s="46"/>
      <c r="G21" s="105"/>
      <c r="H21" s="106"/>
      <c r="I21" s="105"/>
      <c r="J21" s="105"/>
      <c r="K21" s="106"/>
      <c r="L21" s="107"/>
      <c r="M21" s="107"/>
      <c r="N21" s="123"/>
      <c r="O21" s="119"/>
    </row>
    <row r="22" spans="1:15" ht="24.95" customHeight="1" x14ac:dyDescent="0.15">
      <c r="A22" s="332"/>
      <c r="B22" s="107" t="s">
        <v>44</v>
      </c>
      <c r="C22" s="107" t="s">
        <v>59</v>
      </c>
      <c r="D22" s="107"/>
      <c r="E22" s="52"/>
      <c r="F22" s="52"/>
      <c r="G22" s="107"/>
      <c r="H22" s="110">
        <v>20</v>
      </c>
      <c r="I22" s="107" t="s">
        <v>44</v>
      </c>
      <c r="J22" s="107" t="s">
        <v>59</v>
      </c>
      <c r="K22" s="110">
        <v>10</v>
      </c>
      <c r="L22" s="107"/>
      <c r="M22" s="107"/>
      <c r="N22" s="123"/>
      <c r="O22" s="119"/>
    </row>
    <row r="23" spans="1:15" ht="24.95" customHeight="1" x14ac:dyDescent="0.15">
      <c r="A23" s="332"/>
      <c r="B23" s="107"/>
      <c r="C23" s="107" t="s">
        <v>131</v>
      </c>
      <c r="D23" s="107" t="s">
        <v>57</v>
      </c>
      <c r="E23" s="52" t="s">
        <v>35</v>
      </c>
      <c r="F23" s="52"/>
      <c r="G23" s="107"/>
      <c r="H23" s="110">
        <v>1</v>
      </c>
      <c r="I23" s="107"/>
      <c r="J23" s="107" t="s">
        <v>131</v>
      </c>
      <c r="K23" s="110">
        <v>1</v>
      </c>
      <c r="L23" s="107"/>
      <c r="M23" s="107"/>
      <c r="N23" s="123"/>
      <c r="O23" s="119"/>
    </row>
    <row r="24" spans="1:15" ht="24.95" customHeight="1" x14ac:dyDescent="0.15">
      <c r="A24" s="332"/>
      <c r="B24" s="107"/>
      <c r="C24" s="107"/>
      <c r="D24" s="107"/>
      <c r="E24" s="52"/>
      <c r="F24" s="52"/>
      <c r="G24" s="107" t="s">
        <v>48</v>
      </c>
      <c r="H24" s="110" t="s">
        <v>299</v>
      </c>
      <c r="I24" s="107"/>
      <c r="J24" s="107"/>
      <c r="K24" s="110"/>
      <c r="L24" s="107"/>
      <c r="M24" s="107"/>
      <c r="N24" s="123"/>
      <c r="O24" s="119"/>
    </row>
    <row r="25" spans="1:15" ht="24.95" customHeight="1" x14ac:dyDescent="0.15">
      <c r="A25" s="332"/>
      <c r="B25" s="107"/>
      <c r="C25" s="107"/>
      <c r="D25" s="107"/>
      <c r="E25" s="52"/>
      <c r="F25" s="52"/>
      <c r="G25" s="107" t="s">
        <v>49</v>
      </c>
      <c r="H25" s="110" t="s">
        <v>300</v>
      </c>
      <c r="I25" s="107"/>
      <c r="J25" s="107"/>
      <c r="K25" s="110"/>
      <c r="L25" s="107"/>
      <c r="M25" s="107"/>
      <c r="N25" s="123"/>
      <c r="O25" s="119"/>
    </row>
    <row r="26" spans="1:15" ht="24.95" customHeight="1" x14ac:dyDescent="0.15">
      <c r="A26" s="332"/>
      <c r="B26" s="105"/>
      <c r="C26" s="105"/>
      <c r="D26" s="105"/>
      <c r="E26" s="46"/>
      <c r="F26" s="46"/>
      <c r="G26" s="105"/>
      <c r="H26" s="106"/>
      <c r="I26" s="105"/>
      <c r="J26" s="105"/>
      <c r="K26" s="106"/>
      <c r="L26" s="107"/>
      <c r="M26" s="107"/>
      <c r="N26" s="123"/>
      <c r="O26" s="119"/>
    </row>
    <row r="27" spans="1:15" ht="24.95" customHeight="1" x14ac:dyDescent="0.15">
      <c r="A27" s="332"/>
      <c r="B27" s="107" t="s">
        <v>132</v>
      </c>
      <c r="C27" s="107" t="s">
        <v>133</v>
      </c>
      <c r="D27" s="107"/>
      <c r="E27" s="52"/>
      <c r="F27" s="52"/>
      <c r="G27" s="107"/>
      <c r="H27" s="127">
        <v>0.17</v>
      </c>
      <c r="I27" s="107" t="s">
        <v>132</v>
      </c>
      <c r="J27" s="107" t="s">
        <v>133</v>
      </c>
      <c r="K27" s="127">
        <v>0.17</v>
      </c>
      <c r="L27" s="107"/>
      <c r="M27" s="107"/>
      <c r="N27" s="123"/>
      <c r="O27" s="119"/>
    </row>
    <row r="28" spans="1:15" ht="24.95" customHeight="1" thickBot="1" x14ac:dyDescent="0.2">
      <c r="A28" s="333"/>
      <c r="B28" s="112"/>
      <c r="C28" s="112"/>
      <c r="D28" s="112"/>
      <c r="E28" s="58"/>
      <c r="F28" s="58"/>
      <c r="G28" s="112"/>
      <c r="H28" s="113"/>
      <c r="I28" s="112"/>
      <c r="J28" s="112"/>
      <c r="K28" s="113"/>
      <c r="L28" s="112"/>
      <c r="M28" s="112"/>
      <c r="N28" s="124"/>
      <c r="O28" s="120"/>
    </row>
    <row r="29" spans="1:15" ht="24.95" customHeight="1" x14ac:dyDescent="0.15">
      <c r="B29" s="115"/>
      <c r="C29" s="115"/>
      <c r="D29" s="115"/>
      <c r="G29" s="115"/>
      <c r="H29" s="116"/>
      <c r="I29" s="115"/>
      <c r="J29" s="115"/>
      <c r="K29" s="116"/>
      <c r="L29" s="115"/>
      <c r="M29" s="115"/>
      <c r="N29" s="116"/>
    </row>
    <row r="30" spans="1:15" ht="24.95" customHeight="1" x14ac:dyDescent="0.15">
      <c r="B30" s="115"/>
      <c r="C30" s="115"/>
      <c r="D30" s="115"/>
      <c r="G30" s="115"/>
      <c r="H30" s="116"/>
      <c r="I30" s="115"/>
      <c r="J30" s="115"/>
      <c r="K30" s="116"/>
      <c r="L30" s="115"/>
      <c r="M30" s="115"/>
      <c r="N30" s="116"/>
    </row>
    <row r="31" spans="1:15" ht="24.95" customHeight="1" x14ac:dyDescent="0.15">
      <c r="B31" s="115"/>
      <c r="C31" s="115"/>
      <c r="D31" s="115"/>
      <c r="G31" s="115"/>
      <c r="H31" s="116"/>
      <c r="I31" s="115"/>
      <c r="J31" s="115"/>
      <c r="K31" s="116"/>
      <c r="L31" s="115"/>
      <c r="M31" s="115"/>
      <c r="N31" s="116"/>
    </row>
    <row r="32" spans="1:15" ht="24.95" customHeight="1" x14ac:dyDescent="0.15">
      <c r="B32" s="115"/>
      <c r="C32" s="115"/>
      <c r="D32" s="115"/>
      <c r="G32" s="115"/>
      <c r="H32" s="116"/>
      <c r="I32" s="115"/>
      <c r="J32" s="115"/>
      <c r="K32" s="116"/>
      <c r="L32" s="115"/>
      <c r="M32" s="115"/>
      <c r="N32" s="116"/>
    </row>
    <row r="33" spans="2:14" ht="24.95" customHeight="1" x14ac:dyDescent="0.15">
      <c r="B33" s="115"/>
      <c r="C33" s="115"/>
      <c r="D33" s="115"/>
      <c r="G33" s="115"/>
      <c r="H33" s="116"/>
      <c r="I33" s="115"/>
      <c r="J33" s="115"/>
      <c r="K33" s="116"/>
      <c r="L33" s="115"/>
      <c r="M33" s="115"/>
      <c r="N33" s="116"/>
    </row>
    <row r="34" spans="2:14" ht="24.95" customHeight="1" x14ac:dyDescent="0.15">
      <c r="B34" s="115"/>
      <c r="C34" s="115"/>
      <c r="D34" s="115"/>
      <c r="G34" s="115"/>
      <c r="H34" s="116"/>
      <c r="I34" s="115"/>
      <c r="J34" s="115"/>
      <c r="K34" s="116"/>
      <c r="L34" s="115"/>
      <c r="M34" s="115"/>
      <c r="N34" s="116"/>
    </row>
    <row r="35" spans="2:14" ht="24.95" customHeight="1" x14ac:dyDescent="0.15">
      <c r="B35" s="115"/>
      <c r="C35" s="115"/>
      <c r="D35" s="115"/>
      <c r="G35" s="115"/>
      <c r="H35" s="116"/>
      <c r="I35" s="115"/>
      <c r="J35" s="115"/>
      <c r="K35" s="116"/>
      <c r="L35" s="115"/>
      <c r="M35" s="115"/>
      <c r="N35" s="116"/>
    </row>
    <row r="36" spans="2:14" ht="14.25" x14ac:dyDescent="0.15">
      <c r="B36" s="115"/>
      <c r="C36" s="115"/>
      <c r="D36" s="115"/>
      <c r="G36" s="115"/>
      <c r="H36" s="116"/>
      <c r="I36" s="115"/>
      <c r="J36" s="115"/>
      <c r="K36" s="116"/>
      <c r="L36" s="115"/>
      <c r="M36" s="115"/>
      <c r="N36" s="116"/>
    </row>
    <row r="37" spans="2:14" ht="14.25" x14ac:dyDescent="0.15">
      <c r="B37" s="115"/>
      <c r="C37" s="115"/>
      <c r="D37" s="115"/>
      <c r="G37" s="115"/>
      <c r="H37" s="116"/>
      <c r="I37" s="115"/>
      <c r="J37" s="115"/>
      <c r="K37" s="116"/>
      <c r="L37" s="115"/>
      <c r="M37" s="115"/>
      <c r="N37" s="116"/>
    </row>
    <row r="38" spans="2:14" ht="14.25" x14ac:dyDescent="0.15">
      <c r="B38" s="115"/>
      <c r="C38" s="115"/>
      <c r="D38" s="115"/>
      <c r="G38" s="115"/>
      <c r="H38" s="116"/>
      <c r="I38" s="115"/>
      <c r="J38" s="115"/>
      <c r="K38" s="116"/>
      <c r="L38" s="115"/>
      <c r="M38" s="115"/>
      <c r="N38" s="116"/>
    </row>
    <row r="39" spans="2:14" ht="14.25" x14ac:dyDescent="0.15">
      <c r="B39" s="115"/>
      <c r="C39" s="115"/>
      <c r="D39" s="115"/>
      <c r="G39" s="115"/>
      <c r="H39" s="116"/>
      <c r="I39" s="115"/>
      <c r="J39" s="115"/>
      <c r="K39" s="116"/>
      <c r="L39" s="115"/>
      <c r="M39" s="115"/>
      <c r="N39" s="116"/>
    </row>
    <row r="40" spans="2:14" ht="14.25" x14ac:dyDescent="0.15">
      <c r="B40" s="115"/>
      <c r="C40" s="115"/>
      <c r="D40" s="115"/>
      <c r="G40" s="115"/>
      <c r="H40" s="116"/>
      <c r="I40" s="115"/>
      <c r="J40" s="115"/>
      <c r="K40" s="116"/>
      <c r="L40" s="115"/>
      <c r="M40" s="115"/>
      <c r="N40" s="116"/>
    </row>
    <row r="41" spans="2:14" ht="14.25" x14ac:dyDescent="0.15">
      <c r="B41" s="115"/>
      <c r="C41" s="115"/>
      <c r="D41" s="115"/>
      <c r="G41" s="115"/>
      <c r="H41" s="116"/>
      <c r="I41" s="115"/>
      <c r="J41" s="115"/>
      <c r="K41" s="116"/>
      <c r="L41" s="115"/>
      <c r="M41" s="115"/>
      <c r="N41" s="116"/>
    </row>
    <row r="42" spans="2:14" ht="14.25" x14ac:dyDescent="0.15">
      <c r="B42" s="115"/>
      <c r="C42" s="115"/>
      <c r="D42" s="115"/>
      <c r="G42" s="115"/>
      <c r="H42" s="116"/>
      <c r="I42" s="115"/>
      <c r="J42" s="115"/>
      <c r="K42" s="116"/>
      <c r="L42" s="115"/>
      <c r="M42" s="115"/>
      <c r="N42" s="116"/>
    </row>
    <row r="43" spans="2:14" ht="14.25" x14ac:dyDescent="0.15">
      <c r="B43" s="115"/>
      <c r="C43" s="115"/>
      <c r="D43" s="115"/>
      <c r="G43" s="115"/>
      <c r="H43" s="116"/>
      <c r="I43" s="115"/>
      <c r="J43" s="115"/>
      <c r="K43" s="116"/>
      <c r="L43" s="115"/>
      <c r="M43" s="115"/>
      <c r="N43" s="116"/>
    </row>
    <row r="44" spans="2:14" ht="14.25" x14ac:dyDescent="0.15">
      <c r="B44" s="115"/>
      <c r="C44" s="115"/>
      <c r="D44" s="115"/>
      <c r="G44" s="115"/>
      <c r="H44" s="116"/>
      <c r="I44" s="115"/>
      <c r="J44" s="115"/>
      <c r="K44" s="116"/>
      <c r="L44" s="115"/>
      <c r="M44" s="115"/>
      <c r="N44" s="116"/>
    </row>
    <row r="45" spans="2:14" ht="14.25" x14ac:dyDescent="0.15">
      <c r="B45" s="115"/>
      <c r="C45" s="115"/>
      <c r="D45" s="115"/>
      <c r="G45" s="115"/>
      <c r="H45" s="116"/>
      <c r="I45" s="115"/>
      <c r="J45" s="115"/>
      <c r="K45" s="116"/>
      <c r="L45" s="115"/>
      <c r="M45" s="115"/>
      <c r="N45" s="116"/>
    </row>
    <row r="46" spans="2:14" ht="14.25" x14ac:dyDescent="0.15">
      <c r="B46" s="115"/>
      <c r="C46" s="115"/>
      <c r="D46" s="115"/>
      <c r="G46" s="115"/>
      <c r="H46" s="116"/>
      <c r="I46" s="115"/>
      <c r="J46" s="115"/>
      <c r="K46" s="116"/>
      <c r="L46" s="115"/>
      <c r="M46" s="115"/>
      <c r="N46" s="116"/>
    </row>
    <row r="47" spans="2:14" ht="14.25" x14ac:dyDescent="0.15">
      <c r="B47" s="115"/>
      <c r="C47" s="115"/>
      <c r="D47" s="115"/>
      <c r="G47" s="115"/>
      <c r="H47" s="116"/>
      <c r="I47" s="115"/>
      <c r="J47" s="115"/>
      <c r="K47" s="116"/>
      <c r="L47" s="115"/>
      <c r="M47" s="115"/>
      <c r="N47" s="116"/>
    </row>
    <row r="48" spans="2:14" ht="14.25" x14ac:dyDescent="0.15">
      <c r="B48" s="115"/>
      <c r="C48" s="115"/>
      <c r="D48" s="115"/>
      <c r="G48" s="115"/>
      <c r="H48" s="116"/>
      <c r="I48" s="115"/>
      <c r="J48" s="115"/>
      <c r="K48" s="116"/>
      <c r="L48" s="115"/>
      <c r="M48" s="115"/>
      <c r="N48" s="116"/>
    </row>
    <row r="49" spans="2:14" ht="14.25" x14ac:dyDescent="0.15">
      <c r="B49" s="115"/>
      <c r="C49" s="115"/>
      <c r="D49" s="115"/>
      <c r="G49" s="115"/>
      <c r="H49" s="116"/>
      <c r="I49" s="115"/>
      <c r="J49" s="115"/>
      <c r="K49" s="116"/>
      <c r="L49" s="115"/>
      <c r="M49" s="115"/>
      <c r="N49" s="116"/>
    </row>
    <row r="50" spans="2:14" ht="14.25" x14ac:dyDescent="0.15">
      <c r="B50" s="115"/>
      <c r="C50" s="115"/>
      <c r="D50" s="115"/>
      <c r="G50" s="115"/>
      <c r="H50" s="116"/>
      <c r="I50" s="115"/>
      <c r="J50" s="115"/>
      <c r="K50" s="116"/>
      <c r="L50" s="115"/>
      <c r="M50" s="115"/>
      <c r="N50" s="116"/>
    </row>
    <row r="51" spans="2:14" ht="14.25" x14ac:dyDescent="0.15">
      <c r="B51" s="115"/>
      <c r="C51" s="115"/>
      <c r="D51" s="115"/>
      <c r="G51" s="115"/>
      <c r="H51" s="116"/>
      <c r="I51" s="115"/>
      <c r="J51" s="115"/>
      <c r="K51" s="116"/>
      <c r="L51" s="115"/>
      <c r="M51" s="115"/>
      <c r="N51" s="116"/>
    </row>
    <row r="52" spans="2:14" ht="14.25" x14ac:dyDescent="0.15">
      <c r="B52" s="115"/>
      <c r="C52" s="115"/>
      <c r="D52" s="115"/>
      <c r="G52" s="115"/>
      <c r="H52" s="116"/>
      <c r="I52" s="115"/>
      <c r="J52" s="115"/>
      <c r="K52" s="116"/>
      <c r="L52" s="115"/>
      <c r="M52" s="115"/>
      <c r="N52" s="116"/>
    </row>
    <row r="53" spans="2:14" ht="14.25" x14ac:dyDescent="0.15">
      <c r="B53" s="115"/>
      <c r="C53" s="115"/>
      <c r="D53" s="115"/>
      <c r="G53" s="115"/>
      <c r="H53" s="116"/>
      <c r="I53" s="115"/>
      <c r="J53" s="115"/>
      <c r="K53" s="116"/>
      <c r="L53" s="115"/>
      <c r="M53" s="115"/>
      <c r="N53" s="116"/>
    </row>
    <row r="54" spans="2:14" ht="14.25" x14ac:dyDescent="0.15">
      <c r="B54" s="115"/>
      <c r="C54" s="115"/>
      <c r="D54" s="115"/>
      <c r="G54" s="115"/>
      <c r="H54" s="116"/>
      <c r="I54" s="115"/>
      <c r="J54" s="115"/>
      <c r="K54" s="116"/>
      <c r="L54" s="115"/>
      <c r="M54" s="115"/>
      <c r="N54" s="116"/>
    </row>
    <row r="55" spans="2:14" ht="14.25" x14ac:dyDescent="0.15">
      <c r="B55" s="115"/>
      <c r="C55" s="115"/>
      <c r="D55" s="115"/>
      <c r="G55" s="115"/>
      <c r="H55" s="116"/>
      <c r="I55" s="115"/>
      <c r="J55" s="115"/>
      <c r="K55" s="116"/>
      <c r="L55" s="115"/>
      <c r="M55" s="115"/>
      <c r="N55" s="116"/>
    </row>
    <row r="56" spans="2:14" ht="14.25" x14ac:dyDescent="0.15">
      <c r="B56" s="115"/>
      <c r="C56" s="115"/>
      <c r="D56" s="115"/>
      <c r="G56" s="115"/>
      <c r="H56" s="116"/>
      <c r="I56" s="115"/>
      <c r="J56" s="115"/>
      <c r="K56" s="116"/>
      <c r="L56" s="115"/>
      <c r="M56" s="115"/>
      <c r="N56" s="116"/>
    </row>
    <row r="57" spans="2:14" ht="14.25" x14ac:dyDescent="0.15">
      <c r="B57" s="115"/>
      <c r="C57" s="115"/>
      <c r="D57" s="115"/>
      <c r="G57" s="115"/>
      <c r="H57" s="116"/>
      <c r="I57" s="115"/>
      <c r="J57" s="115"/>
      <c r="K57" s="116"/>
      <c r="L57" s="115"/>
      <c r="M57" s="115"/>
      <c r="N57" s="116"/>
    </row>
    <row r="58" spans="2:14" ht="14.25" x14ac:dyDescent="0.15">
      <c r="B58" s="115"/>
      <c r="C58" s="115"/>
      <c r="D58" s="115"/>
      <c r="G58" s="115"/>
      <c r="H58" s="116"/>
      <c r="I58" s="115"/>
      <c r="J58" s="115"/>
      <c r="K58" s="116"/>
      <c r="L58" s="115"/>
      <c r="M58" s="115"/>
      <c r="N58" s="116"/>
    </row>
    <row r="59" spans="2:14" ht="14.25" x14ac:dyDescent="0.15">
      <c r="B59" s="115"/>
      <c r="C59" s="115"/>
      <c r="D59" s="115"/>
      <c r="G59" s="115"/>
      <c r="H59" s="116"/>
      <c r="I59" s="115"/>
      <c r="J59" s="115"/>
      <c r="K59" s="116"/>
      <c r="L59" s="115"/>
      <c r="M59" s="115"/>
      <c r="N59" s="116"/>
    </row>
    <row r="60" spans="2:14" ht="14.25" x14ac:dyDescent="0.15">
      <c r="B60" s="115"/>
      <c r="C60" s="115"/>
      <c r="D60" s="115"/>
      <c r="G60" s="115"/>
      <c r="H60" s="116"/>
      <c r="I60" s="115"/>
      <c r="J60" s="115"/>
      <c r="K60" s="116"/>
      <c r="L60" s="115"/>
      <c r="M60" s="115"/>
      <c r="N60" s="116"/>
    </row>
    <row r="61" spans="2:14" ht="14.25" x14ac:dyDescent="0.15">
      <c r="B61" s="115"/>
      <c r="C61" s="115"/>
      <c r="D61" s="115"/>
      <c r="G61" s="115"/>
      <c r="H61" s="116"/>
      <c r="I61" s="115"/>
      <c r="J61" s="115"/>
      <c r="K61" s="116"/>
      <c r="L61" s="115"/>
      <c r="M61" s="115"/>
      <c r="N61" s="116"/>
    </row>
    <row r="62" spans="2:14" ht="14.25" x14ac:dyDescent="0.15">
      <c r="B62" s="115"/>
      <c r="C62" s="115"/>
      <c r="D62" s="115"/>
      <c r="G62" s="115"/>
      <c r="H62" s="116"/>
      <c r="I62" s="115"/>
      <c r="J62" s="115"/>
      <c r="K62" s="116"/>
      <c r="L62" s="115"/>
      <c r="M62" s="115"/>
      <c r="N62" s="116"/>
    </row>
    <row r="63" spans="2:14" ht="14.25" x14ac:dyDescent="0.15">
      <c r="B63" s="115"/>
      <c r="C63" s="115"/>
      <c r="D63" s="115"/>
      <c r="G63" s="115"/>
      <c r="H63" s="116"/>
      <c r="I63" s="115"/>
      <c r="J63" s="115"/>
      <c r="K63" s="116"/>
      <c r="L63" s="115"/>
      <c r="M63" s="115"/>
      <c r="N63" s="116"/>
    </row>
    <row r="64" spans="2:14" ht="14.25" x14ac:dyDescent="0.15">
      <c r="B64" s="115"/>
      <c r="C64" s="115"/>
      <c r="D64" s="115"/>
      <c r="G64" s="115"/>
      <c r="H64" s="116"/>
      <c r="I64" s="115"/>
      <c r="J64" s="115"/>
      <c r="K64" s="116"/>
      <c r="L64" s="115"/>
      <c r="M64" s="115"/>
      <c r="N64" s="116"/>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showZeros="0" zoomScale="60" zoomScaleNormal="60" zoomScaleSheetLayoutView="80" workbookViewId="0"/>
  </sheetViews>
  <sheetFormatPr defaultRowHeight="18.75" customHeight="1" x14ac:dyDescent="0.15"/>
  <cols>
    <col min="1" max="1" width="4.125" style="31" customWidth="1"/>
    <col min="2" max="2" width="22.5" style="30" customWidth="1"/>
    <col min="3" max="3" width="26.625" style="30" customWidth="1"/>
    <col min="4" max="4" width="17.125" style="29" customWidth="1"/>
    <col min="5" max="5" width="8.125" style="32" customWidth="1"/>
    <col min="6" max="6" width="4" style="33" customWidth="1"/>
    <col min="7" max="7" width="10.25" style="33" hidden="1" customWidth="1"/>
    <col min="8" max="8" width="23.25" style="34" customWidth="1"/>
    <col min="9" max="9" width="17.125" style="29" customWidth="1"/>
    <col min="10" max="10" width="8.125" style="33" customWidth="1"/>
    <col min="11" max="11" width="4" style="33" customWidth="1"/>
    <col min="12" max="12" width="10.25" style="33" hidden="1" customWidth="1"/>
    <col min="13" max="13" width="8.25" style="33" customWidth="1"/>
    <col min="14" max="14" width="8.625" style="35" hidden="1" customWidth="1"/>
    <col min="15" max="15" width="97.75" style="30" customWidth="1"/>
    <col min="16" max="16" width="14.125" style="34" customWidth="1"/>
    <col min="17" max="17" width="16" style="29" customWidth="1"/>
    <col min="18" max="18" width="10.125" style="36" customWidth="1"/>
    <col min="19" max="19" width="10.125" style="32" customWidth="1"/>
    <col min="20" max="20" width="10.125" style="29" customWidth="1"/>
    <col min="21" max="21" width="5.125" style="29" customWidth="1"/>
    <col min="29" max="16384" width="9" style="3"/>
  </cols>
  <sheetData>
    <row r="1" spans="1:21" ht="36.75" customHeight="1" x14ac:dyDescent="0.15">
      <c r="A1" s="1" t="s">
        <v>14</v>
      </c>
      <c r="B1" s="1"/>
      <c r="C1" s="2"/>
      <c r="D1" s="3"/>
      <c r="E1" s="2"/>
      <c r="F1" s="2"/>
      <c r="G1" s="2"/>
      <c r="H1" s="315"/>
      <c r="I1" s="315"/>
      <c r="J1" s="316"/>
      <c r="K1" s="316"/>
      <c r="L1" s="316"/>
      <c r="M1" s="316"/>
      <c r="N1" s="316"/>
      <c r="O1" s="316"/>
      <c r="P1" s="2"/>
      <c r="Q1" s="2"/>
      <c r="R1" s="4"/>
      <c r="S1" s="4"/>
      <c r="T1" s="3"/>
      <c r="U1" s="3"/>
    </row>
    <row r="2" spans="1:21" ht="36.75" customHeight="1" x14ac:dyDescent="0.15">
      <c r="A2" s="315" t="s">
        <v>0</v>
      </c>
      <c r="B2" s="315"/>
      <c r="C2" s="316"/>
      <c r="D2" s="316"/>
      <c r="E2" s="316"/>
      <c r="F2" s="316"/>
      <c r="G2" s="316"/>
      <c r="H2" s="316"/>
      <c r="I2" s="316"/>
      <c r="J2" s="316"/>
      <c r="K2" s="316"/>
      <c r="L2" s="316"/>
      <c r="M2" s="316"/>
      <c r="N2" s="316"/>
      <c r="O2" s="316"/>
      <c r="P2" s="316"/>
      <c r="Q2" s="316"/>
      <c r="R2" s="316"/>
      <c r="S2" s="316"/>
      <c r="T2" s="316"/>
      <c r="U2" s="3"/>
    </row>
    <row r="3" spans="1:21" ht="27.75" customHeight="1" thickBot="1" x14ac:dyDescent="0.3">
      <c r="A3" s="317" t="s">
        <v>278</v>
      </c>
      <c r="B3" s="318"/>
      <c r="C3" s="318"/>
      <c r="D3" s="318"/>
      <c r="E3" s="318"/>
      <c r="F3" s="318"/>
      <c r="G3" s="2"/>
      <c r="H3" s="2"/>
      <c r="I3" s="13"/>
      <c r="J3" s="2"/>
      <c r="K3" s="7"/>
      <c r="L3" s="7"/>
      <c r="M3" s="7"/>
      <c r="N3" s="11"/>
      <c r="O3" s="2"/>
      <c r="P3" s="14"/>
      <c r="Q3" s="13"/>
      <c r="R3" s="15"/>
      <c r="S3" s="15"/>
      <c r="T3" s="16"/>
      <c r="U3" s="12"/>
    </row>
    <row r="4" spans="1:21" customFormat="1" ht="42" customHeight="1" thickBot="1" x14ac:dyDescent="0.2">
      <c r="A4" s="17"/>
      <c r="B4" s="18" t="s">
        <v>1</v>
      </c>
      <c r="C4" s="19" t="s">
        <v>2</v>
      </c>
      <c r="D4" s="20" t="s">
        <v>375</v>
      </c>
      <c r="E4" s="37" t="s">
        <v>6</v>
      </c>
      <c r="F4" s="21" t="s">
        <v>4</v>
      </c>
      <c r="G4" s="19" t="s">
        <v>5</v>
      </c>
      <c r="H4" s="18" t="s">
        <v>2</v>
      </c>
      <c r="I4" s="20" t="s">
        <v>375</v>
      </c>
      <c r="J4" s="38" t="s">
        <v>3</v>
      </c>
      <c r="K4" s="21" t="s">
        <v>4</v>
      </c>
      <c r="L4" s="21" t="s">
        <v>5</v>
      </c>
      <c r="M4" s="21" t="s">
        <v>7</v>
      </c>
      <c r="N4" s="23" t="s">
        <v>8</v>
      </c>
      <c r="O4" s="24" t="s">
        <v>9</v>
      </c>
      <c r="P4" s="21" t="s">
        <v>10</v>
      </c>
      <c r="Q4" s="25" t="s">
        <v>375</v>
      </c>
      <c r="R4" s="22" t="s">
        <v>12</v>
      </c>
      <c r="S4" s="26" t="s">
        <v>11</v>
      </c>
      <c r="T4" s="27" t="s">
        <v>13</v>
      </c>
      <c r="U4" s="28"/>
    </row>
    <row r="5" spans="1:21" ht="24.95" customHeight="1" x14ac:dyDescent="0.15">
      <c r="A5" s="319" t="s">
        <v>50</v>
      </c>
      <c r="B5" s="69" t="s">
        <v>138</v>
      </c>
      <c r="C5" s="39" t="s">
        <v>106</v>
      </c>
      <c r="D5" s="40"/>
      <c r="E5" s="41">
        <v>10</v>
      </c>
      <c r="F5" s="42" t="s">
        <v>28</v>
      </c>
      <c r="G5" s="73" t="s">
        <v>24</v>
      </c>
      <c r="H5" s="77" t="s">
        <v>106</v>
      </c>
      <c r="I5" s="40"/>
      <c r="J5" s="42">
        <f>ROUNDUP(E5*0.75,2)</f>
        <v>7.5</v>
      </c>
      <c r="K5" s="42" t="s">
        <v>28</v>
      </c>
      <c r="L5" s="42" t="s">
        <v>24</v>
      </c>
      <c r="M5" s="42"/>
      <c r="N5" s="81">
        <f>M5</f>
        <v>0</v>
      </c>
      <c r="O5" s="69" t="s">
        <v>276</v>
      </c>
      <c r="P5" s="43" t="s">
        <v>16</v>
      </c>
      <c r="Q5" s="40"/>
      <c r="R5" s="44">
        <v>110</v>
      </c>
      <c r="S5" s="41">
        <f>ROUNDUP(R5*0.75,2)</f>
        <v>82.5</v>
      </c>
      <c r="T5" s="65"/>
    </row>
    <row r="6" spans="1:21" ht="24.95" customHeight="1" x14ac:dyDescent="0.15">
      <c r="A6" s="320"/>
      <c r="B6" s="71"/>
      <c r="C6" s="51" t="s">
        <v>59</v>
      </c>
      <c r="D6" s="52"/>
      <c r="E6" s="53">
        <v>10</v>
      </c>
      <c r="F6" s="54" t="s">
        <v>28</v>
      </c>
      <c r="G6" s="75"/>
      <c r="H6" s="79" t="s">
        <v>59</v>
      </c>
      <c r="I6" s="52"/>
      <c r="J6" s="54">
        <f>ROUNDUP(E6*0.75,2)</f>
        <v>7.5</v>
      </c>
      <c r="K6" s="54" t="s">
        <v>28</v>
      </c>
      <c r="L6" s="54"/>
      <c r="M6" s="54"/>
      <c r="N6" s="83">
        <f>M6</f>
        <v>0</v>
      </c>
      <c r="O6" s="71" t="s">
        <v>139</v>
      </c>
      <c r="P6" s="55" t="s">
        <v>100</v>
      </c>
      <c r="Q6" s="52" t="s">
        <v>53</v>
      </c>
      <c r="R6" s="56">
        <v>1.5</v>
      </c>
      <c r="S6" s="53">
        <f>ROUNDUP(R6*0.75,2)</f>
        <v>1.1300000000000001</v>
      </c>
      <c r="T6" s="67"/>
    </row>
    <row r="7" spans="1:21" ht="24.95" customHeight="1" x14ac:dyDescent="0.15">
      <c r="A7" s="320"/>
      <c r="B7" s="71"/>
      <c r="C7" s="51" t="s">
        <v>60</v>
      </c>
      <c r="D7" s="52"/>
      <c r="E7" s="53">
        <v>10</v>
      </c>
      <c r="F7" s="54" t="s">
        <v>28</v>
      </c>
      <c r="G7" s="75" t="s">
        <v>61</v>
      </c>
      <c r="H7" s="79" t="s">
        <v>60</v>
      </c>
      <c r="I7" s="52"/>
      <c r="J7" s="54">
        <f>ROUNDUP(E7*0.75,2)</f>
        <v>7.5</v>
      </c>
      <c r="K7" s="54" t="s">
        <v>28</v>
      </c>
      <c r="L7" s="54" t="s">
        <v>61</v>
      </c>
      <c r="M7" s="54"/>
      <c r="N7" s="83">
        <f>M7</f>
        <v>0</v>
      </c>
      <c r="O7" s="71" t="s">
        <v>22</v>
      </c>
      <c r="P7" s="55" t="s">
        <v>141</v>
      </c>
      <c r="Q7" s="52" t="s">
        <v>142</v>
      </c>
      <c r="R7" s="56">
        <v>0.5</v>
      </c>
      <c r="S7" s="53">
        <f>ROUNDUP(R7*0.75,2)</f>
        <v>0.38</v>
      </c>
      <c r="T7" s="67"/>
    </row>
    <row r="8" spans="1:21" ht="24.95" customHeight="1" x14ac:dyDescent="0.15">
      <c r="A8" s="320"/>
      <c r="B8" s="71"/>
      <c r="C8" s="51" t="s">
        <v>30</v>
      </c>
      <c r="D8" s="52"/>
      <c r="E8" s="53">
        <v>10</v>
      </c>
      <c r="F8" s="54" t="s">
        <v>28</v>
      </c>
      <c r="G8" s="75"/>
      <c r="H8" s="79" t="s">
        <v>30</v>
      </c>
      <c r="I8" s="52"/>
      <c r="J8" s="54">
        <f>ROUNDUP(E8*0.75,2)</f>
        <v>7.5</v>
      </c>
      <c r="K8" s="54" t="s">
        <v>28</v>
      </c>
      <c r="L8" s="54"/>
      <c r="M8" s="54"/>
      <c r="N8" s="83">
        <f>M8</f>
        <v>0</v>
      </c>
      <c r="O8" s="71"/>
      <c r="P8" s="55"/>
      <c r="Q8" s="52"/>
      <c r="R8" s="56"/>
      <c r="S8" s="53"/>
      <c r="T8" s="67"/>
    </row>
    <row r="9" spans="1:21" ht="24.95" customHeight="1" x14ac:dyDescent="0.15">
      <c r="A9" s="320"/>
      <c r="B9" s="71"/>
      <c r="C9" s="51" t="s">
        <v>140</v>
      </c>
      <c r="D9" s="52"/>
      <c r="E9" s="53">
        <v>0.5</v>
      </c>
      <c r="F9" s="54" t="s">
        <v>28</v>
      </c>
      <c r="G9" s="75"/>
      <c r="H9" s="79" t="s">
        <v>140</v>
      </c>
      <c r="I9" s="52"/>
      <c r="J9" s="54">
        <f>ROUNDUP(E9*0.75,2)</f>
        <v>0.38</v>
      </c>
      <c r="K9" s="54" t="s">
        <v>28</v>
      </c>
      <c r="L9" s="54"/>
      <c r="M9" s="54"/>
      <c r="N9" s="83">
        <f>M9</f>
        <v>0</v>
      </c>
      <c r="O9" s="71"/>
      <c r="P9" s="55"/>
      <c r="Q9" s="52"/>
      <c r="R9" s="56"/>
      <c r="S9" s="53"/>
      <c r="T9" s="67"/>
    </row>
    <row r="10" spans="1:21" ht="24.95" customHeight="1" x14ac:dyDescent="0.15">
      <c r="A10" s="320"/>
      <c r="B10" s="70"/>
      <c r="C10" s="45"/>
      <c r="D10" s="46"/>
      <c r="E10" s="47"/>
      <c r="F10" s="48"/>
      <c r="G10" s="74"/>
      <c r="H10" s="78"/>
      <c r="I10" s="46"/>
      <c r="J10" s="48"/>
      <c r="K10" s="48"/>
      <c r="L10" s="48"/>
      <c r="M10" s="48"/>
      <c r="N10" s="82"/>
      <c r="O10" s="70"/>
      <c r="P10" s="49"/>
      <c r="Q10" s="46"/>
      <c r="R10" s="50"/>
      <c r="S10" s="47"/>
      <c r="T10" s="66"/>
    </row>
    <row r="11" spans="1:21" ht="24.95" customHeight="1" x14ac:dyDescent="0.15">
      <c r="A11" s="320"/>
      <c r="B11" s="71" t="s">
        <v>143</v>
      </c>
      <c r="C11" s="51" t="s">
        <v>62</v>
      </c>
      <c r="D11" s="52" t="s">
        <v>63</v>
      </c>
      <c r="E11" s="53">
        <v>1</v>
      </c>
      <c r="F11" s="54" t="s">
        <v>64</v>
      </c>
      <c r="G11" s="75"/>
      <c r="H11" s="79" t="s">
        <v>62</v>
      </c>
      <c r="I11" s="52" t="s">
        <v>63</v>
      </c>
      <c r="J11" s="54">
        <f>ROUNDUP(E11*0.75,2)</f>
        <v>0.75</v>
      </c>
      <c r="K11" s="54" t="s">
        <v>64</v>
      </c>
      <c r="L11" s="54"/>
      <c r="M11" s="54"/>
      <c r="N11" s="83">
        <f>M11</f>
        <v>0</v>
      </c>
      <c r="O11" s="71" t="s">
        <v>144</v>
      </c>
      <c r="P11" s="55" t="s">
        <v>100</v>
      </c>
      <c r="Q11" s="52" t="s">
        <v>53</v>
      </c>
      <c r="R11" s="56">
        <v>1.5</v>
      </c>
      <c r="S11" s="53">
        <f>ROUNDUP(R11*0.75,2)</f>
        <v>1.1300000000000001</v>
      </c>
      <c r="T11" s="67"/>
    </row>
    <row r="12" spans="1:21" ht="24.95" customHeight="1" x14ac:dyDescent="0.15">
      <c r="A12" s="320"/>
      <c r="B12" s="71"/>
      <c r="C12" s="51" t="s">
        <v>146</v>
      </c>
      <c r="D12" s="52"/>
      <c r="E12" s="53">
        <v>20</v>
      </c>
      <c r="F12" s="54" t="s">
        <v>28</v>
      </c>
      <c r="G12" s="75" t="s">
        <v>147</v>
      </c>
      <c r="H12" s="79" t="s">
        <v>146</v>
      </c>
      <c r="I12" s="52"/>
      <c r="J12" s="54">
        <f>ROUNDUP(E12*0.75,2)</f>
        <v>15</v>
      </c>
      <c r="K12" s="54" t="s">
        <v>28</v>
      </c>
      <c r="L12" s="54" t="s">
        <v>147</v>
      </c>
      <c r="M12" s="54"/>
      <c r="N12" s="83">
        <f>M12</f>
        <v>0</v>
      </c>
      <c r="O12" s="71" t="s">
        <v>145</v>
      </c>
      <c r="P12" s="55" t="s">
        <v>66</v>
      </c>
      <c r="Q12" s="52"/>
      <c r="R12" s="56">
        <v>0.1</v>
      </c>
      <c r="S12" s="53">
        <f>ROUNDUP(R12*0.75,2)</f>
        <v>0.08</v>
      </c>
      <c r="T12" s="67"/>
    </row>
    <row r="13" spans="1:21" ht="24.95" customHeight="1" x14ac:dyDescent="0.15">
      <c r="A13" s="320"/>
      <c r="B13" s="71"/>
      <c r="C13" s="51"/>
      <c r="D13" s="52"/>
      <c r="E13" s="53"/>
      <c r="F13" s="54"/>
      <c r="G13" s="75"/>
      <c r="H13" s="79"/>
      <c r="I13" s="52"/>
      <c r="J13" s="54"/>
      <c r="K13" s="54"/>
      <c r="L13" s="54"/>
      <c r="M13" s="54"/>
      <c r="N13" s="83"/>
      <c r="O13" s="71" t="s">
        <v>22</v>
      </c>
      <c r="P13" s="55" t="s">
        <v>107</v>
      </c>
      <c r="Q13" s="52"/>
      <c r="R13" s="56">
        <v>0.01</v>
      </c>
      <c r="S13" s="53">
        <f>ROUNDUP(R13*0.75,2)</f>
        <v>0.01</v>
      </c>
      <c r="T13" s="67"/>
    </row>
    <row r="14" spans="1:21" ht="24.95" customHeight="1" x14ac:dyDescent="0.15">
      <c r="A14" s="320"/>
      <c r="B14" s="71"/>
      <c r="C14" s="51"/>
      <c r="D14" s="52"/>
      <c r="E14" s="53"/>
      <c r="F14" s="54"/>
      <c r="G14" s="75"/>
      <c r="H14" s="79"/>
      <c r="I14" s="52"/>
      <c r="J14" s="54"/>
      <c r="K14" s="54"/>
      <c r="L14" s="54"/>
      <c r="M14" s="54"/>
      <c r="N14" s="83"/>
      <c r="O14" s="71"/>
      <c r="P14" s="55" t="s">
        <v>33</v>
      </c>
      <c r="Q14" s="52"/>
      <c r="R14" s="56">
        <v>0.5</v>
      </c>
      <c r="S14" s="53">
        <f>ROUNDUP(R14*0.75,2)</f>
        <v>0.38</v>
      </c>
      <c r="T14" s="67"/>
    </row>
    <row r="15" spans="1:21" ht="24.95" customHeight="1" x14ac:dyDescent="0.15">
      <c r="A15" s="320"/>
      <c r="B15" s="71"/>
      <c r="C15" s="51"/>
      <c r="D15" s="52"/>
      <c r="E15" s="53"/>
      <c r="F15" s="54"/>
      <c r="G15" s="75"/>
      <c r="H15" s="79"/>
      <c r="I15" s="52"/>
      <c r="J15" s="54"/>
      <c r="K15" s="54"/>
      <c r="L15" s="54"/>
      <c r="M15" s="54"/>
      <c r="N15" s="83"/>
      <c r="O15" s="71"/>
      <c r="P15" s="55" t="s">
        <v>89</v>
      </c>
      <c r="Q15" s="52"/>
      <c r="R15" s="56">
        <v>5</v>
      </c>
      <c r="S15" s="53">
        <f>ROUNDUP(R15*0.75,2)</f>
        <v>3.75</v>
      </c>
      <c r="T15" s="67"/>
    </row>
    <row r="16" spans="1:21" ht="24.95" customHeight="1" x14ac:dyDescent="0.15">
      <c r="A16" s="320"/>
      <c r="B16" s="70"/>
      <c r="C16" s="45"/>
      <c r="D16" s="46"/>
      <c r="E16" s="47"/>
      <c r="F16" s="48"/>
      <c r="G16" s="74"/>
      <c r="H16" s="78"/>
      <c r="I16" s="46"/>
      <c r="J16" s="48"/>
      <c r="K16" s="48"/>
      <c r="L16" s="48"/>
      <c r="M16" s="48"/>
      <c r="N16" s="82"/>
      <c r="O16" s="70"/>
      <c r="P16" s="49"/>
      <c r="Q16" s="46"/>
      <c r="R16" s="50"/>
      <c r="S16" s="47"/>
      <c r="T16" s="66"/>
    </row>
    <row r="17" spans="1:20" ht="24.95" customHeight="1" x14ac:dyDescent="0.15">
      <c r="A17" s="320"/>
      <c r="B17" s="71" t="s">
        <v>148</v>
      </c>
      <c r="C17" s="51" t="s">
        <v>27</v>
      </c>
      <c r="D17" s="52"/>
      <c r="E17" s="53">
        <v>20</v>
      </c>
      <c r="F17" s="54" t="s">
        <v>28</v>
      </c>
      <c r="G17" s="75"/>
      <c r="H17" s="79" t="s">
        <v>27</v>
      </c>
      <c r="I17" s="52"/>
      <c r="J17" s="54">
        <f>ROUNDUP(E17*0.75,2)</f>
        <v>15</v>
      </c>
      <c r="K17" s="54" t="s">
        <v>28</v>
      </c>
      <c r="L17" s="54"/>
      <c r="M17" s="54"/>
      <c r="N17" s="83">
        <f>M17</f>
        <v>0</v>
      </c>
      <c r="O17" s="71" t="s">
        <v>22</v>
      </c>
      <c r="P17" s="55" t="s">
        <v>43</v>
      </c>
      <c r="Q17" s="52"/>
      <c r="R17" s="56">
        <v>100</v>
      </c>
      <c r="S17" s="53">
        <f>ROUNDUP(R17*0.75,2)</f>
        <v>75</v>
      </c>
      <c r="T17" s="67"/>
    </row>
    <row r="18" spans="1:20" ht="24.95" customHeight="1" x14ac:dyDescent="0.15">
      <c r="A18" s="320"/>
      <c r="B18" s="71"/>
      <c r="C18" s="51" t="s">
        <v>108</v>
      </c>
      <c r="D18" s="52"/>
      <c r="E18" s="53">
        <v>10</v>
      </c>
      <c r="F18" s="54" t="s">
        <v>28</v>
      </c>
      <c r="G18" s="75"/>
      <c r="H18" s="79" t="s">
        <v>108</v>
      </c>
      <c r="I18" s="52"/>
      <c r="J18" s="54">
        <f>ROUNDUP(E18*0.75,2)</f>
        <v>7.5</v>
      </c>
      <c r="K18" s="54" t="s">
        <v>28</v>
      </c>
      <c r="L18" s="54"/>
      <c r="M18" s="54"/>
      <c r="N18" s="83">
        <f>M18</f>
        <v>0</v>
      </c>
      <c r="O18" s="71"/>
      <c r="P18" s="55" t="s">
        <v>141</v>
      </c>
      <c r="Q18" s="52" t="s">
        <v>142</v>
      </c>
      <c r="R18" s="56">
        <v>0.5</v>
      </c>
      <c r="S18" s="53">
        <f>ROUNDUP(R18*0.75,2)</f>
        <v>0.38</v>
      </c>
      <c r="T18" s="67"/>
    </row>
    <row r="19" spans="1:20" ht="24.95" customHeight="1" x14ac:dyDescent="0.15">
      <c r="A19" s="320"/>
      <c r="B19" s="71"/>
      <c r="C19" s="51"/>
      <c r="D19" s="52"/>
      <c r="E19" s="53"/>
      <c r="F19" s="54"/>
      <c r="G19" s="75"/>
      <c r="H19" s="79"/>
      <c r="I19" s="52"/>
      <c r="J19" s="54"/>
      <c r="K19" s="54"/>
      <c r="L19" s="54"/>
      <c r="M19" s="54"/>
      <c r="N19" s="83"/>
      <c r="O19" s="71"/>
      <c r="P19" s="55" t="s">
        <v>66</v>
      </c>
      <c r="Q19" s="52"/>
      <c r="R19" s="56">
        <v>0.1</v>
      </c>
      <c r="S19" s="53">
        <f>ROUNDUP(R19*0.75,2)</f>
        <v>0.08</v>
      </c>
      <c r="T19" s="67"/>
    </row>
    <row r="20" spans="1:20" ht="24.95" customHeight="1" x14ac:dyDescent="0.15">
      <c r="A20" s="320"/>
      <c r="B20" s="70"/>
      <c r="C20" s="45"/>
      <c r="D20" s="46"/>
      <c r="E20" s="47"/>
      <c r="F20" s="48"/>
      <c r="G20" s="74"/>
      <c r="H20" s="78"/>
      <c r="I20" s="46"/>
      <c r="J20" s="48"/>
      <c r="K20" s="48"/>
      <c r="L20" s="48"/>
      <c r="M20" s="48"/>
      <c r="N20" s="82"/>
      <c r="O20" s="70"/>
      <c r="P20" s="49"/>
      <c r="Q20" s="46"/>
      <c r="R20" s="50"/>
      <c r="S20" s="47"/>
      <c r="T20" s="66"/>
    </row>
    <row r="21" spans="1:20" ht="24.95" customHeight="1" x14ac:dyDescent="0.15">
      <c r="A21" s="320"/>
      <c r="B21" s="71" t="s">
        <v>97</v>
      </c>
      <c r="C21" s="51" t="s">
        <v>99</v>
      </c>
      <c r="D21" s="52"/>
      <c r="E21" s="63">
        <v>0.16666666666666666</v>
      </c>
      <c r="F21" s="54" t="s">
        <v>64</v>
      </c>
      <c r="G21" s="75"/>
      <c r="H21" s="79" t="s">
        <v>99</v>
      </c>
      <c r="I21" s="52"/>
      <c r="J21" s="54">
        <f>ROUNDUP(E21*0.75,2)</f>
        <v>0.13</v>
      </c>
      <c r="K21" s="54" t="s">
        <v>64</v>
      </c>
      <c r="L21" s="54"/>
      <c r="M21" s="54"/>
      <c r="N21" s="83">
        <f>M21</f>
        <v>0</v>
      </c>
      <c r="O21" s="71" t="s">
        <v>98</v>
      </c>
      <c r="P21" s="55"/>
      <c r="Q21" s="52"/>
      <c r="R21" s="56"/>
      <c r="S21" s="53"/>
      <c r="T21" s="67"/>
    </row>
    <row r="22" spans="1:20" ht="24.95" customHeight="1" thickBot="1" x14ac:dyDescent="0.2">
      <c r="A22" s="321"/>
      <c r="B22" s="72"/>
      <c r="C22" s="57"/>
      <c r="D22" s="58"/>
      <c r="E22" s="59"/>
      <c r="F22" s="60"/>
      <c r="G22" s="76"/>
      <c r="H22" s="80"/>
      <c r="I22" s="58"/>
      <c r="J22" s="60"/>
      <c r="K22" s="60"/>
      <c r="L22" s="60"/>
      <c r="M22" s="60"/>
      <c r="N22" s="84"/>
      <c r="O22" s="72"/>
      <c r="P22" s="61"/>
      <c r="Q22" s="58"/>
      <c r="R22" s="62"/>
      <c r="S22" s="59"/>
      <c r="T22" s="68"/>
    </row>
  </sheetData>
  <mergeCells count="4">
    <mergeCell ref="H1:O1"/>
    <mergeCell ref="A2:T2"/>
    <mergeCell ref="A3:F3"/>
    <mergeCell ref="A5:A22"/>
  </mergeCells>
  <phoneticPr fontId="18"/>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2</vt:i4>
      </vt:variant>
    </vt:vector>
  </HeadingPairs>
  <TitlesOfParts>
    <vt:vector size="48" baseType="lpstr">
      <vt:lpstr>キッズ月間(昼・おやつ)</vt:lpstr>
      <vt:lpstr>離乳食月間</vt:lpstr>
      <vt:lpstr>7月1日 キッズ</vt:lpstr>
      <vt:lpstr>7月1日離乳食</vt:lpstr>
      <vt:lpstr>7月2日キッズ</vt:lpstr>
      <vt:lpstr>7月2日離乳食</vt:lpstr>
      <vt:lpstr>7月3日キッズ</vt:lpstr>
      <vt:lpstr>7月3日離乳食</vt:lpstr>
      <vt:lpstr>7月4日キッズ</vt:lpstr>
      <vt:lpstr>7月4日離乳食</vt:lpstr>
      <vt:lpstr>7月5日キッズ</vt:lpstr>
      <vt:lpstr>7月5日離乳食</vt:lpstr>
      <vt:lpstr>7月8日キッズ</vt:lpstr>
      <vt:lpstr>7月8日離乳食</vt:lpstr>
      <vt:lpstr>7月9日キッズ</vt:lpstr>
      <vt:lpstr>7月9日離乳食</vt:lpstr>
      <vt:lpstr>7月10日キッズ</vt:lpstr>
      <vt:lpstr>7月10日離乳食</vt:lpstr>
      <vt:lpstr>7月11日キッズ</vt:lpstr>
      <vt:lpstr>7月11日離乳食</vt:lpstr>
      <vt:lpstr>7月12日キッズ</vt:lpstr>
      <vt:lpstr>7月12日離乳食</vt:lpstr>
      <vt:lpstr>7月16日キッズ</vt:lpstr>
      <vt:lpstr>7月16日離乳食</vt:lpstr>
      <vt:lpstr>7月17日キッズ</vt:lpstr>
      <vt:lpstr>7月17日離乳食</vt:lpstr>
      <vt:lpstr>7月18日キッズ</vt:lpstr>
      <vt:lpstr>7月18日離乳食</vt:lpstr>
      <vt:lpstr>7月19日キッズ</vt:lpstr>
      <vt:lpstr>7月19日離乳食</vt:lpstr>
      <vt:lpstr>7月22日キッズ</vt:lpstr>
      <vt:lpstr>7月22日離乳食</vt:lpstr>
      <vt:lpstr>7月23日キッズ</vt:lpstr>
      <vt:lpstr>7月23日離乳食</vt:lpstr>
      <vt:lpstr>7月24日キッズ</vt:lpstr>
      <vt:lpstr>7月24日離乳食</vt:lpstr>
      <vt:lpstr>7月25日キッズ</vt:lpstr>
      <vt:lpstr>7月25日離乳食</vt:lpstr>
      <vt:lpstr>7月26日キッズ</vt:lpstr>
      <vt:lpstr>7月26日離乳食</vt:lpstr>
      <vt:lpstr>7月29日キッズ</vt:lpstr>
      <vt:lpstr>7月29日離乳食</vt:lpstr>
      <vt:lpstr>7月30日キッズ</vt:lpstr>
      <vt:lpstr>7月30日離乳食</vt:lpstr>
      <vt:lpstr>7月31日キッズ</vt:lpstr>
      <vt:lpstr>7月31日離乳食</vt:lpstr>
      <vt:lpstr>'キッズ月間(昼・おやつ)'!Print_Area</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2019-06-10T07:02:53Z</cp:lastPrinted>
  <dcterms:created xsi:type="dcterms:W3CDTF">2019-03-20T06:11:51Z</dcterms:created>
  <dcterms:modified xsi:type="dcterms:W3CDTF">2019-06-10T07:04:24Z</dcterms:modified>
</cp:coreProperties>
</file>