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28800" windowHeight="12450"/>
  </bookViews>
  <sheets>
    <sheet name="キッズ月間(昼・おやつ)" sheetId="31" r:id="rId1"/>
    <sheet name="3月1日(金)" sheetId="2" r:id="rId2"/>
    <sheet name="3月4日(月)" sheetId="5" r:id="rId3"/>
    <sheet name="3月5日(火)" sheetId="6" r:id="rId4"/>
    <sheet name="3月6日(水)" sheetId="7" r:id="rId5"/>
    <sheet name="3月7日(木)" sheetId="8" r:id="rId6"/>
    <sheet name="3月8日(金)" sheetId="9" r:id="rId7"/>
    <sheet name="3月11日(月)" sheetId="12" r:id="rId8"/>
    <sheet name="3月12日(火)" sheetId="13" r:id="rId9"/>
    <sheet name="3月13日(水)" sheetId="14" r:id="rId10"/>
    <sheet name="3月14日(木)" sheetId="15" r:id="rId11"/>
    <sheet name="3月15日(金)" sheetId="16" r:id="rId12"/>
    <sheet name="3月18日(月)" sheetId="19" r:id="rId13"/>
    <sheet name="3月19日(火)" sheetId="20" r:id="rId14"/>
    <sheet name="3月20日(水)" sheetId="21" r:id="rId15"/>
    <sheet name="3月22日(金)" sheetId="23" r:id="rId16"/>
    <sheet name="3月25日(月)" sheetId="26" r:id="rId17"/>
    <sheet name="3月26日(火)" sheetId="27" r:id="rId18"/>
    <sheet name="3月27日(水)" sheetId="28" r:id="rId19"/>
    <sheet name="3月28日(木)" sheetId="29" r:id="rId20"/>
    <sheet name="3月29日(金)" sheetId="30" r:id="rId21"/>
  </sheets>
  <definedNames>
    <definedName name="_xlnm.Print_Area" localSheetId="0">'キッズ月間(昼・おやつ)'!$A$1:$X$98</definedName>
    <definedName name="_xlnm.Print_Area">#REF!</definedName>
  </definedNames>
  <calcPr calcId="152511"/>
</workbook>
</file>

<file path=xl/calcChain.xml><?xml version="1.0" encoding="utf-8"?>
<calcChain xmlns="http://schemas.openxmlformats.org/spreadsheetml/2006/main">
  <c r="W86" i="31" l="1"/>
  <c r="W85" i="31"/>
  <c r="H85" i="31"/>
  <c r="E85" i="31"/>
  <c r="D85" i="31"/>
  <c r="W84" i="31"/>
  <c r="H84" i="31"/>
  <c r="G84" i="31"/>
  <c r="G85" i="31" s="1"/>
  <c r="F84" i="31"/>
  <c r="F85" i="31" s="1"/>
  <c r="E84" i="31"/>
  <c r="D84" i="31"/>
  <c r="W83" i="31"/>
  <c r="W82" i="31"/>
  <c r="W81" i="31"/>
  <c r="J81" i="31"/>
  <c r="W80" i="31"/>
  <c r="J80" i="31"/>
  <c r="W79" i="31"/>
  <c r="J79" i="31"/>
  <c r="W78" i="31"/>
  <c r="J78" i="31"/>
  <c r="W77" i="31"/>
  <c r="J77" i="31"/>
  <c r="W76" i="31"/>
  <c r="J76" i="31"/>
  <c r="W75" i="31"/>
  <c r="J75" i="31"/>
  <c r="W74" i="31"/>
  <c r="J74" i="31"/>
  <c r="W73" i="31"/>
  <c r="J73" i="31"/>
  <c r="W72" i="31"/>
  <c r="J72" i="31"/>
  <c r="W71" i="31"/>
  <c r="J71" i="31"/>
  <c r="W70" i="31"/>
  <c r="J70" i="31"/>
  <c r="W69" i="31"/>
  <c r="J69" i="31"/>
  <c r="W68" i="31"/>
  <c r="J68" i="31"/>
  <c r="W67" i="31"/>
  <c r="J67" i="31"/>
  <c r="W66" i="31"/>
  <c r="J66" i="31"/>
  <c r="W65" i="31"/>
  <c r="J65" i="31"/>
  <c r="W64" i="31"/>
  <c r="J64" i="31"/>
  <c r="W63" i="31"/>
  <c r="J63" i="31"/>
  <c r="W62" i="31"/>
  <c r="J62" i="31"/>
  <c r="W61" i="31"/>
  <c r="J61" i="31"/>
  <c r="W60" i="31"/>
  <c r="J60" i="31"/>
  <c r="W59" i="31"/>
  <c r="J59" i="31"/>
  <c r="W58" i="31"/>
  <c r="J58" i="31"/>
  <c r="W57" i="31"/>
  <c r="J57" i="31"/>
  <c r="W56" i="31"/>
  <c r="J56" i="31"/>
  <c r="W55" i="31"/>
  <c r="J55" i="31"/>
  <c r="W54" i="31"/>
  <c r="J54" i="31"/>
  <c r="W53" i="31"/>
  <c r="J53" i="31"/>
  <c r="W52" i="31"/>
  <c r="J52" i="31"/>
  <c r="W51" i="31"/>
  <c r="J51" i="31"/>
  <c r="W50" i="31"/>
  <c r="J50" i="31"/>
  <c r="W49" i="31"/>
  <c r="J49" i="31"/>
  <c r="W48" i="31"/>
  <c r="J48" i="31"/>
  <c r="W47" i="31"/>
  <c r="J47" i="31"/>
  <c r="W46" i="31"/>
  <c r="J46" i="31"/>
  <c r="W45" i="31"/>
  <c r="J45" i="31"/>
  <c r="W44" i="31"/>
  <c r="J44" i="31"/>
  <c r="W43" i="31"/>
  <c r="J43" i="31"/>
  <c r="W42" i="31"/>
  <c r="J42" i="31"/>
  <c r="W41" i="31"/>
  <c r="J41" i="31"/>
  <c r="W40" i="31"/>
  <c r="J40" i="31"/>
  <c r="W39" i="31"/>
  <c r="J39" i="31"/>
  <c r="W38" i="31"/>
  <c r="J38" i="31"/>
  <c r="W37" i="31"/>
  <c r="J37" i="31"/>
  <c r="W36" i="31"/>
  <c r="J36" i="31"/>
  <c r="W35" i="31"/>
  <c r="J35" i="31"/>
  <c r="W34" i="31"/>
  <c r="J34" i="31"/>
  <c r="W33" i="31"/>
  <c r="J33" i="31"/>
  <c r="W32" i="31"/>
  <c r="J32" i="31"/>
  <c r="W31" i="31"/>
  <c r="J31" i="31"/>
  <c r="W30" i="31"/>
  <c r="J30" i="31"/>
  <c r="W29" i="31"/>
  <c r="J29" i="31"/>
  <c r="W28" i="31"/>
  <c r="J28" i="31"/>
  <c r="W27" i="31"/>
  <c r="J27" i="31"/>
  <c r="W26" i="31"/>
  <c r="J26" i="31"/>
  <c r="W25" i="31"/>
  <c r="J25" i="31"/>
  <c r="W24" i="31"/>
  <c r="J24" i="31"/>
  <c r="W23" i="31"/>
  <c r="J23" i="31"/>
  <c r="W22" i="31"/>
  <c r="J22" i="31"/>
  <c r="W21" i="31"/>
  <c r="J21" i="31"/>
  <c r="W20" i="31"/>
  <c r="J20" i="31"/>
  <c r="W19" i="31"/>
  <c r="J19" i="31"/>
  <c r="W18" i="31"/>
  <c r="J18" i="31"/>
  <c r="W17" i="31"/>
  <c r="J17" i="31"/>
  <c r="W16" i="31"/>
  <c r="J16" i="31"/>
  <c r="W15" i="31"/>
  <c r="J15" i="31"/>
  <c r="W14" i="31"/>
  <c r="J14" i="31"/>
  <c r="W13" i="31"/>
  <c r="J13" i="31"/>
  <c r="W12" i="31"/>
  <c r="J12" i="31"/>
  <c r="W11" i="31"/>
  <c r="J11" i="31"/>
  <c r="W10" i="31"/>
  <c r="J10" i="31"/>
  <c r="W9" i="31"/>
  <c r="J9" i="31"/>
  <c r="W8" i="31"/>
  <c r="J8" i="31"/>
  <c r="W7" i="31"/>
  <c r="J7" i="31"/>
  <c r="G38" i="30" l="1"/>
  <c r="H38" i="30" s="1"/>
  <c r="F38" i="30"/>
  <c r="L35" i="30"/>
  <c r="N35" i="30"/>
  <c r="L34" i="30"/>
  <c r="N34" i="30"/>
  <c r="L33" i="30"/>
  <c r="N33" i="30"/>
  <c r="G34" i="30"/>
  <c r="H34" i="30" s="1"/>
  <c r="F34" i="30"/>
  <c r="G33" i="30"/>
  <c r="H33" i="30" s="1"/>
  <c r="F33" i="30"/>
  <c r="L28" i="30"/>
  <c r="N28" i="30"/>
  <c r="L27" i="30"/>
  <c r="N27" i="30"/>
  <c r="L26" i="30"/>
  <c r="N26" i="30"/>
  <c r="G27" i="30"/>
  <c r="H27" i="30" s="1"/>
  <c r="F27" i="30"/>
  <c r="G26" i="30"/>
  <c r="H26" i="30" s="1"/>
  <c r="F26" i="30"/>
  <c r="L25" i="30"/>
  <c r="N25" i="30"/>
  <c r="G25" i="30"/>
  <c r="H25" i="30" s="1"/>
  <c r="F25" i="30"/>
  <c r="L20" i="30"/>
  <c r="N20" i="30"/>
  <c r="L19" i="30"/>
  <c r="N19" i="30"/>
  <c r="L18" i="30"/>
  <c r="N18" i="30"/>
  <c r="L17" i="30"/>
  <c r="N17" i="30"/>
  <c r="G19" i="30"/>
  <c r="H19" i="30" s="1"/>
  <c r="F19" i="30"/>
  <c r="G18" i="30"/>
  <c r="H18" i="30" s="1"/>
  <c r="F18" i="30"/>
  <c r="G17" i="30"/>
  <c r="H17" i="30" s="1"/>
  <c r="F17" i="30"/>
  <c r="L14" i="30"/>
  <c r="N14" i="30"/>
  <c r="L13" i="30"/>
  <c r="N13" i="30"/>
  <c r="L12" i="30"/>
  <c r="N12" i="30"/>
  <c r="L11" i="30"/>
  <c r="N11" i="30"/>
  <c r="L10" i="30"/>
  <c r="N10" i="30"/>
  <c r="G11" i="30"/>
  <c r="H11" i="30" s="1"/>
  <c r="F11" i="30"/>
  <c r="G10" i="30"/>
  <c r="H10" i="30" s="1"/>
  <c r="F10" i="30"/>
  <c r="G9" i="30"/>
  <c r="H9" i="30" s="1"/>
  <c r="F9" i="30"/>
  <c r="L9" i="30"/>
  <c r="N9" i="30"/>
  <c r="G28" i="29"/>
  <c r="H28" i="29" s="1"/>
  <c r="F28" i="29"/>
  <c r="L25" i="29"/>
  <c r="N25" i="29"/>
  <c r="L24" i="29"/>
  <c r="N24" i="29"/>
  <c r="L23" i="29"/>
  <c r="N23" i="29"/>
  <c r="L22" i="29"/>
  <c r="N22" i="29"/>
  <c r="G25" i="29"/>
  <c r="H25" i="29"/>
  <c r="F25" i="29"/>
  <c r="G24" i="29"/>
  <c r="H24" i="29" s="1"/>
  <c r="F24" i="29"/>
  <c r="G23" i="29"/>
  <c r="H23" i="29"/>
  <c r="F23" i="29"/>
  <c r="G22" i="29"/>
  <c r="H22" i="29" s="1"/>
  <c r="F22" i="29"/>
  <c r="G19" i="29"/>
  <c r="H19" i="29"/>
  <c r="F19" i="29"/>
  <c r="L13" i="29"/>
  <c r="N13" i="29"/>
  <c r="L12" i="29"/>
  <c r="N12" i="29"/>
  <c r="G18" i="29"/>
  <c r="H18" i="29" s="1"/>
  <c r="F18" i="29"/>
  <c r="G17" i="29"/>
  <c r="H17" i="29" s="1"/>
  <c r="F17" i="29"/>
  <c r="G16" i="29"/>
  <c r="H16" i="29" s="1"/>
  <c r="F16" i="29"/>
  <c r="G15" i="29"/>
  <c r="H15" i="29"/>
  <c r="F15" i="29"/>
  <c r="G14" i="29"/>
  <c r="H14" i="29" s="1"/>
  <c r="F14" i="29"/>
  <c r="G13" i="29"/>
  <c r="H13" i="29"/>
  <c r="F13" i="29"/>
  <c r="G12" i="29"/>
  <c r="H12" i="29" s="1"/>
  <c r="F12" i="29"/>
  <c r="L9" i="29"/>
  <c r="N9" i="29"/>
  <c r="L30" i="28"/>
  <c r="N30" i="28"/>
  <c r="L29" i="28"/>
  <c r="N29" i="28"/>
  <c r="G30" i="28"/>
  <c r="H30" i="28" s="1"/>
  <c r="F30" i="28"/>
  <c r="G29" i="28"/>
  <c r="H29" i="28" s="1"/>
  <c r="F29" i="28"/>
  <c r="L25" i="28"/>
  <c r="N25" i="28"/>
  <c r="L24" i="28"/>
  <c r="N24" i="28"/>
  <c r="L23" i="28"/>
  <c r="N23" i="28"/>
  <c r="G26" i="28"/>
  <c r="H26" i="28" s="1"/>
  <c r="F26" i="28"/>
  <c r="G25" i="28"/>
  <c r="H25" i="28" s="1"/>
  <c r="F25" i="28"/>
  <c r="G24" i="28"/>
  <c r="H24" i="28" s="1"/>
  <c r="F24" i="28"/>
  <c r="G23" i="28"/>
  <c r="F23" i="28"/>
  <c r="H23" i="28"/>
  <c r="G16" i="28"/>
  <c r="H16" i="28" s="1"/>
  <c r="F16" i="28"/>
  <c r="L18" i="28"/>
  <c r="N18" i="28"/>
  <c r="G15" i="28"/>
  <c r="H15" i="28" s="1"/>
  <c r="F15" i="28"/>
  <c r="L17" i="28"/>
  <c r="N17" i="28"/>
  <c r="L16" i="28"/>
  <c r="N16" i="28"/>
  <c r="L15" i="28"/>
  <c r="N15" i="28"/>
  <c r="L14" i="28"/>
  <c r="N14" i="28"/>
  <c r="L13" i="28"/>
  <c r="N13" i="28"/>
  <c r="L12" i="28"/>
  <c r="N12" i="28"/>
  <c r="G14" i="28"/>
  <c r="H14" i="28" s="1"/>
  <c r="F14" i="28"/>
  <c r="G13" i="28"/>
  <c r="H13" i="28" s="1"/>
  <c r="F13" i="28"/>
  <c r="G12" i="28"/>
  <c r="H12" i="28" s="1"/>
  <c r="F12" i="28"/>
  <c r="L9" i="28"/>
  <c r="N9" i="28"/>
  <c r="G34" i="27"/>
  <c r="H34" i="27" s="1"/>
  <c r="F34" i="27"/>
  <c r="L31" i="27"/>
  <c r="N31" i="27"/>
  <c r="L30" i="27"/>
  <c r="N30" i="27"/>
  <c r="G31" i="27"/>
  <c r="H31" i="27" s="1"/>
  <c r="F31" i="27"/>
  <c r="G30" i="27"/>
  <c r="H30" i="27"/>
  <c r="F30" i="27"/>
  <c r="L27" i="27"/>
  <c r="N27" i="27"/>
  <c r="L26" i="27"/>
  <c r="N26" i="27"/>
  <c r="L25" i="27"/>
  <c r="N25" i="27"/>
  <c r="L24" i="27"/>
  <c r="N24" i="27"/>
  <c r="L23" i="27"/>
  <c r="N23" i="27"/>
  <c r="L22" i="27"/>
  <c r="N22" i="27"/>
  <c r="G25" i="27"/>
  <c r="H25" i="27" s="1"/>
  <c r="F25" i="27"/>
  <c r="G24" i="27"/>
  <c r="H24" i="27" s="1"/>
  <c r="F24" i="27"/>
  <c r="G23" i="27"/>
  <c r="H23" i="27" s="1"/>
  <c r="F23" i="27"/>
  <c r="G22" i="27"/>
  <c r="H22" i="27" s="1"/>
  <c r="F22" i="27"/>
  <c r="L17" i="27"/>
  <c r="N17" i="27"/>
  <c r="G14" i="27"/>
  <c r="H14" i="27" s="1"/>
  <c r="F14" i="27"/>
  <c r="G13" i="27"/>
  <c r="H13" i="27"/>
  <c r="F13" i="27"/>
  <c r="L16" i="27"/>
  <c r="N16" i="27"/>
  <c r="L15" i="27"/>
  <c r="N15" i="27"/>
  <c r="L14" i="27"/>
  <c r="N14" i="27"/>
  <c r="L13" i="27"/>
  <c r="N13" i="27"/>
  <c r="L12" i="27"/>
  <c r="N12" i="27"/>
  <c r="G12" i="27"/>
  <c r="H12" i="27" s="1"/>
  <c r="F12" i="27"/>
  <c r="L9" i="27"/>
  <c r="N9" i="27"/>
  <c r="L28" i="26"/>
  <c r="N28" i="26"/>
  <c r="L27" i="26"/>
  <c r="N27" i="26"/>
  <c r="L26" i="26"/>
  <c r="N26" i="26"/>
  <c r="G27" i="26"/>
  <c r="H27" i="26" s="1"/>
  <c r="F27" i="26"/>
  <c r="G26" i="26"/>
  <c r="H26" i="26"/>
  <c r="F26" i="26"/>
  <c r="L23" i="26"/>
  <c r="N23" i="26"/>
  <c r="L22" i="26"/>
  <c r="N22" i="26"/>
  <c r="L21" i="26"/>
  <c r="N21" i="26"/>
  <c r="L20" i="26"/>
  <c r="N20" i="26"/>
  <c r="G22" i="26"/>
  <c r="H22" i="26" s="1"/>
  <c r="F22" i="26"/>
  <c r="G21" i="26"/>
  <c r="H21" i="26" s="1"/>
  <c r="F21" i="26"/>
  <c r="G20" i="26"/>
  <c r="H20" i="26"/>
  <c r="F20" i="26"/>
  <c r="L17" i="26"/>
  <c r="N17" i="26"/>
  <c r="L16" i="26"/>
  <c r="N16" i="26"/>
  <c r="L15" i="26"/>
  <c r="N15" i="26"/>
  <c r="L14" i="26"/>
  <c r="N14" i="26"/>
  <c r="L13" i="26"/>
  <c r="N13" i="26"/>
  <c r="G14" i="26"/>
  <c r="H14" i="26" s="1"/>
  <c r="F14" i="26"/>
  <c r="G13" i="26"/>
  <c r="H13" i="26"/>
  <c r="F13" i="26"/>
  <c r="L12" i="26"/>
  <c r="N12" i="26"/>
  <c r="G12" i="26"/>
  <c r="H12" i="26" s="1"/>
  <c r="F12" i="26"/>
  <c r="G9" i="26"/>
  <c r="H9" i="26" s="1"/>
  <c r="F9" i="26"/>
  <c r="L9" i="26"/>
  <c r="N9" i="26"/>
  <c r="L27" i="23"/>
  <c r="N27" i="23"/>
  <c r="L26" i="23"/>
  <c r="N26" i="23"/>
  <c r="L25" i="23"/>
  <c r="N25" i="23"/>
  <c r="G27" i="23"/>
  <c r="F27" i="23"/>
  <c r="H27" i="23"/>
  <c r="L24" i="23"/>
  <c r="N24" i="23"/>
  <c r="G26" i="23"/>
  <c r="F26" i="23"/>
  <c r="H26" i="23"/>
  <c r="G25" i="23"/>
  <c r="H25" i="23" s="1"/>
  <c r="F25" i="23"/>
  <c r="G24" i="23"/>
  <c r="H24" i="23" s="1"/>
  <c r="F24" i="23"/>
  <c r="L19" i="23"/>
  <c r="N19" i="23"/>
  <c r="L18" i="23"/>
  <c r="N18" i="23"/>
  <c r="L17" i="23"/>
  <c r="N17" i="23"/>
  <c r="G18" i="23"/>
  <c r="H18" i="23" s="1"/>
  <c r="F18" i="23"/>
  <c r="G17" i="23"/>
  <c r="H17" i="23" s="1"/>
  <c r="F17" i="23"/>
  <c r="L14" i="23"/>
  <c r="N14" i="23"/>
  <c r="L13" i="23"/>
  <c r="N13" i="23"/>
  <c r="L12" i="23"/>
  <c r="N12" i="23"/>
  <c r="L11" i="23"/>
  <c r="N11" i="23"/>
  <c r="G12" i="23"/>
  <c r="H12" i="23" s="1"/>
  <c r="F12" i="23"/>
  <c r="G11" i="23"/>
  <c r="H11" i="23" s="1"/>
  <c r="F11" i="23"/>
  <c r="L10" i="23"/>
  <c r="N10" i="23"/>
  <c r="G10" i="23"/>
  <c r="H10" i="23" s="1"/>
  <c r="F10" i="23"/>
  <c r="L9" i="23"/>
  <c r="N9" i="23"/>
  <c r="G9" i="23"/>
  <c r="H9" i="23" s="1"/>
  <c r="F9" i="23"/>
  <c r="G33" i="21"/>
  <c r="H33" i="21" s="1"/>
  <c r="F33" i="21"/>
  <c r="L30" i="21"/>
  <c r="N30" i="21"/>
  <c r="L29" i="21"/>
  <c r="N29" i="21"/>
  <c r="G30" i="21"/>
  <c r="H30" i="21" s="1"/>
  <c r="F30" i="21"/>
  <c r="G29" i="21"/>
  <c r="H29" i="21"/>
  <c r="F29" i="21"/>
  <c r="L24" i="21"/>
  <c r="N24" i="21"/>
  <c r="L23" i="21"/>
  <c r="N23" i="21"/>
  <c r="L22" i="21"/>
  <c r="N22" i="21"/>
  <c r="G24" i="21"/>
  <c r="H24" i="21" s="1"/>
  <c r="F24" i="21"/>
  <c r="G23" i="21"/>
  <c r="H23" i="21" s="1"/>
  <c r="F23" i="21"/>
  <c r="G22" i="21"/>
  <c r="H22" i="21" s="1"/>
  <c r="F22" i="21"/>
  <c r="L19" i="21"/>
  <c r="N19" i="21"/>
  <c r="L18" i="21"/>
  <c r="N18" i="21"/>
  <c r="L17" i="21"/>
  <c r="N17" i="21"/>
  <c r="L16" i="21"/>
  <c r="N16" i="21"/>
  <c r="G15" i="21"/>
  <c r="H15" i="21"/>
  <c r="F15" i="21"/>
  <c r="L15" i="21"/>
  <c r="N15" i="21"/>
  <c r="G14" i="21"/>
  <c r="H14" i="21" s="1"/>
  <c r="F14" i="21"/>
  <c r="G13" i="21"/>
  <c r="H13" i="21" s="1"/>
  <c r="F13" i="21"/>
  <c r="L14" i="21"/>
  <c r="N14" i="21"/>
  <c r="L13" i="21"/>
  <c r="N13" i="21"/>
  <c r="L12" i="21"/>
  <c r="N12" i="21"/>
  <c r="G12" i="21"/>
  <c r="H12" i="21" s="1"/>
  <c r="F12" i="21"/>
  <c r="G9" i="21"/>
  <c r="H9" i="21" s="1"/>
  <c r="F9" i="21"/>
  <c r="L9" i="21"/>
  <c r="N9" i="21"/>
  <c r="G27" i="19"/>
  <c r="H27" i="19" s="1"/>
  <c r="F27" i="19"/>
  <c r="L22" i="19"/>
  <c r="N22" i="19"/>
  <c r="L21" i="19"/>
  <c r="N21" i="19"/>
  <c r="L20" i="19"/>
  <c r="N20" i="19"/>
  <c r="L19" i="19"/>
  <c r="N19" i="19"/>
  <c r="G22" i="19"/>
  <c r="H22" i="19" s="1"/>
  <c r="F22" i="19"/>
  <c r="G21" i="19"/>
  <c r="H21" i="19"/>
  <c r="F21" i="19"/>
  <c r="G20" i="19"/>
  <c r="H20" i="19" s="1"/>
  <c r="F20" i="19"/>
  <c r="G19" i="19"/>
  <c r="H19" i="19" s="1"/>
  <c r="F19" i="19"/>
  <c r="G14" i="19"/>
  <c r="H14" i="19" s="1"/>
  <c r="F14" i="19"/>
  <c r="L14" i="19"/>
  <c r="N14" i="19"/>
  <c r="G13" i="19"/>
  <c r="H13" i="19"/>
  <c r="F13" i="19"/>
  <c r="L13" i="19"/>
  <c r="N13" i="19"/>
  <c r="L12" i="19"/>
  <c r="N12" i="19"/>
  <c r="L11" i="19"/>
  <c r="N11" i="19"/>
  <c r="L10" i="19"/>
  <c r="N10" i="19"/>
  <c r="L9" i="19"/>
  <c r="N9" i="19"/>
  <c r="G12" i="19"/>
  <c r="H12" i="19" s="1"/>
  <c r="F12" i="19"/>
  <c r="G11" i="19"/>
  <c r="H11" i="19" s="1"/>
  <c r="F11" i="19"/>
  <c r="G10" i="19"/>
  <c r="H10" i="19" s="1"/>
  <c r="F10" i="19"/>
  <c r="G9" i="19"/>
  <c r="H9" i="19"/>
  <c r="F9" i="19"/>
  <c r="G38" i="16"/>
  <c r="H38" i="16" s="1"/>
  <c r="F38" i="16"/>
  <c r="L35" i="16"/>
  <c r="N35" i="16"/>
  <c r="L34" i="16"/>
  <c r="N34" i="16"/>
  <c r="L33" i="16"/>
  <c r="N33" i="16"/>
  <c r="G34" i="16"/>
  <c r="F34" i="16"/>
  <c r="H34" i="16"/>
  <c r="G33" i="16"/>
  <c r="H33" i="16" s="1"/>
  <c r="F33" i="16"/>
  <c r="L28" i="16"/>
  <c r="N28" i="16"/>
  <c r="L27" i="16"/>
  <c r="N27" i="16"/>
  <c r="L26" i="16"/>
  <c r="N26" i="16"/>
  <c r="G27" i="16"/>
  <c r="H27" i="16" s="1"/>
  <c r="F27" i="16"/>
  <c r="G26" i="16"/>
  <c r="H26" i="16" s="1"/>
  <c r="F26" i="16"/>
  <c r="L25" i="16"/>
  <c r="N25" i="16"/>
  <c r="G25" i="16"/>
  <c r="H25" i="16" s="1"/>
  <c r="F25" i="16"/>
  <c r="L20" i="16"/>
  <c r="N20" i="16"/>
  <c r="L19" i="16"/>
  <c r="N19" i="16"/>
  <c r="L18" i="16"/>
  <c r="N18" i="16"/>
  <c r="L17" i="16"/>
  <c r="N17" i="16"/>
  <c r="G19" i="16"/>
  <c r="H19" i="16" s="1"/>
  <c r="F19" i="16"/>
  <c r="G18" i="16"/>
  <c r="H18" i="16"/>
  <c r="F18" i="16"/>
  <c r="G17" i="16"/>
  <c r="H17" i="16" s="1"/>
  <c r="F17" i="16"/>
  <c r="L14" i="16"/>
  <c r="N14" i="16"/>
  <c r="L13" i="16"/>
  <c r="N13" i="16"/>
  <c r="L12" i="16"/>
  <c r="N12" i="16"/>
  <c r="L11" i="16"/>
  <c r="N11" i="16"/>
  <c r="L10" i="16"/>
  <c r="N10" i="16"/>
  <c r="G11" i="16"/>
  <c r="H11" i="16" s="1"/>
  <c r="F11" i="16"/>
  <c r="G10" i="16"/>
  <c r="H10" i="16" s="1"/>
  <c r="F10" i="16"/>
  <c r="G9" i="16"/>
  <c r="H9" i="16"/>
  <c r="F9" i="16"/>
  <c r="L9" i="16"/>
  <c r="N9" i="16"/>
  <c r="G28" i="15"/>
  <c r="H28" i="15" s="1"/>
  <c r="F28" i="15"/>
  <c r="L25" i="15"/>
  <c r="N25" i="15"/>
  <c r="L24" i="15"/>
  <c r="N24" i="15"/>
  <c r="L23" i="15"/>
  <c r="N23" i="15"/>
  <c r="L22" i="15"/>
  <c r="N22" i="15"/>
  <c r="G25" i="15"/>
  <c r="H25" i="15" s="1"/>
  <c r="F25" i="15"/>
  <c r="G24" i="15"/>
  <c r="H24" i="15"/>
  <c r="F24" i="15"/>
  <c r="G23" i="15"/>
  <c r="H23" i="15" s="1"/>
  <c r="F23" i="15"/>
  <c r="G22" i="15"/>
  <c r="H22" i="15" s="1"/>
  <c r="F22" i="15"/>
  <c r="L13" i="15"/>
  <c r="N13" i="15"/>
  <c r="L12" i="15"/>
  <c r="N12" i="15"/>
  <c r="G15" i="15"/>
  <c r="H15" i="15" s="1"/>
  <c r="F15" i="15"/>
  <c r="G14" i="15"/>
  <c r="H14" i="15"/>
  <c r="F14" i="15"/>
  <c r="G13" i="15"/>
  <c r="H13" i="15" s="1"/>
  <c r="F13" i="15"/>
  <c r="G12" i="15"/>
  <c r="H12" i="15" s="1"/>
  <c r="F12" i="15"/>
  <c r="G11" i="15"/>
  <c r="H11" i="15" s="1"/>
  <c r="F11" i="15"/>
  <c r="G10" i="15"/>
  <c r="H10" i="15" s="1"/>
  <c r="F10" i="15"/>
  <c r="L11" i="15"/>
  <c r="N11" i="15"/>
  <c r="L10" i="15"/>
  <c r="N10" i="15"/>
  <c r="G9" i="15"/>
  <c r="H9" i="15" s="1"/>
  <c r="F9" i="15"/>
  <c r="L9" i="15"/>
  <c r="N9" i="15"/>
  <c r="L30" i="14"/>
  <c r="N30" i="14"/>
  <c r="L29" i="14"/>
  <c r="N29" i="14"/>
  <c r="G30" i="14"/>
  <c r="H30" i="14" s="1"/>
  <c r="F30" i="14"/>
  <c r="G29" i="14"/>
  <c r="H29" i="14" s="1"/>
  <c r="F29" i="14"/>
  <c r="L25" i="14"/>
  <c r="N25" i="14"/>
  <c r="L24" i="14"/>
  <c r="N24" i="14"/>
  <c r="L23" i="14"/>
  <c r="N23" i="14"/>
  <c r="G26" i="14"/>
  <c r="H26" i="14" s="1"/>
  <c r="F26" i="14"/>
  <c r="G25" i="14"/>
  <c r="H25" i="14" s="1"/>
  <c r="F25" i="14"/>
  <c r="G24" i="14"/>
  <c r="H24" i="14" s="1"/>
  <c r="F24" i="14"/>
  <c r="G23" i="14"/>
  <c r="H23" i="14" s="1"/>
  <c r="F23" i="14"/>
  <c r="G16" i="14"/>
  <c r="H16" i="14" s="1"/>
  <c r="F16" i="14"/>
  <c r="L18" i="14"/>
  <c r="N18" i="14"/>
  <c r="G15" i="14"/>
  <c r="H15" i="14" s="1"/>
  <c r="F15" i="14"/>
  <c r="L17" i="14"/>
  <c r="N17" i="14"/>
  <c r="L16" i="14"/>
  <c r="N16" i="14"/>
  <c r="L15" i="14"/>
  <c r="N15" i="14"/>
  <c r="L14" i="14"/>
  <c r="N14" i="14"/>
  <c r="L13" i="14"/>
  <c r="N13" i="14"/>
  <c r="L12" i="14"/>
  <c r="N12" i="14"/>
  <c r="G14" i="14"/>
  <c r="H14" i="14" s="1"/>
  <c r="F14" i="14"/>
  <c r="G13" i="14"/>
  <c r="H13" i="14" s="1"/>
  <c r="F13" i="14"/>
  <c r="G12" i="14"/>
  <c r="H12" i="14" s="1"/>
  <c r="F12" i="14"/>
  <c r="L9" i="14"/>
  <c r="N9" i="14"/>
  <c r="G34" i="13"/>
  <c r="H34" i="13"/>
  <c r="F34" i="13"/>
  <c r="L31" i="13"/>
  <c r="N31" i="13"/>
  <c r="L30" i="13"/>
  <c r="N30" i="13"/>
  <c r="G31" i="13"/>
  <c r="H31" i="13" s="1"/>
  <c r="F31" i="13"/>
  <c r="G30" i="13"/>
  <c r="H30" i="13" s="1"/>
  <c r="F30" i="13"/>
  <c r="L27" i="13"/>
  <c r="N27" i="13"/>
  <c r="L26" i="13"/>
  <c r="N26" i="13"/>
  <c r="L25" i="13"/>
  <c r="N25" i="13"/>
  <c r="L24" i="13"/>
  <c r="N24" i="13"/>
  <c r="L23" i="13"/>
  <c r="N23" i="13"/>
  <c r="L22" i="13"/>
  <c r="N22" i="13"/>
  <c r="G25" i="13"/>
  <c r="H25" i="13"/>
  <c r="F25" i="13"/>
  <c r="G24" i="13"/>
  <c r="H24" i="13" s="1"/>
  <c r="F24" i="13"/>
  <c r="G23" i="13"/>
  <c r="H23" i="13" s="1"/>
  <c r="F23" i="13"/>
  <c r="G22" i="13"/>
  <c r="H22" i="13" s="1"/>
  <c r="F22" i="13"/>
  <c r="L17" i="13"/>
  <c r="N17" i="13"/>
  <c r="G14" i="13"/>
  <c r="H14" i="13" s="1"/>
  <c r="F14" i="13"/>
  <c r="G13" i="13"/>
  <c r="H13" i="13" s="1"/>
  <c r="F13" i="13"/>
  <c r="L16" i="13"/>
  <c r="N16" i="13"/>
  <c r="L15" i="13"/>
  <c r="N15" i="13"/>
  <c r="L14" i="13"/>
  <c r="N14" i="13"/>
  <c r="L13" i="13"/>
  <c r="N13" i="13"/>
  <c r="L12" i="13"/>
  <c r="N12" i="13"/>
  <c r="G12" i="13"/>
  <c r="H12" i="13" s="1"/>
  <c r="F12" i="13"/>
  <c r="L9" i="13"/>
  <c r="N9" i="13"/>
  <c r="L28" i="12"/>
  <c r="N28" i="12"/>
  <c r="L27" i="12"/>
  <c r="N27" i="12"/>
  <c r="L26" i="12"/>
  <c r="N26" i="12"/>
  <c r="G27" i="12"/>
  <c r="H27" i="12" s="1"/>
  <c r="F27" i="12"/>
  <c r="G26" i="12"/>
  <c r="H26" i="12"/>
  <c r="F26" i="12"/>
  <c r="L23" i="12"/>
  <c r="N23" i="12"/>
  <c r="L22" i="12"/>
  <c r="N22" i="12"/>
  <c r="L21" i="12"/>
  <c r="N21" i="12"/>
  <c r="L20" i="12"/>
  <c r="N20" i="12"/>
  <c r="G22" i="12"/>
  <c r="H22" i="12" s="1"/>
  <c r="F22" i="12"/>
  <c r="G21" i="12"/>
  <c r="H21" i="12" s="1"/>
  <c r="F21" i="12"/>
  <c r="G20" i="12"/>
  <c r="H20" i="12" s="1"/>
  <c r="F20" i="12"/>
  <c r="L17" i="12"/>
  <c r="N17" i="12"/>
  <c r="L16" i="12"/>
  <c r="N16" i="12"/>
  <c r="L15" i="12"/>
  <c r="N15" i="12"/>
  <c r="L14" i="12"/>
  <c r="N14" i="12"/>
  <c r="L13" i="12"/>
  <c r="N13" i="12"/>
  <c r="G14" i="12"/>
  <c r="H14" i="12"/>
  <c r="F14" i="12"/>
  <c r="G13" i="12"/>
  <c r="H13" i="12" s="1"/>
  <c r="F13" i="12"/>
  <c r="L12" i="12"/>
  <c r="N12" i="12"/>
  <c r="G12" i="12"/>
  <c r="H12" i="12" s="1"/>
  <c r="F12" i="12"/>
  <c r="G9" i="12"/>
  <c r="H9" i="12" s="1"/>
  <c r="F9" i="12"/>
  <c r="L9" i="12"/>
  <c r="N9" i="12"/>
  <c r="L27" i="9"/>
  <c r="N27" i="9"/>
  <c r="L26" i="9"/>
  <c r="N26" i="9"/>
  <c r="L25" i="9"/>
  <c r="N25" i="9"/>
  <c r="G27" i="9"/>
  <c r="H27" i="9"/>
  <c r="F27" i="9"/>
  <c r="L24" i="9"/>
  <c r="N24" i="9"/>
  <c r="G26" i="9"/>
  <c r="H26" i="9" s="1"/>
  <c r="F26" i="9"/>
  <c r="G25" i="9"/>
  <c r="H25" i="9" s="1"/>
  <c r="F25" i="9"/>
  <c r="G24" i="9"/>
  <c r="H24" i="9" s="1"/>
  <c r="F24" i="9"/>
  <c r="L19" i="9"/>
  <c r="N19" i="9"/>
  <c r="L18" i="9"/>
  <c r="N18" i="9"/>
  <c r="L17" i="9"/>
  <c r="N17" i="9"/>
  <c r="G18" i="9"/>
  <c r="H18" i="9" s="1"/>
  <c r="F18" i="9"/>
  <c r="G17" i="9"/>
  <c r="H17" i="9" s="1"/>
  <c r="F17" i="9"/>
  <c r="L14" i="9"/>
  <c r="N14" i="9"/>
  <c r="L13" i="9"/>
  <c r="N13" i="9"/>
  <c r="L12" i="9"/>
  <c r="N12" i="9"/>
  <c r="L11" i="9"/>
  <c r="N11" i="9"/>
  <c r="G12" i="9"/>
  <c r="H12" i="9"/>
  <c r="F12" i="9"/>
  <c r="G11" i="9"/>
  <c r="H11" i="9" s="1"/>
  <c r="F11" i="9"/>
  <c r="L10" i="9"/>
  <c r="N10" i="9"/>
  <c r="G10" i="9"/>
  <c r="H10" i="9" s="1"/>
  <c r="F10" i="9"/>
  <c r="L9" i="9"/>
  <c r="N9" i="9"/>
  <c r="G9" i="9"/>
  <c r="H9" i="9" s="1"/>
  <c r="F9" i="9"/>
  <c r="L29" i="8"/>
  <c r="N29" i="8"/>
  <c r="L28" i="8"/>
  <c r="N28" i="8"/>
  <c r="G29" i="8"/>
  <c r="H29" i="8" s="1"/>
  <c r="F29" i="8"/>
  <c r="G28" i="8"/>
  <c r="H28" i="8"/>
  <c r="F28" i="8"/>
  <c r="L23" i="8"/>
  <c r="N23" i="8"/>
  <c r="L22" i="8"/>
  <c r="N22" i="8"/>
  <c r="G22" i="8"/>
  <c r="H22" i="8" s="1"/>
  <c r="F22" i="8"/>
  <c r="G17" i="8"/>
  <c r="H17" i="8" s="1"/>
  <c r="F17" i="8"/>
  <c r="G16" i="8"/>
  <c r="H16" i="8" s="1"/>
  <c r="F16" i="8"/>
  <c r="L19" i="8"/>
  <c r="N19" i="8"/>
  <c r="L18" i="8"/>
  <c r="N18" i="8"/>
  <c r="L17" i="8"/>
  <c r="N17" i="8"/>
  <c r="L16" i="8"/>
  <c r="N16" i="8"/>
  <c r="L15" i="8"/>
  <c r="N15" i="8"/>
  <c r="L14" i="8"/>
  <c r="N14" i="8"/>
  <c r="L13" i="8"/>
  <c r="N13" i="8"/>
  <c r="L12" i="8"/>
  <c r="N12" i="8"/>
  <c r="G15" i="8"/>
  <c r="H15" i="8"/>
  <c r="F15" i="8"/>
  <c r="G14" i="8"/>
  <c r="H14" i="8" s="1"/>
  <c r="F14" i="8"/>
  <c r="G13" i="8"/>
  <c r="F13" i="8"/>
  <c r="H13" i="8"/>
  <c r="G12" i="8"/>
  <c r="H12" i="8" s="1"/>
  <c r="F12" i="8"/>
  <c r="L9" i="8"/>
  <c r="N9" i="8"/>
  <c r="G33" i="7"/>
  <c r="H33" i="7" s="1"/>
  <c r="F33" i="7"/>
  <c r="L30" i="7"/>
  <c r="N30" i="7"/>
  <c r="L29" i="7"/>
  <c r="N29" i="7"/>
  <c r="G30" i="7"/>
  <c r="H30" i="7"/>
  <c r="F30" i="7"/>
  <c r="G29" i="7"/>
  <c r="H29" i="7" s="1"/>
  <c r="F29" i="7"/>
  <c r="L24" i="7"/>
  <c r="N24" i="7"/>
  <c r="L23" i="7"/>
  <c r="N23" i="7"/>
  <c r="L22" i="7"/>
  <c r="N22" i="7"/>
  <c r="G24" i="7"/>
  <c r="H24" i="7"/>
  <c r="F24" i="7"/>
  <c r="G23" i="7"/>
  <c r="H23" i="7" s="1"/>
  <c r="F23" i="7"/>
  <c r="G22" i="7"/>
  <c r="H22" i="7" s="1"/>
  <c r="F22" i="7"/>
  <c r="L19" i="7"/>
  <c r="N19" i="7"/>
  <c r="L18" i="7"/>
  <c r="N18" i="7"/>
  <c r="L17" i="7"/>
  <c r="N17" i="7"/>
  <c r="L16" i="7"/>
  <c r="N16" i="7"/>
  <c r="G15" i="7"/>
  <c r="H15" i="7" s="1"/>
  <c r="F15" i="7"/>
  <c r="L15" i="7"/>
  <c r="N15" i="7"/>
  <c r="G14" i="7"/>
  <c r="H14" i="7" s="1"/>
  <c r="F14" i="7"/>
  <c r="G13" i="7"/>
  <c r="H13" i="7" s="1"/>
  <c r="F13" i="7"/>
  <c r="L14" i="7"/>
  <c r="N14" i="7"/>
  <c r="L13" i="7"/>
  <c r="N13" i="7"/>
  <c r="L12" i="7"/>
  <c r="N12" i="7"/>
  <c r="G12" i="7"/>
  <c r="H12" i="7" s="1"/>
  <c r="F12" i="7"/>
  <c r="G9" i="7"/>
  <c r="H9" i="7" s="1"/>
  <c r="F9" i="7"/>
  <c r="L9" i="7"/>
  <c r="N9" i="7"/>
  <c r="L31" i="6"/>
  <c r="N31" i="6"/>
  <c r="L30" i="6"/>
  <c r="N30" i="6"/>
  <c r="G31" i="6"/>
  <c r="H31" i="6" s="1"/>
  <c r="F31" i="6"/>
  <c r="G30" i="6"/>
  <c r="H30" i="6" s="1"/>
  <c r="F30" i="6"/>
  <c r="L27" i="6"/>
  <c r="N27" i="6"/>
  <c r="L26" i="6"/>
  <c r="N26" i="6"/>
  <c r="L25" i="6"/>
  <c r="N25" i="6"/>
  <c r="L24" i="6"/>
  <c r="N24" i="6"/>
  <c r="L23" i="6"/>
  <c r="N23" i="6"/>
  <c r="G26" i="6"/>
  <c r="H26" i="6" s="1"/>
  <c r="F26" i="6"/>
  <c r="G25" i="6"/>
  <c r="H25" i="6" s="1"/>
  <c r="F25" i="6"/>
  <c r="G24" i="6"/>
  <c r="F24" i="6"/>
  <c r="H24" i="6"/>
  <c r="G23" i="6"/>
  <c r="H23" i="6" s="1"/>
  <c r="F23" i="6"/>
  <c r="G17" i="6"/>
  <c r="H17" i="6" s="1"/>
  <c r="F17" i="6"/>
  <c r="G16" i="6"/>
  <c r="H16" i="6" s="1"/>
  <c r="F16" i="6"/>
  <c r="L18" i="6"/>
  <c r="N18" i="6"/>
  <c r="L17" i="6"/>
  <c r="N17" i="6"/>
  <c r="L16" i="6"/>
  <c r="N16" i="6"/>
  <c r="G15" i="6"/>
  <c r="H15" i="6" s="1"/>
  <c r="F15" i="6"/>
  <c r="L15" i="6"/>
  <c r="N15" i="6"/>
  <c r="L14" i="6"/>
  <c r="N14" i="6"/>
  <c r="L13" i="6"/>
  <c r="N13" i="6"/>
  <c r="L12" i="6"/>
  <c r="N12" i="6"/>
  <c r="G14" i="6"/>
  <c r="H14" i="6" s="1"/>
  <c r="F14" i="6"/>
  <c r="G13" i="6"/>
  <c r="H13" i="6" s="1"/>
  <c r="F13" i="6"/>
  <c r="G12" i="6"/>
  <c r="H12" i="6"/>
  <c r="F12" i="6"/>
  <c r="L9" i="6"/>
  <c r="N9" i="6"/>
  <c r="G27" i="5"/>
  <c r="H27" i="5" s="1"/>
  <c r="F27" i="5"/>
  <c r="L22" i="5"/>
  <c r="N22" i="5"/>
  <c r="L21" i="5"/>
  <c r="N21" i="5"/>
  <c r="L20" i="5"/>
  <c r="N20" i="5"/>
  <c r="L19" i="5"/>
  <c r="N19" i="5"/>
  <c r="G22" i="5"/>
  <c r="H22" i="5" s="1"/>
  <c r="F22" i="5"/>
  <c r="G21" i="5"/>
  <c r="H21" i="5"/>
  <c r="F21" i="5"/>
  <c r="G20" i="5"/>
  <c r="H20" i="5" s="1"/>
  <c r="F20" i="5"/>
  <c r="G19" i="5"/>
  <c r="H19" i="5" s="1"/>
  <c r="F19" i="5"/>
  <c r="G14" i="5"/>
  <c r="H14" i="5" s="1"/>
  <c r="F14" i="5"/>
  <c r="L14" i="5"/>
  <c r="N14" i="5"/>
  <c r="G13" i="5"/>
  <c r="H13" i="5" s="1"/>
  <c r="F13" i="5"/>
  <c r="L13" i="5"/>
  <c r="N13" i="5"/>
  <c r="L12" i="5"/>
  <c r="N12" i="5"/>
  <c r="L11" i="5"/>
  <c r="N11" i="5"/>
  <c r="L10" i="5"/>
  <c r="N10" i="5"/>
  <c r="L9" i="5"/>
  <c r="N9" i="5"/>
  <c r="G12" i="5"/>
  <c r="H12" i="5" s="1"/>
  <c r="F12" i="5"/>
  <c r="G11" i="5"/>
  <c r="H11" i="5" s="1"/>
  <c r="F11" i="5"/>
  <c r="G10" i="5"/>
  <c r="H10" i="5" s="1"/>
  <c r="F10" i="5"/>
  <c r="G9" i="5"/>
  <c r="H9" i="5"/>
  <c r="F9" i="5"/>
  <c r="G40" i="2"/>
  <c r="H40" i="2" s="1"/>
  <c r="F40" i="2"/>
  <c r="L37" i="2"/>
  <c r="N37" i="2"/>
  <c r="L36" i="2"/>
  <c r="N36" i="2"/>
  <c r="L35" i="2"/>
  <c r="N35" i="2"/>
  <c r="G36" i="2"/>
  <c r="H36" i="2" s="1"/>
  <c r="F36" i="2"/>
  <c r="G35" i="2"/>
  <c r="H35" i="2" s="1"/>
  <c r="F35" i="2"/>
  <c r="L30" i="2"/>
  <c r="N30" i="2"/>
  <c r="L29" i="2"/>
  <c r="N29" i="2"/>
  <c r="L28" i="2"/>
  <c r="N28" i="2"/>
  <c r="L27" i="2"/>
  <c r="N27" i="2"/>
  <c r="L26" i="2"/>
  <c r="N26" i="2"/>
  <c r="G28" i="2"/>
  <c r="H28" i="2"/>
  <c r="F28" i="2"/>
  <c r="G27" i="2"/>
  <c r="H27" i="2" s="1"/>
  <c r="F27" i="2"/>
  <c r="G26" i="2"/>
  <c r="H26" i="2" s="1"/>
  <c r="F26" i="2"/>
  <c r="G13" i="2"/>
  <c r="H13" i="2"/>
  <c r="F13" i="2"/>
  <c r="G12" i="2"/>
  <c r="H12" i="2" s="1"/>
  <c r="F12" i="2"/>
  <c r="G11" i="2"/>
  <c r="H11" i="2" s="1"/>
  <c r="F11" i="2"/>
  <c r="G10" i="2"/>
  <c r="H10" i="2"/>
  <c r="F10" i="2"/>
  <c r="L17" i="2"/>
  <c r="N17" i="2"/>
  <c r="L16" i="2"/>
  <c r="N16" i="2"/>
  <c r="L15" i="2"/>
  <c r="N15" i="2"/>
  <c r="L14" i="2"/>
  <c r="N14" i="2"/>
  <c r="L13" i="2"/>
  <c r="N13" i="2"/>
  <c r="G9" i="2"/>
  <c r="H9" i="2" s="1"/>
  <c r="F9" i="2"/>
  <c r="L12" i="2"/>
  <c r="N12" i="2"/>
  <c r="L11" i="2"/>
  <c r="N11" i="2"/>
  <c r="L10" i="2"/>
  <c r="N10" i="2"/>
  <c r="L9" i="2"/>
  <c r="N9" i="2"/>
</calcChain>
</file>

<file path=xl/sharedStrings.xml><?xml version="1.0" encoding="utf-8"?>
<sst xmlns="http://schemas.openxmlformats.org/spreadsheetml/2006/main" count="2085" uniqueCount="394">
  <si>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</si>
  <si>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</si>
  <si>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</si>
  <si>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</si>
  <si>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</si>
  <si>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</si>
  <si>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</si>
  <si>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</si>
  <si>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</si>
  <si>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</si>
  <si>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乳・卵・小麦・落花生・そば・えび・かに</t>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</si>
  <si>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</si>
  <si>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</si>
  <si>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</si>
  <si>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</si>
  <si>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</si>
  <si>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</si>
  <si>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</si>
  <si>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</si>
  <si>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</si>
  <si>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</si>
  <si>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</si>
  <si>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</si>
  <si>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</si>
  <si>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2月28日（木）配達/3月1日（金）食</t>
  </si>
  <si>
    <t>●おひなさまいなり寿司</t>
  </si>
  <si>
    <t>①酢・砂糖・塩を煮立たせ、炊き上がったご飯に混ぜます。
②油揚げは熱湯をかけて油抜きし、半分に切り水気をよく切ります。
③②をだし汁・砂糖・酒・正油・みりんで煮含めて、汁気がなくなってきたら強火で汁気をとばしてそのまま冷まします。
④イチョウ切りにした人参・短冊切りしたきゅうりは茹で冷まし、うずら玉子は縦半分に切ります。
⑤③の味付けいなりに、①のごはんをつめて、袋の閉じた部分を上にむけ三角にし、いなり寿司の真ん中に切れ込みを入れます（一人2ヶ作ります）。
上にうずら玉子をのせて顔にし、ごまをつけて目にします。きゅうりを笏（しゃく）に、人参を扇に見立てて盛り付け、それぞれお内裏様とお雛様を作って下さい。
※画像を参考に盛り付けて下さい
※加熱調理する際は中心部75℃で1分以上加熱したことを確認して下さい。</t>
  </si>
  <si>
    <t>人参</t>
  </si>
  <si>
    <t>ご飯</t>
  </si>
  <si>
    <t>酢</t>
  </si>
  <si>
    <t>砂糖</t>
  </si>
  <si>
    <t>塩</t>
  </si>
  <si>
    <t>油揚げ</t>
  </si>
  <si>
    <t>枚</t>
  </si>
  <si>
    <t>だし汁</t>
  </si>
  <si>
    <t>酒</t>
  </si>
  <si>
    <t>正油</t>
  </si>
  <si>
    <t>小麦</t>
  </si>
  <si>
    <t>みりん</t>
  </si>
  <si>
    <t>うずら玉子水煮</t>
  </si>
  <si>
    <t>卵</t>
  </si>
  <si>
    <t>Ｐ</t>
  </si>
  <si>
    <t>黒いりごま</t>
  </si>
  <si>
    <t>g</t>
  </si>
  <si>
    <t>きゅうり</t>
  </si>
  <si>
    <t>大根のそぼろあんかけ</t>
  </si>
  <si>
    <t>①野菜は食べやすい大きさに切ります。
②熱した油で肉を炒めて、①・だし汁・みりんを加えて煮て、火が通ったら正油を加えて更に煮ます。
③②に水溶き片栗粉を加えてとろみをつけ、茹でたグリンピースを散らして下さい。
※加熱調理する際は中心部75℃で1分以上加熱したことを確認して下さい。</t>
  </si>
  <si>
    <t>大根</t>
  </si>
  <si>
    <t>国産豚挽肉</t>
  </si>
  <si>
    <t>ｇ</t>
  </si>
  <si>
    <t>冷凍グリンピース</t>
  </si>
  <si>
    <t>油</t>
  </si>
  <si>
    <t>片栗粉</t>
  </si>
  <si>
    <t>すまし汁</t>
  </si>
  <si>
    <t>※加熱調理する際は中心部75℃で1分以上加熱したことを確認して下さい。</t>
  </si>
  <si>
    <t>りんご</t>
  </si>
  <si>
    <t>冷凍スライス生麩　梅</t>
  </si>
  <si>
    <t>菜の花</t>
  </si>
  <si>
    <t>フルーツ（りんご）</t>
  </si>
  <si>
    <t>※原料のまま流水できれいに洗って下さい。</t>
  </si>
  <si>
    <t>ヶ</t>
  </si>
  <si>
    <t>昼</t>
  </si>
  <si>
    <t>牛乳</t>
  </si>
  <si>
    <t>cc</t>
  </si>
  <si>
    <t>乳</t>
  </si>
  <si>
    <t>かぼちゃ</t>
  </si>
  <si>
    <t>有機豆乳無調整</t>
  </si>
  <si>
    <t>バター</t>
  </si>
  <si>
    <t>玉ねぎ</t>
  </si>
  <si>
    <t>小麦粉</t>
  </si>
  <si>
    <t>もやし</t>
  </si>
  <si>
    <t>冷凍カーネルコーン</t>
  </si>
  <si>
    <t>ケチャップ</t>
  </si>
  <si>
    <t>コンソメ</t>
  </si>
  <si>
    <t>乳・小麦</t>
  </si>
  <si>
    <t>ツナフレーク缶</t>
  </si>
  <si>
    <t>コショウ</t>
  </si>
  <si>
    <t>パン粉</t>
  </si>
  <si>
    <t>ブロッコリー</t>
  </si>
  <si>
    <t>小松菜</t>
  </si>
  <si>
    <t>水</t>
  </si>
  <si>
    <t>バナナ</t>
  </si>
  <si>
    <t>国産鶏もも小間(加熱用)</t>
  </si>
  <si>
    <t>フルーツ（バナナ）</t>
  </si>
  <si>
    <t>本</t>
  </si>
  <si>
    <t>キッズ</t>
    <phoneticPr fontId="4"/>
  </si>
  <si>
    <t>乳・卵・小麦・落花生・そば・えび・かに</t>
    <phoneticPr fontId="4"/>
  </si>
  <si>
    <t>切</t>
  </si>
  <si>
    <t>ピーマン</t>
  </si>
  <si>
    <t>みそ汁</t>
  </si>
  <si>
    <t>カットワカメ</t>
  </si>
  <si>
    <t>味噌</t>
  </si>
  <si>
    <t>フルーツ（いよかん）</t>
  </si>
  <si>
    <t>いよかん</t>
  </si>
  <si>
    <t>※18</t>
  </si>
  <si>
    <t>ほうれん草</t>
  </si>
  <si>
    <t>国産豚もも1.8ｍｍスライス（ＩＱＦ）</t>
  </si>
  <si>
    <t>玉子</t>
  </si>
  <si>
    <t>白菜</t>
  </si>
  <si>
    <t>充てん豆腐</t>
  </si>
  <si>
    <t>丁</t>
  </si>
  <si>
    <t>万能ねぎ</t>
  </si>
  <si>
    <t>トマト</t>
  </si>
  <si>
    <t>じゃが芋</t>
  </si>
  <si>
    <t>ごぼう</t>
  </si>
  <si>
    <t>焼ふ</t>
  </si>
  <si>
    <t>ごま油</t>
  </si>
  <si>
    <t>生姜</t>
  </si>
  <si>
    <t>水菜</t>
  </si>
  <si>
    <t>さつま芋</t>
  </si>
  <si>
    <t>キャベツ</t>
  </si>
  <si>
    <t>白いりごま</t>
  </si>
  <si>
    <t>ウスターソース</t>
  </si>
  <si>
    <t>3月1日（金）配達/3月4日（月）食</t>
  </si>
  <si>
    <t>カレーうどん</t>
  </si>
  <si>
    <t>①玉ねぎは薄切りにし、人参はイチョウ切りにします。
②熱した油で肉・①の順に炒めて、だし汁・砂糖・みりん・正油・カレールーを加え煮ます（とろみは水溶き片栗粉で調節して下さい）。
③めんは12分程茹でて洗い、器に盛り付け、②をかけます。
④茹でたグリンピースを散らして下さい。
※加熱調理する際は中心部75℃で1分以上加熱したことを確認して下さい。</t>
  </si>
  <si>
    <t>（干）うどん</t>
  </si>
  <si>
    <t>小麦 ※14</t>
  </si>
  <si>
    <t>とろけるカレー　甘口</t>
  </si>
  <si>
    <t>お豆腐と玉子のサラダ</t>
  </si>
  <si>
    <t xml:space="preserve">①豆腐はサイコロ状に切り茹で冷まし、せん切りしたきゅうりは茹で冷まします。玉子は茹でて食べやすい大きさに切ります。ツナは汁気をきります。
②①を彩りよく盛り付けて、煮立て冷ました調味料をかけて下さい。
※加熱調理する際は中心部75℃で1分以上加熱したことを確認して下さい。
</t>
  </si>
  <si>
    <t>フルーツ（オレンジ）</t>
  </si>
  <si>
    <t>ネーブル</t>
  </si>
  <si>
    <t>鉄分強化！ふりかけごはん</t>
  </si>
  <si>
    <t>鉄ふりかけ　大豆</t>
  </si>
  <si>
    <t>小麦 ※18</t>
  </si>
  <si>
    <t>冷凍三色ピーマン</t>
  </si>
  <si>
    <t>花ふ</t>
  </si>
  <si>
    <t>3月4日（月）配達/3月5日（火）食</t>
  </si>
  <si>
    <t>鶏もも肉のごま唐揚げ</t>
  </si>
  <si>
    <t>国産鶏もも切身４０(加熱用)</t>
  </si>
  <si>
    <t>にんにく</t>
  </si>
  <si>
    <t>切干大根の煮物</t>
  </si>
  <si>
    <t>①切干大根は水で戻してザク切りします。
②熱したごま油で食べやすい大きさに切った材料を炒めて、出し汁・砂糖・みりん・正油で煮て下さい。
※誤嚥防止のために豆は軽く潰してもよいでしょう。
※加熱調理する際は中心部75℃で1分以上加熱したことを確認して下さい。</t>
  </si>
  <si>
    <t>切干大根</t>
  </si>
  <si>
    <t>冷凍むき枝豆</t>
  </si>
  <si>
    <t>冷凍カット油揚げ</t>
  </si>
  <si>
    <t>骨抜き黄金カレイ３０</t>
  </si>
  <si>
    <t>3月5日（火）配達/3月6日（水）食</t>
  </si>
  <si>
    <t>鉄ふりかけ　穀物</t>
  </si>
  <si>
    <t>秋鮭の磯パン粉焼き</t>
  </si>
  <si>
    <t xml:space="preserve">①魚は水けをよくふきとり酒をふり、小麦粉をまぶします。
②パン粉にあおさ粉を混ぜます。
③魚にマヨネーズを塗り、②をまぶします。
④フライパンにバターを溶かし、③を両面焼きます。
⑤食べやすい大きさに切った人参は、砂糖・塩・バター・水で煮て、魚に添えて下さい。
※加熱調理する際は中心部75℃で1分以上加熱したことを確認して下さい。
</t>
  </si>
  <si>
    <t>骨抜き秋鮭３０</t>
  </si>
  <si>
    <t>マヨネーズ</t>
  </si>
  <si>
    <t>卵・小麦</t>
  </si>
  <si>
    <t>あおさ粉</t>
  </si>
  <si>
    <t>厚揚げの煮物</t>
  </si>
  <si>
    <t xml:space="preserve">①熱湯をかけた厚揚げ・材料は食べやすい大きさに切ります。
②玉ねぎ・厚揚げを調味料で煮て、仕上げにザク切りした小松菜を加えて煮て下さい。
※加熱調理する際は中心部75℃で1分以上加熱したことを確認して下さい。
</t>
  </si>
  <si>
    <t>厚揚げ</t>
  </si>
  <si>
    <t xml:space="preserve">※加熱調理する際は中心部75℃で1分以上加熱したことを確認して下さい。
</t>
  </si>
  <si>
    <t>スパゲッティ</t>
  </si>
  <si>
    <t>3月6日（水）配達/3月7日（木）食</t>
  </si>
  <si>
    <t>照り焼きハンバーグ</t>
  </si>
  <si>
    <t>①みじん切りした玉ねぎは炒めて、塩・こしょうし冷まします。
②肉・①・豆乳にひたしたパン粉を粘りが出るまで練り混ぜて、人数分の小判型にまとめます。
③熱した油で、②を両面焼き中まで火を通します。
④肉汁の残ったフライパンに酒・砂糖・みりん・醤油を加えて煮立たせ、ハンバーグに絡めます。
⑤細切りにしたきゅうり・人参は茹でて添えて下さい。
※加熱調理する際は中心部75℃で1分以上加熱したことを確認して下さい。</t>
  </si>
  <si>
    <t>さつま芋の甘煮</t>
  </si>
  <si>
    <t xml:space="preserve">①芋は角切りにし水にさらします。
②材料をひたひたの水・砂糖で煮て下さい。
※加熱調理する際は中心部75℃で1分以上加熱したことを確認して下さい。
</t>
  </si>
  <si>
    <t>白すりごま</t>
  </si>
  <si>
    <t>3月7日（木）配達/3月8日（金）食</t>
  </si>
  <si>
    <t>スパゲティナポリタン</t>
  </si>
  <si>
    <t>①麺は9～10分ゆでてバターをからめます。
②材料は食べやすい大きさに切って、肉は酒をふります。
③②を油で炒め合わせ、めんを加えてケチャップ・ウスターソース・砂糖で調味して下さい。
※加熱調理する際は中心部75℃で1分以上加熱したことを確認して下さい。</t>
  </si>
  <si>
    <t>かぼちゃのサラダ</t>
  </si>
  <si>
    <t xml:space="preserve">①かぼちゃは蒸す又は茹でて、熱いうちに粗くつぶして冷まします。
②調味料を煮立て冷まし、①・汁気をきったツナと和えて下さい。
※加熱調理する際は中心部75℃で1分以上加熱したことを確認して下さい。
</t>
  </si>
  <si>
    <t>みるくスープ</t>
  </si>
  <si>
    <t xml:space="preserve">①野菜は食べやすい大きさに切って、バターで炒めます。
②水・コンソメで材料を煮て、野菜がやわらかくなったら牛乳を加えて煮、塩で味を調え、茹でて刻んだパセリを散らして下さい。
※加熱調理する際は中心部75℃で1分以上加熱したことを確認して下さい。
</t>
  </si>
  <si>
    <t>パセリ</t>
  </si>
  <si>
    <t>3月8日（金）配達/3月11日（月）食</t>
  </si>
  <si>
    <t>みそ焼肉</t>
  </si>
  <si>
    <t xml:space="preserve">①材料は食べやすい大きさに切って、肉は酒をふります。
②材料をごま油で炒め合わせ、調味料で調味して下さい。
※加熱調理する際は中心部75℃で1分以上加熱したことを確認して下さい。
</t>
  </si>
  <si>
    <t>白菜とわかめの酢の物</t>
  </si>
  <si>
    <t>①野菜は食べやすい大きさに切り茹で冷まし、ワカメは茹で冷まします。
②調味料を煮立て冷まし、①を和えて下さい。
※加熱調理する際は中心部75℃で1分以上加熱したことを確認して下さい。</t>
  </si>
  <si>
    <t>3月11日（月）配達/3月12日（火）食</t>
  </si>
  <si>
    <t>黄金カレイの竜田焼き</t>
  </si>
  <si>
    <t>①魚は水分をよくふきとり酒をふり、片栗粉をまぶします。
熱した油で魚を焼き、みりん・正油を加えてからめます。
②芋は角切りにして茹で、やわらかくなったら汁気を切り、再度火にかけて鍋をふりながら水分をとばして、塩・茹でて刻んだパセリをまぶし、魚に添えて下さい。
※加熱調理する際は中心部75℃で1分以上加熱したことを確認して下さい。</t>
  </si>
  <si>
    <t>豆腐とチンゲン菜の玉子とじ</t>
  </si>
  <si>
    <t>①豆腐は水けをきります。
②人参はせん切り、チンゲン菜はザク切りにします。
③油で②を炒めて、豆腐・出し汁・砂糖・酒・塩・正油を加えて煮、溶き玉子を回し入れてさらに煮て下さい。
※加熱調理する際は中心部75℃で1分以上加熱したことを確認して下さい。</t>
  </si>
  <si>
    <t>チンゲン菜</t>
  </si>
  <si>
    <t>しめじ</t>
  </si>
  <si>
    <t>3月12日（火）配達/3月13日（水）食</t>
  </si>
  <si>
    <t>かぼちゃコロッケ</t>
  </si>
  <si>
    <t>もやしとほうれん草のごま和え</t>
  </si>
  <si>
    <t>①食べやすい大きさに切った野菜は茹で冷まします。
②調味料を煮立て冷まして、①・ごまを和えて下さい。
※加熱調理する際は中心部75℃で1分以上加熱したことを確認して下さい。</t>
  </si>
  <si>
    <t>3月13日（水）配達/3月14日（木）食</t>
  </si>
  <si>
    <t>●ホワイトデー☆クリームライス</t>
  </si>
  <si>
    <t>①洗った米にバター・コンソメ・みじん切りにした人参を入れて通常の水加減で炊飯します。
②玉ねぎは小さめの角切りにし、しめじは石突を取ってほぐし、食べやすい大きさに切ります。肉は食べやすい大きさに切ります。
③玉ねぎ・肉・しめじの順に炒め合わせて、水を加えて煮ます。玉ねぎがやわらかくなったらいったん火を止めてルーを溶かし、再び火にかけてコトコト煮込みます。最後に牛乳を加えて煮ます。
④ハート型にした①・③を盛り付け、茹でて刻んだパセリを散らして下さい。
※写真を参考に盛り付けて下さい。
※加熱調理する際は中心部75℃で1分以上加熱したことを確認して下さい。</t>
  </si>
  <si>
    <t>パプリカ赤</t>
  </si>
  <si>
    <t>ハウス　クリームシチューミクス</t>
  </si>
  <si>
    <t>①食べやすい大きさに切った野菜・コーンは茹で冷まします。玉子は茹で冷ましてみじん切りします。
②調味料を煮立て冷まして、①と和えて下さい。
※加熱調理する際は中心部75℃で1分以上加熱したことを確認して下さい。</t>
  </si>
  <si>
    <t>3月14日（木）配達/3月15日（金）食</t>
  </si>
  <si>
    <t>きんぴら混ぜご飯</t>
  </si>
  <si>
    <t>①ごぼうはささがきにして水にさらし、人参はせん切りにします。
②熱した油で油揚げ・①を炒め、調味料を加えて煮ます。
③炊き上がったご飯に、②を混ぜて下さい。
※加熱調理する際は中心部75℃で1分以上加熱したことを確認して下さい。</t>
  </si>
  <si>
    <t>グリーンアスパラ</t>
  </si>
  <si>
    <t>スクランブルエッグ</t>
  </si>
  <si>
    <t>①玉ねぎは薄切りにします。アスパラは固い部分を取り除き、斜め切りし下茹でします。
②溶いた玉子に①・調味料を加えて、熱したバターでスクランブルエッグにして下さい。
※加熱調理する際は中心部75℃で1分以上加熱したことを確認して下さい。</t>
  </si>
  <si>
    <t>豚肉と大根の甘辛煮</t>
  </si>
  <si>
    <t>①材料は食べやすい大きさに切りって、肉は酒をふります。
②調味料で煮て、茹でたグリンピースを散らして下さい。
※加熱調理する際は中心部75℃で1分以上加熱したことを確認して下さい。</t>
  </si>
  <si>
    <t>3月15日（金）配達/3月18日（月）食</t>
  </si>
  <si>
    <t>3月19日（火）配達/3月20日（水）食</t>
  </si>
  <si>
    <t>3月20日（水）配達/3月22日（金）食</t>
  </si>
  <si>
    <t>3月22日（金）配達/3月25日（月）食</t>
  </si>
  <si>
    <t>3月25日（月）配達/3月26日（火）食</t>
  </si>
  <si>
    <t>3月26日（火）配達/3月27日（水）食</t>
  </si>
  <si>
    <t>3月27日（水）配達/3月28日（木）食</t>
  </si>
  <si>
    <t>キャベツのクリームシチュー</t>
  </si>
  <si>
    <t>①玉ねぎは薄切りに、その他の材料は食べやすい大きさに切り、芋は水にさらします。
②肉・野菜を炒め、水を加えて煮ます。
③野菜が柔らかくなったらいったん火を止めてルーを溶かし、再び火にかけてコトコト煮込みます。最後に牛乳を加えて煮、茹でたパセリを刻み、散らして下さい。
※加熱調理する際は中心部75℃で1分以上加熱したことを確認して下さい。</t>
  </si>
  <si>
    <t>①野菜は食べやすい大きさに切り、茹で冷まします。玉子は茹で冷ましてみじん切りします。
②調味料を煮立て冷まして、①と和えて下さい。
※加熱調理する際は中心部75℃で1分以上加熱したことを確認して下さい。</t>
  </si>
  <si>
    <t>3月28日（木）配達/3月29日（金）食</t>
  </si>
  <si>
    <t>①材料は食べやすい大きさに切って、肉は酒をふります。
②調味料で煮て、茹でたグリンピースを散らして下さい。
※加熱調理する際は中心部75℃で1分以上加熱したことを確認して下さい。</t>
  </si>
  <si>
    <t xml:space="preserve">①かぼちゃは電子レンジで加熱又は蒸すなどして粗くつぶして冷まします。
②玉ねぎはみじん切りにし、油で肉と炒め合わせて塩・こしょうして冷まします。
③①・②を混ぜ合わせて小判型にまとめ、小麦粉・水溶き小麦粉・パン粉の順にまぶして、160～170℃の油で揚げます。
④トマトは茹でて食べやすい大きさに切り添えて下さい。
※加熱調理する際は中心部75℃で1分以上加熱したことを確認して下さい。
</t>
    <rPh sb="6" eb="8">
      <t>デンシ</t>
    </rPh>
    <rPh sb="12" eb="14">
      <t>カネツ</t>
    </rPh>
    <rPh sb="14" eb="15">
      <t>マタ</t>
    </rPh>
    <rPh sb="16" eb="17">
      <t>ム</t>
    </rPh>
    <phoneticPr fontId="3"/>
  </si>
  <si>
    <t>ブロッコリーの玉子サラダ</t>
    <rPh sb="7" eb="9">
      <t>タマゴ</t>
    </rPh>
    <phoneticPr fontId="3"/>
  </si>
  <si>
    <t>☆イベントメニュー☆</t>
    <phoneticPr fontId="3"/>
  </si>
  <si>
    <t>☆イベントメニュー☆</t>
    <phoneticPr fontId="3"/>
  </si>
  <si>
    <r>
      <t xml:space="preserve">①肉は食べやすい大きさに切って、すりおろしたにんにく・生姜汁・調味料・ごまをもみこみ10分以上漬け込みます。
②片栗粉・小麦粉を混ぜ合わせて、肉にまぶして揚げます。
③せん切りして茹でたキャベツ・茹でて食べやすい大きさに切ったトマトを添えて下さい。
</t>
    </r>
    <r>
      <rPr>
        <b/>
        <sz val="14"/>
        <rFont val="ＭＳ Ｐゴシック"/>
        <family val="3"/>
        <charset val="128"/>
      </rPr>
      <t>※にんにくの量は施設で調節してください。</t>
    </r>
    <r>
      <rPr>
        <sz val="12"/>
        <rFont val="ＭＳ Ｐゴシック"/>
        <family val="3"/>
        <charset val="128"/>
      </rPr>
      <t xml:space="preserve">
※加熱調理する際は中心部75℃で1分以上加熱したことを確認して下さい。
</t>
    </r>
    <phoneticPr fontId="3"/>
  </si>
  <si>
    <t>キッズ</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</si>
  <si>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</si>
  <si>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</si>
  <si>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</si>
  <si>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</si>
  <si>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</si>
  <si>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</si>
  <si>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</si>
  <si>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</si>
  <si>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</si>
  <si>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</si>
  <si>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</si>
  <si>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脂質</t>
    <rPh sb="0" eb="2">
      <t>シシツ</t>
    </rPh>
    <phoneticPr fontId="3"/>
  </si>
  <si>
    <t>炭水化物</t>
    <rPh sb="0" eb="4">
      <t>タンスイカブツ</t>
    </rPh>
    <phoneticPr fontId="3"/>
  </si>
  <si>
    <t>塩分</t>
    <rPh sb="0" eb="2">
      <t>エンブン</t>
    </rPh>
    <phoneticPr fontId="3"/>
  </si>
  <si>
    <t>1　　　　　　　　　　　　　　　　　　　　　　　　　　　　　　　　　　　　　　　　　　　　　　　　　　　　　　　　　　　　　　　　　　　　　　　　　　　　　　　金</t>
    <rPh sb="80" eb="81">
      <t>キン</t>
    </rPh>
    <phoneticPr fontId="3"/>
  </si>
  <si>
    <t>ひな祭り献立</t>
    <rPh sb="2" eb="3">
      <t>マツ</t>
    </rPh>
    <rPh sb="4" eb="6">
      <t>コンダテ</t>
    </rPh>
    <phoneticPr fontId="3"/>
  </si>
  <si>
    <t>砂糖・カルソフトクッキー・ご飯・ごま・油・片栗粉・生麩</t>
  </si>
  <si>
    <t>牛乳・豆乳・油揚げ・うずらの玉子・豚肉</t>
  </si>
  <si>
    <t>かぼちゃ・レーズン・人参・きゅうり・大根・グリンピース・菜の花・りんご</t>
  </si>
  <si>
    <t>乳・卵・小麦</t>
  </si>
  <si>
    <t>kcal</t>
    <phoneticPr fontId="3"/>
  </si>
  <si>
    <t>土</t>
  </si>
  <si>
    <t>白糸タラの野菜あんかけ</t>
  </si>
  <si>
    <t>ご飯・砂糖・片栗粉・油・バター</t>
    <phoneticPr fontId="3"/>
  </si>
  <si>
    <t>牛乳・ちりめん干し・納豆・シロイトタラ・鶏肉</t>
    <phoneticPr fontId="3"/>
  </si>
  <si>
    <t>のり・玉ねぎ・人参・ピーマン・かぼちゃ・えのき茸・ワカメ・いよかん</t>
    <phoneticPr fontId="3"/>
  </si>
  <si>
    <t>乳・なし　※18・なし　※15・小麦</t>
    <phoneticPr fontId="3"/>
  </si>
  <si>
    <t>kcal</t>
    <phoneticPr fontId="3"/>
  </si>
  <si>
    <t>おひなさまいなり寿司</t>
    <phoneticPr fontId="3"/>
  </si>
  <si>
    <t>ｇ</t>
    <phoneticPr fontId="3"/>
  </si>
  <si>
    <t>バームクーヘン</t>
    <phoneticPr fontId="26"/>
  </si>
  <si>
    <t>かぼちゃのミルク煮</t>
  </si>
  <si>
    <t>桃の花型せんべい</t>
    <rPh sb="0" eb="1">
      <t>モモ</t>
    </rPh>
    <rPh sb="2" eb="4">
      <t>ハナガタ</t>
    </rPh>
    <phoneticPr fontId="26"/>
  </si>
  <si>
    <t>ご飯・みそ汁</t>
  </si>
  <si>
    <t>ひなあられ</t>
    <phoneticPr fontId="26"/>
  </si>
  <si>
    <t>kcal</t>
  </si>
  <si>
    <t>日</t>
  </si>
  <si>
    <t>ポテトオムレツ</t>
  </si>
  <si>
    <t>小麦粉・ごま油・ご飯・じゃが芋・油・砂糖・焼ふ</t>
    <phoneticPr fontId="3"/>
  </si>
  <si>
    <t>牛乳・ウインナー・玉子・大豆・豚肉</t>
    <phoneticPr fontId="3"/>
  </si>
  <si>
    <t>小松菜・玉ねぎ・コーン・トマト・昆布・ごぼう・人参・大根</t>
    <phoneticPr fontId="3"/>
  </si>
  <si>
    <t>乳・小麦・卵</t>
    <phoneticPr fontId="3"/>
  </si>
  <si>
    <t>ｇ</t>
    <phoneticPr fontId="3"/>
  </si>
  <si>
    <t>ｇ</t>
    <phoneticPr fontId="3"/>
  </si>
  <si>
    <t>大豆と昆布の煮物</t>
  </si>
  <si>
    <t>ご飯・すまし汁</t>
  </si>
  <si>
    <t>g</t>
    <phoneticPr fontId="3"/>
  </si>
  <si>
    <t>月</t>
  </si>
  <si>
    <t>ホットケーキミックス・バター・砂糖・うどん・油・片栗粉</t>
    <phoneticPr fontId="3"/>
  </si>
  <si>
    <t>牛乳・鶏肉・豆腐・玉子・ツナフレーク缶</t>
    <phoneticPr fontId="3"/>
  </si>
  <si>
    <t>かぼちゃ・玉ねぎ・人参・グリンピース・きゅうり・オレンジ</t>
    <phoneticPr fontId="3"/>
  </si>
  <si>
    <t>乳・小麦　※3・小麦　※14・小麦・卵</t>
    <phoneticPr fontId="3"/>
  </si>
  <si>
    <t>kcal</t>
    <phoneticPr fontId="3"/>
  </si>
  <si>
    <t>牛乳</t>
    <phoneticPr fontId="3"/>
  </si>
  <si>
    <t>手作りおはぎ風</t>
    <rPh sb="0" eb="2">
      <t>テヅク</t>
    </rPh>
    <rPh sb="6" eb="7">
      <t>フウ</t>
    </rPh>
    <phoneticPr fontId="26"/>
  </si>
  <si>
    <t>火</t>
  </si>
  <si>
    <t>【お別れ遠足：小西先生オリジナル】</t>
    <rPh sb="2" eb="3">
      <t>ワカ</t>
    </rPh>
    <rPh sb="4" eb="6">
      <t>エンソク</t>
    </rPh>
    <rPh sb="7" eb="9">
      <t>コニシ</t>
    </rPh>
    <rPh sb="9" eb="11">
      <t>センセイ</t>
    </rPh>
    <phoneticPr fontId="26"/>
  </si>
  <si>
    <t>しらすおにぎり</t>
    <phoneticPr fontId="26"/>
  </si>
  <si>
    <t>鶏の唐揚、ブロッコリー</t>
    <rPh sb="0" eb="1">
      <t>トリ</t>
    </rPh>
    <rPh sb="2" eb="4">
      <t>カラアゲ</t>
    </rPh>
    <phoneticPr fontId="26"/>
  </si>
  <si>
    <t>マカロニきなこ</t>
    <phoneticPr fontId="26"/>
  </si>
  <si>
    <t>ボイルウインナー、ポテト</t>
    <phoneticPr fontId="26"/>
  </si>
  <si>
    <t>みかん缶</t>
    <rPh sb="3" eb="4">
      <t>カン</t>
    </rPh>
    <phoneticPr fontId="26"/>
  </si>
  <si>
    <t>ツイストマカロニ・砂糖・Feすりおろしピーチゼリー・ご飯・ごま・小麦粉・片栗粉・油・ごま油</t>
    <phoneticPr fontId="3"/>
  </si>
  <si>
    <t>牛乳・きな粉・鶏肉・油揚げ</t>
    <phoneticPr fontId="3"/>
  </si>
  <si>
    <t>にんにく・生姜・キャベツ・トマト・切干大根・人参・枝豆・玉ねぎ・ワカメ</t>
  </si>
  <si>
    <t>乳・小麦</t>
    <phoneticPr fontId="3"/>
  </si>
  <si>
    <t>じゃが芋・片栗粉・小麦粉・砂糖・ご飯・マヨネーズ・パン粉・バター</t>
    <phoneticPr fontId="3"/>
  </si>
  <si>
    <t>牛乳・チーズ・秋鮭・厚揚げ</t>
    <phoneticPr fontId="3"/>
  </si>
  <si>
    <t>あおさ粉・人参・玉ねぎ・小松菜・もやし・水菜・バナナ</t>
  </si>
  <si>
    <t>乳・小麦・なし　※18・卵</t>
    <phoneticPr fontId="3"/>
  </si>
  <si>
    <t>味噌蒸しパン</t>
    <rPh sb="0" eb="2">
      <t>ミソ</t>
    </rPh>
    <rPh sb="2" eb="3">
      <t>ム</t>
    </rPh>
    <phoneticPr fontId="26"/>
  </si>
  <si>
    <t>鉄分強化！ふりかけごはん</t>
    <phoneticPr fontId="3"/>
  </si>
  <si>
    <t>木</t>
  </si>
  <si>
    <t>豚肉の和風ソテー</t>
  </si>
  <si>
    <t>小麦粉・バター・砂糖・ご飯・片栗粉・油・さつま芋</t>
    <phoneticPr fontId="3"/>
  </si>
  <si>
    <t>牛乳・豚肉・玉子</t>
    <phoneticPr fontId="3"/>
  </si>
  <si>
    <t>洋なし缶・玉ねぎ・生姜・きゅうり・人参・白菜</t>
    <phoneticPr fontId="3"/>
  </si>
  <si>
    <t>乳・なし ※28・小麦・卵</t>
    <phoneticPr fontId="3"/>
  </si>
  <si>
    <t>小麦粉・バター・砂糖・ご飯・パン粉・油・さつま芋</t>
    <phoneticPr fontId="3"/>
  </si>
  <si>
    <t>牛乳・豚肉・豆乳・玉子</t>
    <phoneticPr fontId="3"/>
  </si>
  <si>
    <t>洋なし缶・玉ねぎ・きゅうり・人参・白菜</t>
    <phoneticPr fontId="3"/>
  </si>
  <si>
    <t>金</t>
  </si>
  <si>
    <t>ご飯・スパゲッティ・バター・油・砂糖・マヨネーズ</t>
    <phoneticPr fontId="3"/>
  </si>
  <si>
    <t>牛乳・チーズ・豚肉・ツナフレーク缶</t>
    <phoneticPr fontId="3"/>
  </si>
  <si>
    <t>トマト・玉ねぎ・ピーマン・かぼちゃ・コーン・人参・パセリ</t>
    <phoneticPr fontId="3"/>
  </si>
  <si>
    <t>乳・なし　※18・小麦・卵</t>
    <phoneticPr fontId="3"/>
  </si>
  <si>
    <t>鶏飯</t>
    <rPh sb="0" eb="1">
      <t>ケイ</t>
    </rPh>
    <rPh sb="1" eb="2">
      <t>ハン</t>
    </rPh>
    <phoneticPr fontId="26"/>
  </si>
  <si>
    <t>鈴カステラ</t>
    <rPh sb="0" eb="1">
      <t>スズ</t>
    </rPh>
    <phoneticPr fontId="26"/>
  </si>
  <si>
    <t>クラッカー</t>
    <phoneticPr fontId="26"/>
  </si>
  <si>
    <t>助宗タラの菜種焼き</t>
  </si>
  <si>
    <t>鉄カルウエハース・ご飯・小麦粉・油・マヨネーズ・ごま油</t>
    <phoneticPr fontId="3"/>
  </si>
  <si>
    <t>牛乳・スケソウタラ・玉子・豆腐</t>
    <phoneticPr fontId="3"/>
  </si>
  <si>
    <t>りんごジュース・寒天・ほうれん草・ブロッコリー・キャベツ・人参・玉ねぎ・ワカメ・パイナップル缶</t>
    <phoneticPr fontId="3"/>
  </si>
  <si>
    <t>乳・小麦・卵・乳　※78</t>
    <phoneticPr fontId="3"/>
  </si>
  <si>
    <t>ウエハース</t>
    <phoneticPr fontId="26"/>
  </si>
  <si>
    <t>豆腐の旨煮</t>
  </si>
  <si>
    <t>せんべい</t>
    <phoneticPr fontId="26"/>
  </si>
  <si>
    <t>フルーツ（パイン缶）</t>
  </si>
  <si>
    <t>鉄カルウエハース・ご飯・小麦粉・油・マヨネーズ・ごま油・砂糖</t>
    <phoneticPr fontId="3"/>
  </si>
  <si>
    <t>牛乳・スケソウタラ・玉子・豆腐・ヨーグルト</t>
    <phoneticPr fontId="3"/>
  </si>
  <si>
    <t>りんごジュース・寒天・ほうれん草・ブロッコリー・キャベツ・人参・玉ねぎ・ワカメ</t>
    <phoneticPr fontId="3"/>
  </si>
  <si>
    <t>ツナの玉子焼き</t>
  </si>
  <si>
    <t>うどん・天かす・ご飯・油・砂糖・片栗粉・さつま芋・ごま</t>
    <phoneticPr fontId="3"/>
  </si>
  <si>
    <t>牛乳・ツナフレーク缶・玉子・鶏レバー</t>
    <phoneticPr fontId="3"/>
  </si>
  <si>
    <t>乳・小麦　※14・小麦　※66・小麦・卵・なし※60</t>
    <phoneticPr fontId="3"/>
  </si>
  <si>
    <t>鶏レバーのケチャップ炒め</t>
  </si>
  <si>
    <t>ヨーグルト</t>
  </si>
  <si>
    <t>小松菜・人参・長ねぎ・玉ねぎ・えのき茸・万能ねぎ・りんご</t>
    <phoneticPr fontId="3"/>
  </si>
  <si>
    <t>ホットケーキミックス・マヨネーズ・ご飯・ごま油・砂糖</t>
    <phoneticPr fontId="3"/>
  </si>
  <si>
    <t>牛乳・ハム・玉子・豚肉・油揚げ</t>
    <phoneticPr fontId="3"/>
  </si>
  <si>
    <t>玉ねぎ・枝豆・ピーマン・白菜・人参・ワカメ・ごぼう</t>
    <phoneticPr fontId="3"/>
  </si>
  <si>
    <t>乳・小麦・卵・小麦　※3・小麦　※18</t>
    <phoneticPr fontId="3"/>
  </si>
  <si>
    <t>黒糖入りドーナツ</t>
    <rPh sb="0" eb="2">
      <t>コクトウ</t>
    </rPh>
    <rPh sb="2" eb="3">
      <t>イ</t>
    </rPh>
    <phoneticPr fontId="26"/>
  </si>
  <si>
    <t>ご飯・砂糖・マヨネーズ・片栗粉・油・じゃが芋</t>
    <phoneticPr fontId="3"/>
  </si>
  <si>
    <t>牛乳・しらす干し・油揚げ・カレイ・豆腐・玉子</t>
    <phoneticPr fontId="3"/>
  </si>
  <si>
    <t>ほうれん草・人参・パセリ・チンゲン菜・大根・しめじ・いよかん</t>
    <phoneticPr fontId="3"/>
  </si>
  <si>
    <t>乳・小麦・なし※15・卵</t>
    <phoneticPr fontId="3"/>
  </si>
  <si>
    <t>菜の花・人参・パセリ・チンゲン菜・大根・しめじ・いよかん</t>
    <phoneticPr fontId="3"/>
  </si>
  <si>
    <t>食パン・バター・イチゴジャム・ご飯・油・小麦粉・パン粉・ごま・砂糖・焼ふ</t>
    <phoneticPr fontId="3"/>
  </si>
  <si>
    <t>牛乳・豚肉</t>
    <phoneticPr fontId="3"/>
  </si>
  <si>
    <t>バナナ・かぼちゃ・玉ねぎ・トマト・もやし・ほうれん草・人参・万能ねぎ</t>
    <phoneticPr fontId="3"/>
  </si>
  <si>
    <t>乳・お問合せ下さい・小麦</t>
    <phoneticPr fontId="3"/>
  </si>
  <si>
    <t>チャーハン</t>
    <phoneticPr fontId="26"/>
  </si>
  <si>
    <t>ジャムサンド</t>
    <phoneticPr fontId="26"/>
  </si>
  <si>
    <t>米粉・砂糖・バター・ご飯・じゃが芋・油</t>
    <phoneticPr fontId="3"/>
  </si>
  <si>
    <t>牛乳・きな粉・茹小豆缶・豆乳・鶏肉・玉子</t>
    <phoneticPr fontId="3"/>
  </si>
  <si>
    <t>玉ねぎ・キャベツ・人参・パセリ・ブロッコリー・コーン・パプリカ赤・オレンジ</t>
  </si>
  <si>
    <t>ブロッコリーの玉子サラダ</t>
  </si>
  <si>
    <t>バナナケーキ</t>
    <phoneticPr fontId="26"/>
  </si>
  <si>
    <t>14　　　　　　　　　　　　　　　　　　　　　　　　　　　　　　　　　　　　　　　　　　　　　　　　　　　　　　　　　　　　　　　　　　　　　　　　　　　　　　　木</t>
    <rPh sb="81" eb="82">
      <t>モク</t>
    </rPh>
    <phoneticPr fontId="3"/>
  </si>
  <si>
    <t>ホワイトデー献立</t>
    <rPh sb="6" eb="8">
      <t>コンダテ</t>
    </rPh>
    <phoneticPr fontId="3"/>
  </si>
  <si>
    <t>ホワイトデー☆クリームライス</t>
    <phoneticPr fontId="3"/>
  </si>
  <si>
    <t>米粉・砂糖・バター・ご飯・油</t>
    <phoneticPr fontId="3"/>
  </si>
  <si>
    <t>人参・玉ねぎ・しめじ・パセリ・ブロッコリー・コーン・パプリカ赤・オレンジ</t>
  </si>
  <si>
    <t>砂糖・ごま・カルソフトクッキー・ご飯・油・バター・花ふ</t>
    <phoneticPr fontId="3"/>
  </si>
  <si>
    <t>牛乳・油揚げ・玉子・豚肉</t>
    <phoneticPr fontId="3"/>
  </si>
  <si>
    <t>かぼちゃ・ごぼう・人参・玉ねぎ・グリーンアスパラ・大根・グリンピース・水菜・りんご</t>
    <phoneticPr fontId="3"/>
  </si>
  <si>
    <t>乳・卵・小麦</t>
    <phoneticPr fontId="3"/>
  </si>
  <si>
    <t>ホワイトデーカップケーキ</t>
    <phoneticPr fontId="26"/>
  </si>
  <si>
    <t>パイ</t>
    <phoneticPr fontId="26"/>
  </si>
  <si>
    <t>きんぴら混ぜご飯・すまし汁</t>
  </si>
  <si>
    <t>ご飯・砂糖・片栗粉・油・バター</t>
    <phoneticPr fontId="3"/>
  </si>
  <si>
    <t>牛乳・ちりめん干し・納豆・シロイトタラ・鶏肉</t>
    <phoneticPr fontId="3"/>
  </si>
  <si>
    <t>のり・玉ねぎ・人参・ピーマン・かぼちゃ・えのき茸・ワカメ・いよかん</t>
    <phoneticPr fontId="3"/>
  </si>
  <si>
    <t>乳・なし　※18・なし　※15・小麦</t>
    <phoneticPr fontId="3"/>
  </si>
  <si>
    <t>クッキー</t>
    <phoneticPr fontId="26"/>
  </si>
  <si>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</si>
  <si>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</si>
  <si>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</si>
  <si>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小麦粉・ごま油・ご飯・じゃが芋・油・砂糖・焼ふ</t>
    <phoneticPr fontId="3"/>
  </si>
  <si>
    <t>牛乳・ウインナー・玉子・大豆・豚肉</t>
    <phoneticPr fontId="3"/>
  </si>
  <si>
    <t>小松菜・玉ねぎ・コーン・トマト・昆布・ごぼう・人参・大根</t>
    <phoneticPr fontId="3"/>
  </si>
  <si>
    <t>乳・小麦・卵</t>
    <phoneticPr fontId="3"/>
  </si>
  <si>
    <t>kcal</t>
    <phoneticPr fontId="3"/>
  </si>
  <si>
    <t>ｴﾈﾙｷﾞｰ/たんぱく質/脂質/塩分</t>
    <rPh sb="11" eb="12">
      <t>シツ</t>
    </rPh>
    <rPh sb="13" eb="15">
      <t>シシツ</t>
    </rPh>
    <rPh sb="16" eb="18">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</si>
  <si>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</si>
  <si>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</si>
  <si>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</si>
  <si>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</si>
  <si>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</si>
  <si>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ｇ</t>
    <phoneticPr fontId="3"/>
  </si>
  <si>
    <t>3～5</t>
    <phoneticPr fontId="3"/>
  </si>
  <si>
    <t>歳</t>
    <rPh sb="0" eb="1">
      <t>サイ</t>
    </rPh>
    <phoneticPr fontId="3"/>
  </si>
  <si>
    <t>585/24.1/16.2/85.5/1.8未満</t>
    <rPh sb="22" eb="24">
      <t>ミマン</t>
    </rPh>
    <phoneticPr fontId="3"/>
  </si>
  <si>
    <t>1～2</t>
    <phoneticPr fontId="3"/>
  </si>
  <si>
    <t>485/20.1/13.5/71.0/1.5未満</t>
    <rPh sb="22" eb="24">
      <t>ミマン</t>
    </rPh>
    <phoneticPr fontId="3"/>
  </si>
  <si>
    <t>ｇ</t>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</si>
  <si>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</si>
  <si>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</si>
  <si>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</si>
  <si>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</si>
  <si>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</si>
  <si>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※15　本製品に使用している原料魚は、えび・かにが混ざる漁法で採取しています。</t>
  </si>
  <si>
    <t>※18　本製品で使用している海苔は、えび・かにの生息域で採取しています。</t>
  </si>
  <si>
    <t>※28　小麦を使用した設備で製造しています。</t>
  </si>
  <si>
    <t>※60　本工場では小麦・乳を使用しております。</t>
  </si>
  <si>
    <t>※66　製造ラインで「えび」「いか」を含む製品を製造致しております。</t>
  </si>
  <si>
    <t>※78　本品製造工場では、大豆を含む製品を製造しております。</t>
  </si>
  <si>
    <t>ボイルウインナー、ポテト</t>
  </si>
  <si>
    <t>3月19日（火）</t>
    <phoneticPr fontId="26"/>
  </si>
  <si>
    <t>【お別れ遠足用献立（小西先生オリジナル）】</t>
    <rPh sb="2" eb="3">
      <t>ワカ</t>
    </rPh>
    <rPh sb="4" eb="6">
      <t>エンソク</t>
    </rPh>
    <rPh sb="6" eb="7">
      <t>ヨウ</t>
    </rPh>
    <rPh sb="7" eb="9">
      <t>コンダテ</t>
    </rPh>
    <rPh sb="10" eb="12">
      <t>コニシ</t>
    </rPh>
    <rPh sb="12" eb="14">
      <t>センセイ</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</si>
</sst>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1"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b/>
      <sz val="14"/>
      <name val="ＭＳ Ｐゴシック"/>
      <family val="3"/>
      <charset val="128"/>
    </font>
    <font>
      <sz val="11"/>
      <color theme="1"/>
      <name val="ＭＳ Ｐゴシック"/>
      <family val="3"/>
      <charset val="128"/>
      <scheme val="minor"/>
    </font>
    <font>
      <sz val="11"/>
      <name val="ＭＳ Ｐ明朝"/>
      <family val="1"/>
      <charset val="128"/>
    </font>
    <font>
      <sz val="6"/>
      <name val="ＭＳ Ｐゴシック"/>
      <family val="3"/>
      <charset val="128"/>
      <scheme val="minor"/>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8"/>
      <name val="ＭＳ Ｐ明朝"/>
      <family val="1"/>
      <charset val="128"/>
    </font>
    <font>
      <sz val="9"/>
      <name val="ＭＳ Ｐ明朝"/>
      <family val="1"/>
      <charset val="128"/>
    </font>
    <font>
      <sz val="6"/>
      <name val="ＭＳ Ｐゴシック"/>
      <family val="2"/>
      <charset val="128"/>
      <scheme val="minor"/>
    </font>
    <font>
      <sz val="9"/>
      <name val="ＭＳ Ｐゴシック"/>
      <family val="3"/>
      <charset val="128"/>
    </font>
    <font>
      <sz val="10"/>
      <name val="ＭＳ Ｐゴシック"/>
      <family val="3"/>
      <charset val="128"/>
    </font>
    <font>
      <sz val="22"/>
      <name val="ＭＳ Ｐゴシック"/>
      <family val="3"/>
      <charset val="128"/>
    </font>
    <font>
      <sz val="20"/>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81"/>
        <bgColor indexed="64"/>
      </patternFill>
    </fill>
    <fill>
      <patternFill patternType="solid">
        <fgColor rgb="FFFFE5FF"/>
        <bgColor indexed="64"/>
      </patternFill>
    </fill>
    <fill>
      <patternFill patternType="solid">
        <fgColor rgb="FFD1F0FF"/>
        <bgColor indexed="64"/>
      </patternFill>
    </fill>
    <fill>
      <patternFill patternType="solid">
        <fgColor rgb="FFFFFFCC"/>
        <bgColor indexed="64"/>
      </patternFill>
    </fill>
    <fill>
      <patternFill patternType="solid">
        <fgColor rgb="FFDEFFBD"/>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6" fillId="0" borderId="0">
      <alignment vertical="center"/>
    </xf>
    <xf numFmtId="0" fontId="1" fillId="0" borderId="0"/>
    <xf numFmtId="0" fontId="1" fillId="0" borderId="0">
      <alignment vertical="center"/>
    </xf>
  </cellStyleXfs>
  <cellXfs count="197">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 fillId="0" borderId="0" xfId="1" applyAlignment="1">
      <alignment horizontal="center" shrinkToFit="1"/>
    </xf>
    <xf numFmtId="0" fontId="10" fillId="0" borderId="0" xfId="1" applyFont="1" applyBorder="1" applyAlignment="1">
      <alignment horizontal="left" shrinkToFit="1"/>
    </xf>
    <xf numFmtId="0" fontId="1" fillId="0" borderId="0" xfId="1" applyAlignment="1"/>
    <xf numFmtId="0" fontId="11" fillId="0" borderId="0" xfId="1" applyNumberFormat="1" applyFont="1" applyAlignment="1">
      <alignment vertical="top"/>
    </xf>
    <xf numFmtId="0" fontId="1" fillId="0" borderId="0" xfId="1" applyBorder="1" applyAlignment="1">
      <alignment horizontal="center" shrinkToFit="1"/>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0"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12"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6"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0" fontId="1" fillId="0" borderId="8" xfId="1" applyFont="1" applyBorder="1" applyAlignment="1">
      <alignment horizontal="left" vertical="center"/>
    </xf>
    <xf numFmtId="0" fontId="5" fillId="0" borderId="9" xfId="1" applyFont="1" applyBorder="1" applyAlignment="1">
      <alignment vertical="top" shrinkToFit="1"/>
    </xf>
    <xf numFmtId="0" fontId="6" fillId="0" borderId="9" xfId="1" applyNumberFormat="1" applyFont="1" applyBorder="1" applyAlignment="1">
      <alignment horizontal="center" vertical="top" shrinkToFit="1"/>
    </xf>
    <xf numFmtId="0" fontId="11" fillId="0" borderId="9" xfId="1" applyFont="1" applyBorder="1" applyAlignment="1">
      <alignment horizontal="center" vertical="top" shrinkToFit="1"/>
    </xf>
    <xf numFmtId="0" fontId="13" fillId="0" borderId="9" xfId="1" applyFont="1" applyBorder="1" applyAlignment="1">
      <alignment horizontal="center" vertical="top" shrinkToFit="1"/>
    </xf>
    <xf numFmtId="0" fontId="11" fillId="0" borderId="9" xfId="1" applyFont="1" applyBorder="1" applyAlignment="1">
      <alignment vertical="top" shrinkToFit="1"/>
    </xf>
    <xf numFmtId="0" fontId="13" fillId="0" borderId="9" xfId="1" applyNumberFormat="1" applyFont="1" applyBorder="1" applyAlignment="1">
      <alignment horizontal="center" vertical="top" shrinkToFit="1"/>
    </xf>
    <xf numFmtId="0" fontId="11" fillId="0" borderId="9" xfId="1" applyNumberFormat="1" applyFont="1" applyBorder="1" applyAlignment="1">
      <alignment horizontal="center" vertical="top" shrinkToFit="1"/>
    </xf>
    <xf numFmtId="0" fontId="9" fillId="0" borderId="9" xfId="1" applyFont="1" applyBorder="1" applyAlignment="1">
      <alignment vertical="center" shrinkToFit="1"/>
    </xf>
    <xf numFmtId="0" fontId="9" fillId="0" borderId="4" xfId="1" applyFont="1" applyBorder="1" applyAlignment="1">
      <alignment vertical="center" shrinkToFit="1"/>
    </xf>
    <xf numFmtId="0" fontId="9" fillId="0" borderId="10"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12" fontId="6" fillId="0" borderId="2" xfId="1" applyNumberFormat="1" applyFont="1" applyBorder="1" applyAlignment="1">
      <alignment horizontal="center" vertical="top" shrinkToFit="1"/>
    </xf>
    <xf numFmtId="0" fontId="17" fillId="0" borderId="0" xfId="1" applyFont="1" applyFill="1" applyAlignment="1">
      <alignment horizontal="center" vertical="center"/>
    </xf>
    <xf numFmtId="0" fontId="17" fillId="0" borderId="0" xfId="1" applyFont="1" applyFill="1">
      <alignment vertical="center"/>
    </xf>
    <xf numFmtId="176" fontId="17" fillId="0" borderId="0" xfId="1" applyNumberFormat="1" applyFont="1" applyFill="1">
      <alignment vertical="center"/>
    </xf>
    <xf numFmtId="0" fontId="17" fillId="0" borderId="1" xfId="4" applyFont="1" applyFill="1" applyBorder="1" applyAlignment="1">
      <alignment vertical="center"/>
    </xf>
    <xf numFmtId="0" fontId="22" fillId="0" borderId="1" xfId="1" applyFont="1" applyFill="1" applyBorder="1" applyAlignment="1">
      <alignment horizontal="center" vertical="center" shrinkToFit="1"/>
    </xf>
    <xf numFmtId="0" fontId="17" fillId="0" borderId="1" xfId="1" applyFont="1" applyFill="1" applyBorder="1" applyAlignment="1">
      <alignment vertical="center"/>
    </xf>
    <xf numFmtId="0" fontId="17" fillId="0" borderId="0" xfId="1" applyFont="1" applyFill="1" applyBorder="1" applyAlignment="1">
      <alignment horizontal="center" vertical="center" shrinkToFit="1"/>
    </xf>
    <xf numFmtId="0" fontId="22" fillId="6" borderId="7" xfId="1" applyFont="1" applyFill="1" applyBorder="1">
      <alignment vertical="center"/>
    </xf>
    <xf numFmtId="177" fontId="22" fillId="0" borderId="7" xfId="1" applyNumberFormat="1" applyFont="1" applyFill="1" applyBorder="1" applyAlignment="1">
      <alignment horizontal="right" vertical="center"/>
    </xf>
    <xf numFmtId="0" fontId="22" fillId="0" borderId="7" xfId="1" applyFont="1" applyFill="1" applyBorder="1" applyAlignment="1">
      <alignment horizontal="left" vertical="center"/>
    </xf>
    <xf numFmtId="0" fontId="22" fillId="0" borderId="7" xfId="1" applyFont="1" applyFill="1" applyBorder="1" applyAlignment="1">
      <alignment horizontal="left" vertical="top" shrinkToFit="1"/>
    </xf>
    <xf numFmtId="0" fontId="17" fillId="0" borderId="0" xfId="1" applyFont="1" applyFill="1" applyBorder="1" applyAlignment="1">
      <alignment horizontal="left" vertical="center"/>
    </xf>
    <xf numFmtId="0" fontId="22" fillId="7" borderId="7" xfId="1" applyFont="1" applyFill="1" applyBorder="1" applyAlignment="1">
      <alignment horizontal="left" vertical="center"/>
    </xf>
    <xf numFmtId="0" fontId="22" fillId="0" borderId="5" xfId="1" applyFont="1" applyFill="1" applyBorder="1">
      <alignment vertical="center"/>
    </xf>
    <xf numFmtId="176" fontId="22" fillId="0" borderId="5" xfId="1" applyNumberFormat="1" applyFont="1" applyFill="1" applyBorder="1">
      <alignment vertical="center"/>
    </xf>
    <xf numFmtId="0" fontId="22" fillId="0" borderId="5" xfId="1" applyFont="1" applyFill="1" applyBorder="1" applyAlignment="1">
      <alignment vertical="center"/>
    </xf>
    <xf numFmtId="0" fontId="22" fillId="0" borderId="5" xfId="1" applyFont="1" applyFill="1" applyBorder="1" applyAlignment="1">
      <alignment horizontal="left" vertical="top" shrinkToFit="1"/>
    </xf>
    <xf numFmtId="0" fontId="17" fillId="0" borderId="0" xfId="1" applyFont="1" applyFill="1" applyBorder="1" applyAlignment="1">
      <alignment vertical="center"/>
    </xf>
    <xf numFmtId="0" fontId="22" fillId="0" borderId="6" xfId="1" applyFont="1" applyFill="1" applyBorder="1">
      <alignment vertical="center"/>
    </xf>
    <xf numFmtId="176" fontId="22" fillId="0" borderId="6" xfId="1" applyNumberFormat="1" applyFont="1" applyFill="1" applyBorder="1">
      <alignment vertical="center"/>
    </xf>
    <xf numFmtId="0" fontId="22" fillId="0" borderId="6" xfId="1" applyFont="1" applyFill="1" applyBorder="1" applyAlignment="1">
      <alignment vertical="center"/>
    </xf>
    <xf numFmtId="0" fontId="22" fillId="0" borderId="6" xfId="1" applyFont="1" applyFill="1" applyBorder="1" applyAlignment="1">
      <alignment horizontal="left" vertical="top" shrinkToFit="1"/>
    </xf>
    <xf numFmtId="177" fontId="22" fillId="0" borderId="7" xfId="1" applyNumberFormat="1" applyFont="1" applyFill="1" applyBorder="1">
      <alignment vertical="center"/>
    </xf>
    <xf numFmtId="0" fontId="22" fillId="0" borderId="7" xfId="1" applyFont="1" applyFill="1" applyBorder="1">
      <alignment vertical="center"/>
    </xf>
    <xf numFmtId="0" fontId="17" fillId="0" borderId="0" xfId="1" applyFont="1" applyFill="1" applyBorder="1">
      <alignment vertical="center"/>
    </xf>
    <xf numFmtId="0" fontId="22" fillId="8" borderId="7" xfId="1" applyFont="1" applyFill="1" applyBorder="1">
      <alignment vertical="center"/>
    </xf>
    <xf numFmtId="0" fontId="22" fillId="9" borderId="7" xfId="1" applyFont="1" applyFill="1" applyBorder="1">
      <alignment vertical="center"/>
    </xf>
    <xf numFmtId="0" fontId="22" fillId="7" borderId="7" xfId="1" applyFont="1" applyFill="1" applyBorder="1">
      <alignment vertical="center"/>
    </xf>
    <xf numFmtId="0" fontId="22" fillId="6" borderId="7" xfId="1" applyFont="1" applyFill="1" applyBorder="1" applyAlignment="1">
      <alignment vertical="center" shrinkToFit="1"/>
    </xf>
    <xf numFmtId="0" fontId="22" fillId="7" borderId="7" xfId="1" applyFont="1" applyFill="1" applyBorder="1" applyAlignment="1">
      <alignment vertical="center" shrinkToFit="1"/>
    </xf>
    <xf numFmtId="0" fontId="22" fillId="6" borderId="7" xfId="1" applyFont="1" applyFill="1" applyBorder="1" applyAlignment="1">
      <alignment horizontal="left" vertical="center"/>
    </xf>
    <xf numFmtId="0" fontId="22" fillId="0" borderId="19" xfId="1" applyFont="1" applyFill="1" applyBorder="1" applyAlignment="1">
      <alignment vertical="center"/>
    </xf>
    <xf numFmtId="0" fontId="28" fillId="0" borderId="20" xfId="1" applyFont="1" applyFill="1" applyBorder="1" applyAlignment="1">
      <alignment vertical="center"/>
    </xf>
    <xf numFmtId="0" fontId="28" fillId="0" borderId="21" xfId="1" applyFont="1" applyBorder="1" applyAlignment="1">
      <alignment vertical="center"/>
    </xf>
    <xf numFmtId="0" fontId="22" fillId="0" borderId="1" xfId="1" applyFont="1" applyFill="1" applyBorder="1" applyAlignment="1">
      <alignment horizontal="center" vertical="center"/>
    </xf>
    <xf numFmtId="0" fontId="17" fillId="0" borderId="0" xfId="1" applyFont="1" applyFill="1" applyBorder="1" applyAlignment="1">
      <alignment horizontal="center" vertical="center"/>
    </xf>
    <xf numFmtId="0" fontId="22" fillId="0" borderId="19" xfId="1" applyFont="1" applyFill="1" applyBorder="1" applyAlignment="1">
      <alignment horizontal="center" vertical="center"/>
    </xf>
    <xf numFmtId="0" fontId="22" fillId="0" borderId="21" xfId="1" applyFont="1" applyFill="1" applyBorder="1">
      <alignment vertical="center"/>
    </xf>
    <xf numFmtId="0" fontId="22" fillId="0" borderId="1" xfId="4" applyFont="1" applyFill="1" applyBorder="1" applyAlignment="1">
      <alignment horizontal="center" vertical="center" shrinkToFit="1"/>
    </xf>
    <xf numFmtId="177" fontId="22" fillId="0" borderId="1" xfId="1" applyNumberFormat="1" applyFont="1" applyFill="1" applyBorder="1" applyAlignment="1">
      <alignment horizontal="center" vertical="center"/>
    </xf>
    <xf numFmtId="176" fontId="22" fillId="0" borderId="1" xfId="1" applyNumberFormat="1" applyFont="1" applyFill="1" applyBorder="1" applyAlignment="1">
      <alignment horizontal="center" vertical="center"/>
    </xf>
    <xf numFmtId="176" fontId="17" fillId="0" borderId="0" xfId="1" applyNumberFormat="1" applyFont="1" applyFill="1" applyBorder="1">
      <alignment vertical="center"/>
    </xf>
    <xf numFmtId="0" fontId="17" fillId="0" borderId="22" xfId="1" applyFont="1" applyFill="1" applyBorder="1" applyAlignment="1">
      <alignment horizontal="center" vertical="center"/>
    </xf>
    <xf numFmtId="0" fontId="17" fillId="0" borderId="22" xfId="1" applyFont="1" applyFill="1" applyBorder="1">
      <alignment vertical="center"/>
    </xf>
    <xf numFmtId="0" fontId="17" fillId="0" borderId="22" xfId="1" applyFont="1" applyFill="1" applyBorder="1" applyAlignment="1">
      <alignment horizontal="center" vertical="center" shrinkToFit="1"/>
    </xf>
    <xf numFmtId="177" fontId="17" fillId="0" borderId="22" xfId="1" applyNumberFormat="1" applyFont="1" applyFill="1" applyBorder="1" applyAlignment="1">
      <alignment horizontal="center" vertical="center"/>
    </xf>
    <xf numFmtId="176" fontId="17" fillId="0" borderId="22" xfId="1" applyNumberFormat="1" applyFont="1" applyFill="1" applyBorder="1" applyAlignment="1">
      <alignment horizontal="center" vertical="center"/>
    </xf>
    <xf numFmtId="0" fontId="17" fillId="0" borderId="0" xfId="1" applyFont="1" applyFill="1" applyAlignment="1">
      <alignment horizontal="left" vertical="center"/>
    </xf>
    <xf numFmtId="177" fontId="17" fillId="0" borderId="0" xfId="1" applyNumberFormat="1" applyFont="1" applyFill="1" applyBorder="1" applyAlignment="1">
      <alignment vertical="center"/>
    </xf>
    <xf numFmtId="0" fontId="22" fillId="0" borderId="0" xfId="1" applyFont="1" applyFill="1" applyBorder="1" applyAlignment="1">
      <alignment vertical="center" wrapText="1"/>
    </xf>
    <xf numFmtId="176" fontId="17" fillId="0" borderId="0" xfId="1" applyNumberFormat="1" applyFont="1" applyFill="1" applyBorder="1" applyAlignment="1">
      <alignment vertical="center"/>
    </xf>
    <xf numFmtId="0" fontId="22" fillId="0" borderId="0" xfId="4" applyFont="1" applyFill="1" applyBorder="1" applyAlignment="1">
      <alignment vertical="center"/>
    </xf>
    <xf numFmtId="0" fontId="22" fillId="0" borderId="0" xfId="1" applyFont="1" applyFill="1" applyBorder="1" applyAlignment="1">
      <alignment horizontal="center" vertical="center"/>
    </xf>
    <xf numFmtId="0" fontId="22" fillId="0" borderId="0" xfId="1" applyFont="1" applyFill="1" applyBorder="1" applyAlignment="1">
      <alignment vertical="center"/>
    </xf>
    <xf numFmtId="0" fontId="22" fillId="0" borderId="0" xfId="1" applyFont="1" applyFill="1" applyBorder="1" applyAlignment="1">
      <alignment horizontal="left" vertical="top"/>
    </xf>
    <xf numFmtId="176" fontId="22" fillId="0" borderId="0" xfId="1" applyNumberFormat="1" applyFont="1" applyFill="1" applyBorder="1" applyAlignment="1">
      <alignment vertical="center"/>
    </xf>
    <xf numFmtId="0" fontId="22" fillId="0" borderId="0" xfId="1" applyFont="1" applyFill="1" applyBorder="1" applyAlignment="1">
      <alignment horizontal="left" vertical="center"/>
    </xf>
    <xf numFmtId="0" fontId="17" fillId="0" borderId="0" xfId="1" applyFont="1" applyFill="1" applyBorder="1" applyAlignment="1">
      <alignment vertical="center" wrapText="1"/>
    </xf>
    <xf numFmtId="0" fontId="17" fillId="0" borderId="0" xfId="1" applyFont="1" applyFill="1" applyBorder="1" applyAlignment="1">
      <alignment vertical="top" wrapText="1"/>
    </xf>
    <xf numFmtId="0" fontId="17" fillId="0" borderId="0" xfId="1" applyFont="1" applyFill="1" applyBorder="1" applyAlignment="1">
      <alignment horizontal="left" vertical="top" wrapText="1"/>
    </xf>
    <xf numFmtId="0" fontId="30" fillId="0" borderId="0" xfId="1" applyNumberFormat="1" applyFont="1" applyAlignment="1">
      <alignment vertical="top"/>
    </xf>
    <xf numFmtId="56" fontId="29" fillId="0" borderId="0" xfId="1" applyNumberFormat="1" applyFont="1" applyBorder="1" applyAlignment="1">
      <alignment shrinkToFit="1"/>
    </xf>
    <xf numFmtId="0" fontId="14" fillId="0" borderId="0" xfId="1" applyNumberFormat="1" applyFont="1" applyAlignment="1">
      <alignment vertical="top"/>
    </xf>
    <xf numFmtId="0" fontId="22" fillId="0" borderId="1" xfId="4" applyFont="1" applyFill="1" applyBorder="1" applyAlignment="1">
      <alignment horizontal="left" vertical="top" wrapText="1"/>
    </xf>
    <xf numFmtId="0" fontId="22" fillId="0" borderId="7" xfId="1" applyFont="1" applyFill="1" applyBorder="1" applyAlignment="1">
      <alignment horizontal="center" vertical="top" shrinkToFit="1"/>
    </xf>
    <xf numFmtId="0" fontId="22" fillId="0" borderId="5" xfId="1" applyFont="1" applyFill="1" applyBorder="1" applyAlignment="1">
      <alignment horizontal="center" vertical="top" shrinkToFit="1"/>
    </xf>
    <xf numFmtId="0" fontId="22" fillId="0" borderId="6" xfId="1" applyFont="1" applyFill="1" applyBorder="1" applyAlignment="1">
      <alignment horizontal="center" vertical="top" shrinkToFit="1"/>
    </xf>
    <xf numFmtId="0" fontId="22" fillId="0" borderId="22"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5" fillId="0" borderId="1" xfId="1" applyFont="1" applyFill="1" applyBorder="1" applyAlignment="1">
      <alignment horizontal="left" vertical="top" wrapText="1"/>
    </xf>
    <xf numFmtId="0" fontId="22" fillId="0" borderId="1" xfId="1" applyFont="1" applyFill="1" applyBorder="1" applyAlignment="1">
      <alignment horizontal="center" vertical="center"/>
    </xf>
    <xf numFmtId="0" fontId="28" fillId="0" borderId="1" xfId="4" applyFont="1" applyFill="1" applyBorder="1" applyAlignment="1">
      <alignment horizontal="left" vertical="top" wrapText="1"/>
    </xf>
    <xf numFmtId="0" fontId="22" fillId="0" borderId="1" xfId="1" applyFont="1" applyFill="1" applyBorder="1" applyAlignment="1">
      <alignment vertical="center"/>
    </xf>
    <xf numFmtId="0" fontId="22" fillId="0" borderId="1" xfId="1" applyFont="1" applyFill="1" applyBorder="1" applyAlignment="1">
      <alignment horizontal="center" vertical="center" textRotation="255" shrinkToFit="1"/>
    </xf>
    <xf numFmtId="0" fontId="27" fillId="0" borderId="1" xfId="1" applyFont="1" applyFill="1" applyBorder="1" applyAlignment="1">
      <alignment horizontal="left" vertical="top" wrapText="1"/>
    </xf>
    <xf numFmtId="0" fontId="22" fillId="5" borderId="1" xfId="1" applyFont="1" applyFill="1" applyBorder="1" applyAlignment="1">
      <alignment horizontal="center" vertical="center" wrapText="1"/>
    </xf>
    <xf numFmtId="0" fontId="22" fillId="5" borderId="1" xfId="1" applyFont="1" applyFill="1" applyBorder="1" applyAlignment="1">
      <alignment vertical="center" wrapText="1"/>
    </xf>
    <xf numFmtId="0" fontId="24" fillId="5" borderId="1" xfId="1" applyFont="1" applyFill="1" applyBorder="1" applyAlignment="1">
      <alignment horizontal="center" vertical="center" textRotation="255" shrinkToFit="1"/>
    </xf>
    <xf numFmtId="0" fontId="22" fillId="0" borderId="1" xfId="1" applyFont="1" applyFill="1" applyBorder="1" applyAlignment="1">
      <alignment horizontal="center" vertical="center" textRotation="255"/>
    </xf>
    <xf numFmtId="0" fontId="22" fillId="0" borderId="1" xfId="1" applyFont="1" applyFill="1" applyBorder="1" applyAlignment="1">
      <alignment vertical="center" textRotation="255"/>
    </xf>
    <xf numFmtId="0" fontId="22" fillId="0" borderId="1" xfId="1" applyFont="1" applyFill="1" applyBorder="1" applyAlignment="1">
      <alignment horizontal="center" vertical="center" wrapText="1"/>
    </xf>
    <xf numFmtId="0" fontId="22" fillId="0" borderId="1" xfId="1" applyFont="1" applyFill="1" applyBorder="1" applyAlignment="1">
      <alignment vertical="center" wrapText="1"/>
    </xf>
    <xf numFmtId="0" fontId="17" fillId="0" borderId="1" xfId="1" applyFont="1" applyFill="1" applyBorder="1" applyAlignment="1">
      <alignment horizontal="center" vertical="center" wrapText="1" shrinkToFit="1"/>
    </xf>
    <xf numFmtId="0" fontId="17" fillId="2" borderId="1" xfId="1" applyFont="1" applyFill="1" applyBorder="1" applyAlignment="1">
      <alignment horizontal="center" wrapText="1" shrinkToFit="1"/>
    </xf>
    <xf numFmtId="0" fontId="17" fillId="3" borderId="1" xfId="1" applyFont="1" applyFill="1" applyBorder="1" applyAlignment="1">
      <alignment horizontal="center" wrapText="1" shrinkToFit="1"/>
    </xf>
    <xf numFmtId="0" fontId="17" fillId="4" borderId="1" xfId="1" applyFont="1" applyFill="1" applyBorder="1" applyAlignment="1">
      <alignment horizontal="center" wrapText="1" shrinkToFit="1"/>
    </xf>
    <xf numFmtId="0" fontId="17" fillId="0" borderId="1" xfId="4" applyFont="1" applyBorder="1" applyAlignment="1">
      <alignment horizontal="center" wrapText="1" shrinkToFit="1"/>
    </xf>
    <xf numFmtId="0" fontId="19" fillId="0" borderId="1" xfId="1" applyFont="1" applyFill="1" applyBorder="1" applyAlignment="1">
      <alignment horizontal="center" vertical="center" textRotation="255" shrinkToFit="1"/>
    </xf>
    <xf numFmtId="0" fontId="20" fillId="0" borderId="1" xfId="1" applyFont="1" applyFill="1" applyBorder="1" applyAlignment="1">
      <alignment horizontal="center" vertical="center" textRotation="255"/>
    </xf>
    <xf numFmtId="0" fontId="21" fillId="0" borderId="1" xfId="1" applyFont="1" applyFill="1" applyBorder="1" applyAlignment="1">
      <alignment horizontal="left" vertical="center"/>
    </xf>
    <xf numFmtId="0" fontId="17" fillId="0" borderId="1" xfId="1" applyFont="1" applyFill="1" applyBorder="1" applyAlignment="1">
      <alignment horizontal="center" vertical="center"/>
    </xf>
    <xf numFmtId="0" fontId="5" fillId="0" borderId="7" xfId="1" applyFont="1" applyBorder="1" applyAlignment="1">
      <alignment vertical="top" wrapText="1"/>
    </xf>
    <xf numFmtId="0" fontId="0" fillId="0" borderId="7"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11" fillId="0" borderId="8" xfId="1"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Border="1" applyAlignment="1">
      <alignment horizontal="center" shrinkToFit="1"/>
    </xf>
    <xf numFmtId="0" fontId="1" fillId="0" borderId="3" xfId="1" applyFont="1" applyBorder="1" applyAlignment="1">
      <alignment horizontal="center" vertical="center"/>
    </xf>
    <xf numFmtId="0" fontId="16" fillId="0" borderId="13" xfId="2" applyBorder="1" applyAlignment="1">
      <alignment horizontal="center" vertical="center"/>
    </xf>
    <xf numFmtId="0" fontId="1" fillId="0" borderId="3" xfId="1" applyFont="1" applyBorder="1" applyAlignment="1">
      <alignment horizontal="center" vertical="center" shrinkToFit="1"/>
    </xf>
    <xf numFmtId="0" fontId="1" fillId="0" borderId="13" xfId="1" applyFont="1" applyBorder="1" applyAlignment="1">
      <alignment horizontal="center" vertical="center" shrinkToFit="1"/>
    </xf>
    <xf numFmtId="0" fontId="5" fillId="0" borderId="2" xfId="1" applyFont="1" applyBorder="1" applyAlignment="1">
      <alignment vertical="top" wrapText="1"/>
    </xf>
    <xf numFmtId="0" fontId="0" fillId="0" borderId="2" xfId="0" applyBorder="1" applyAlignment="1">
      <alignment vertical="top" wrapText="1"/>
    </xf>
    <xf numFmtId="0" fontId="14" fillId="0" borderId="0" xfId="1" applyFont="1" applyAlignment="1">
      <alignment horizontal="center" vertical="center" shrinkToFit="1"/>
    </xf>
    <xf numFmtId="0" fontId="2" fillId="0" borderId="0" xfId="1" applyFont="1" applyAlignment="1">
      <alignment vertical="center" shrinkToFit="1"/>
    </xf>
    <xf numFmtId="0" fontId="2" fillId="0" borderId="0" xfId="1" applyFont="1" applyAlignment="1">
      <alignment horizontal="center" vertical="center"/>
    </xf>
    <xf numFmtId="0" fontId="5" fillId="0" borderId="14" xfId="1" applyFont="1" applyBorder="1" applyAlignment="1">
      <alignment horizontal="center" vertical="center"/>
    </xf>
    <xf numFmtId="0" fontId="9" fillId="0" borderId="0" xfId="3" applyNumberFormat="1" applyFont="1" applyFill="1" applyAlignment="1">
      <alignment horizontal="center" shrinkToFit="1"/>
    </xf>
    <xf numFmtId="0" fontId="1" fillId="0" borderId="0" xfId="1" applyAlignment="1">
      <alignment horizontal="center" shrinkToFit="1"/>
    </xf>
    <xf numFmtId="0" fontId="2" fillId="0" borderId="17" xfId="1" applyFont="1" applyBorder="1" applyAlignment="1">
      <alignment vertical="center" shrinkToFit="1"/>
    </xf>
    <xf numFmtId="0" fontId="2" fillId="0" borderId="18" xfId="1" applyFont="1" applyBorder="1" applyAlignment="1">
      <alignment vertical="center" shrinkToFi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41" Type="http://schemas.openxmlformats.org/officeDocument/2006/relationships/image" Target="../media/image4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6.jpeg"/></Relationships>
</file>

<file path=xl/drawings/drawing1.xml><?xml version="1.0" encoding="utf-8"?>
<xdr:wsDr xmlns:xdr="http://schemas.openxmlformats.org/drawingml/2006/spreadsheetDrawing" xmlns:a="http://schemas.openxmlformats.org/drawingml/2006/main">
  <xdr:twoCellAnchor>
    <xdr:from>
      <xdr:col>8</xdr:col>
      <xdr:colOff>152400</xdr:colOff>
      <xdr:row>81</xdr:row>
      <xdr:rowOff>155582</xdr:rowOff>
    </xdr:from>
    <xdr:to>
      <xdr:col>11</xdr:col>
      <xdr:colOff>336550</xdr:colOff>
      <xdr:row>89</xdr:row>
      <xdr:rowOff>31758</xdr:rowOff>
    </xdr:to>
    <xdr:grpSp>
      <xdr:nvGrpSpPr>
        <xdr:cNvPr id="2" name="グループ化 23"/>
        <xdr:cNvGrpSpPr>
          <a:grpSpLocks/>
        </xdr:cNvGrpSpPr>
      </xdr:nvGrpSpPr>
      <xdr:grpSpPr bwMode="auto">
        <a:xfrm>
          <a:off x="7867650" y="14309732"/>
          <a:ext cx="1879600" cy="1247776"/>
          <a:chOff x="8132700" y="11417159"/>
          <a:chExt cx="1857375" cy="932838"/>
        </a:xfrm>
      </xdr:grpSpPr>
      <xdr:sp macro="" textlink="">
        <xdr:nvSpPr>
          <xdr:cNvPr id="3" name="テキスト ボックス 2"/>
          <xdr:cNvSpPr txBox="1"/>
        </xdr:nvSpPr>
        <xdr:spPr bwMode="auto">
          <a:xfrm>
            <a:off x="8132700" y="11513056"/>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5346" y="11417159"/>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4084" y="12032574"/>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133350</xdr:colOff>
      <xdr:row>0</xdr:row>
      <xdr:rowOff>0</xdr:rowOff>
    </xdr:from>
    <xdr:to>
      <xdr:col>23</xdr:col>
      <xdr:colOff>266700</xdr:colOff>
      <xdr:row>7</xdr:row>
      <xdr:rowOff>85725</xdr:rowOff>
    </xdr:to>
    <xdr:grpSp>
      <xdr:nvGrpSpPr>
        <xdr:cNvPr id="6" name="グループ化 5"/>
        <xdr:cNvGrpSpPr>
          <a:grpSpLocks/>
        </xdr:cNvGrpSpPr>
      </xdr:nvGrpSpPr>
      <xdr:grpSpPr bwMode="auto">
        <a:xfrm>
          <a:off x="476250" y="0"/>
          <a:ext cx="19354800" cy="1552575"/>
          <a:chOff x="555251" y="0"/>
          <a:chExt cx="20350443" cy="1490382"/>
        </a:xfrm>
      </xdr:grpSpPr>
      <xdr:pic>
        <xdr:nvPicPr>
          <xdr:cNvPr id="7"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5251" y="0"/>
            <a:ext cx="585508" cy="995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71850" y="142875"/>
            <a:ext cx="600075" cy="478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53179">
            <a:off x="2283759" y="38100"/>
            <a:ext cx="1107141" cy="64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7384" y="66675"/>
            <a:ext cx="1666875" cy="1423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1" name="グループ化 27"/>
          <xdr:cNvGrpSpPr>
            <a:grpSpLocks/>
          </xdr:cNvGrpSpPr>
        </xdr:nvGrpSpPr>
        <xdr:grpSpPr bwMode="auto">
          <a:xfrm>
            <a:off x="5162550" y="0"/>
            <a:ext cx="2679326" cy="621366"/>
            <a:chOff x="3574901" y="657679"/>
            <a:chExt cx="7969160" cy="1885954"/>
          </a:xfrm>
        </xdr:grpSpPr>
        <xdr:pic>
          <xdr:nvPicPr>
            <xdr:cNvPr id="30" name="図 5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465194">
              <a:off x="9484786" y="924274"/>
              <a:ext cx="2059275" cy="1205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5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rot="20134806" flipH="1">
              <a:off x="3574901" y="850780"/>
              <a:ext cx="2204732" cy="12837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21580"/>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247414" y="1746354"/>
              <a:ext cx="968126" cy="797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5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039386" y="1713812"/>
              <a:ext cx="1007634" cy="829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34" name="グループ化 21589"/>
            <xdr:cNvGrpSpPr>
              <a:grpSpLocks/>
            </xdr:cNvGrpSpPr>
          </xdr:nvGrpSpPr>
          <xdr:grpSpPr bwMode="auto">
            <a:xfrm>
              <a:off x="6123215" y="657679"/>
              <a:ext cx="3105150" cy="1876425"/>
              <a:chOff x="20379411" y="4867010"/>
              <a:chExt cx="6458034" cy="3892057"/>
            </a:xfrm>
          </xdr:grpSpPr>
          <xdr:pic>
            <xdr:nvPicPr>
              <xdr:cNvPr id="35" name="図 21578"/>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0379411" y="4867010"/>
                <a:ext cx="6458034" cy="3892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6" name="正方形/長方形 35">
                <a:extLst>
                  <a:ext uri="{FF2B5EF4-FFF2-40B4-BE49-F238E27FC236}"/>
                </a:extLst>
              </xdr:cNvPr>
              <xdr:cNvSpPr/>
            </xdr:nvSpPr>
            <xdr:spPr>
              <a:xfrm>
                <a:off x="22218385" y="4867010"/>
                <a:ext cx="3004307" cy="30072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pic>
        <xdr:nvPicPr>
          <xdr:cNvPr id="12" name="図 29"/>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3502528" y="0"/>
            <a:ext cx="676275" cy="59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2157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8435228" y="0"/>
            <a:ext cx="87966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4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404787" y="0"/>
            <a:ext cx="1847850" cy="1220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0"/>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9990604" y="38100"/>
            <a:ext cx="401171" cy="415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26"/>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8003801" y="38100"/>
            <a:ext cx="307602"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28"/>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rot="20178298" flipH="1">
            <a:off x="9381004" y="66675"/>
            <a:ext cx="3810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29"/>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591369" y="57150"/>
            <a:ext cx="314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30"/>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9023106" y="0"/>
            <a:ext cx="276225" cy="443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31"/>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6160003" y="0"/>
            <a:ext cx="790575" cy="586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32"/>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4035928" y="0"/>
            <a:ext cx="666750" cy="611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33"/>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7315329" y="47625"/>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34"/>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5474203" y="171450"/>
            <a:ext cx="504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35"/>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9636068" y="209550"/>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36"/>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8553579" y="76200"/>
            <a:ext cx="2381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37"/>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4988428" y="0"/>
            <a:ext cx="2190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38"/>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7058154" y="266700"/>
            <a:ext cx="152400" cy="262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39"/>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9912293" y="9525"/>
            <a:ext cx="428064"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40"/>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7915404" y="47625"/>
            <a:ext cx="466725" cy="472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84</xdr:row>
      <xdr:rowOff>142875</xdr:rowOff>
    </xdr:from>
    <xdr:to>
      <xdr:col>10</xdr:col>
      <xdr:colOff>276225</xdr:colOff>
      <xdr:row>97</xdr:row>
      <xdr:rowOff>142875</xdr:rowOff>
    </xdr:to>
    <xdr:grpSp>
      <xdr:nvGrpSpPr>
        <xdr:cNvPr id="37" name="グループ化 36"/>
        <xdr:cNvGrpSpPr>
          <a:grpSpLocks/>
        </xdr:cNvGrpSpPr>
      </xdr:nvGrpSpPr>
      <xdr:grpSpPr bwMode="auto">
        <a:xfrm>
          <a:off x="0" y="14811375"/>
          <a:ext cx="9172575" cy="2228850"/>
          <a:chOff x="19050" y="14509376"/>
          <a:chExt cx="10277475" cy="2175623"/>
        </a:xfrm>
      </xdr:grpSpPr>
      <xdr:pic>
        <xdr:nvPicPr>
          <xdr:cNvPr id="38" name="図 44"/>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9050" y="14623676"/>
            <a:ext cx="1790700" cy="2013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48"/>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007534" y="15936446"/>
            <a:ext cx="1297641" cy="643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58"/>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3457575" y="14677465"/>
            <a:ext cx="1905000" cy="100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1" name="図 60"/>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rot="-3616483">
            <a:off x="5785037" y="14410764"/>
            <a:ext cx="586628" cy="78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2" name="図 64"/>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8778128" y="15378393"/>
            <a:ext cx="1518397" cy="81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 name="図 67"/>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7403726" y="14667940"/>
            <a:ext cx="1002927" cy="542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46"/>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617009" y="14731253"/>
            <a:ext cx="2040591" cy="849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5" name="図 54"/>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4552950" y="15219829"/>
            <a:ext cx="1552575" cy="14365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6" name="図 56"/>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276975" y="14816978"/>
            <a:ext cx="2167778" cy="18680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23</xdr:col>
      <xdr:colOff>231775</xdr:colOff>
      <xdr:row>89</xdr:row>
      <xdr:rowOff>152400</xdr:rowOff>
    </xdr:from>
    <xdr:to>
      <xdr:col>24</xdr:col>
      <xdr:colOff>911225</xdr:colOff>
      <xdr:row>96</xdr:row>
      <xdr:rowOff>12700</xdr:rowOff>
    </xdr:to>
    <xdr:pic>
      <xdr:nvPicPr>
        <xdr:cNvPr id="47" name="図 3"/>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9605625" y="14830425"/>
          <a:ext cx="1184275" cy="105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450850</xdr:colOff>
      <xdr:row>93</xdr:row>
      <xdr:rowOff>142875</xdr:rowOff>
    </xdr:from>
    <xdr:to>
      <xdr:col>22</xdr:col>
      <xdr:colOff>377825</xdr:colOff>
      <xdr:row>97</xdr:row>
      <xdr:rowOff>85725</xdr:rowOff>
    </xdr:to>
    <xdr:pic>
      <xdr:nvPicPr>
        <xdr:cNvPr id="48" name="図 5"/>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8776950" y="15497175"/>
          <a:ext cx="4318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533400</xdr:colOff>
      <xdr:row>87</xdr:row>
      <xdr:rowOff>0</xdr:rowOff>
    </xdr:from>
    <xdr:to>
      <xdr:col>23</xdr:col>
      <xdr:colOff>314325</xdr:colOff>
      <xdr:row>88</xdr:row>
      <xdr:rowOff>123825</xdr:rowOff>
    </xdr:to>
    <xdr:pic>
      <xdr:nvPicPr>
        <xdr:cNvPr id="49" name="図 7"/>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9364325" y="14354175"/>
          <a:ext cx="3238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123825</xdr:colOff>
      <xdr:row>93</xdr:row>
      <xdr:rowOff>142875</xdr:rowOff>
    </xdr:from>
    <xdr:to>
      <xdr:col>20</xdr:col>
      <xdr:colOff>428625</xdr:colOff>
      <xdr:row>95</xdr:row>
      <xdr:rowOff>142875</xdr:rowOff>
    </xdr:to>
    <xdr:pic>
      <xdr:nvPicPr>
        <xdr:cNvPr id="50" name="図 9"/>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17907000" y="15497175"/>
          <a:ext cx="3048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1123950</xdr:colOff>
      <xdr:row>93</xdr:row>
      <xdr:rowOff>136525</xdr:rowOff>
    </xdr:from>
    <xdr:to>
      <xdr:col>19</xdr:col>
      <xdr:colOff>685800</xdr:colOff>
      <xdr:row>97</xdr:row>
      <xdr:rowOff>98425</xdr:rowOff>
    </xdr:to>
    <xdr:pic>
      <xdr:nvPicPr>
        <xdr:cNvPr id="51" name="図 11"/>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5621000" y="15490825"/>
          <a:ext cx="20383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1447800</xdr:colOff>
      <xdr:row>7</xdr:row>
      <xdr:rowOff>85725</xdr:rowOff>
    </xdr:from>
    <xdr:to>
      <xdr:col>2</xdr:col>
      <xdr:colOff>1933575</xdr:colOff>
      <xdr:row>10</xdr:row>
      <xdr:rowOff>57150</xdr:rowOff>
    </xdr:to>
    <xdr:pic>
      <xdr:nvPicPr>
        <xdr:cNvPr id="52" name="図 12"/>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2047875" y="1485900"/>
          <a:ext cx="4857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1504950</xdr:colOff>
      <xdr:row>72</xdr:row>
      <xdr:rowOff>161925</xdr:rowOff>
    </xdr:from>
    <xdr:to>
      <xdr:col>2</xdr:col>
      <xdr:colOff>1933575</xdr:colOff>
      <xdr:row>75</xdr:row>
      <xdr:rowOff>142875</xdr:rowOff>
    </xdr:to>
    <xdr:pic>
      <xdr:nvPicPr>
        <xdr:cNvPr id="53" name="図 14"/>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2105025" y="12087225"/>
          <a:ext cx="4286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1323975</xdr:colOff>
      <xdr:row>73</xdr:row>
      <xdr:rowOff>57150</xdr:rowOff>
    </xdr:from>
    <xdr:to>
      <xdr:col>2</xdr:col>
      <xdr:colOff>1504950</xdr:colOff>
      <xdr:row>74</xdr:row>
      <xdr:rowOff>57150</xdr:rowOff>
    </xdr:to>
    <xdr:pic>
      <xdr:nvPicPr>
        <xdr:cNvPr id="54" name="図 16"/>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1924050" y="12144375"/>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11</xdr:row>
      <xdr:rowOff>0</xdr:rowOff>
    </xdr:from>
    <xdr:to>
      <xdr:col>11</xdr:col>
      <xdr:colOff>1183821</xdr:colOff>
      <xdr:row>15</xdr:row>
      <xdr:rowOff>149678</xdr:rowOff>
    </xdr:to>
    <xdr:cxnSp macro="">
      <xdr:nvCxnSpPr>
        <xdr:cNvPr id="55" name="直線コネクタ 54"/>
        <xdr:cNvCxnSpPr/>
      </xdr:nvCxnSpPr>
      <xdr:spPr>
        <a:xfrm>
          <a:off x="9315450" y="204787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16</xdr:row>
      <xdr:rowOff>0</xdr:rowOff>
    </xdr:from>
    <xdr:to>
      <xdr:col>11</xdr:col>
      <xdr:colOff>1183821</xdr:colOff>
      <xdr:row>20</xdr:row>
      <xdr:rowOff>149678</xdr:rowOff>
    </xdr:to>
    <xdr:cxnSp macro="">
      <xdr:nvCxnSpPr>
        <xdr:cNvPr id="56" name="直線コネクタ 55"/>
        <xdr:cNvCxnSpPr/>
      </xdr:nvCxnSpPr>
      <xdr:spPr>
        <a:xfrm>
          <a:off x="9315450" y="2857500"/>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31</xdr:row>
      <xdr:rowOff>0</xdr:rowOff>
    </xdr:from>
    <xdr:to>
      <xdr:col>24</xdr:col>
      <xdr:colOff>1183821</xdr:colOff>
      <xdr:row>35</xdr:row>
      <xdr:rowOff>149678</xdr:rowOff>
    </xdr:to>
    <xdr:cxnSp macro="">
      <xdr:nvCxnSpPr>
        <xdr:cNvPr id="57" name="直線コネクタ 56"/>
        <xdr:cNvCxnSpPr/>
      </xdr:nvCxnSpPr>
      <xdr:spPr>
        <a:xfrm>
          <a:off x="19878675" y="528637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41</xdr:row>
      <xdr:rowOff>0</xdr:rowOff>
    </xdr:from>
    <xdr:to>
      <xdr:col>24</xdr:col>
      <xdr:colOff>1183821</xdr:colOff>
      <xdr:row>45</xdr:row>
      <xdr:rowOff>149678</xdr:rowOff>
    </xdr:to>
    <xdr:cxnSp macro="">
      <xdr:nvCxnSpPr>
        <xdr:cNvPr id="58" name="直線コネクタ 57"/>
        <xdr:cNvCxnSpPr/>
      </xdr:nvCxnSpPr>
      <xdr:spPr>
        <a:xfrm>
          <a:off x="19878675" y="690562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46</xdr:row>
      <xdr:rowOff>0</xdr:rowOff>
    </xdr:from>
    <xdr:to>
      <xdr:col>24</xdr:col>
      <xdr:colOff>1183821</xdr:colOff>
      <xdr:row>50</xdr:row>
      <xdr:rowOff>149678</xdr:rowOff>
    </xdr:to>
    <xdr:cxnSp macro="">
      <xdr:nvCxnSpPr>
        <xdr:cNvPr id="59" name="直線コネクタ 58"/>
        <xdr:cNvCxnSpPr/>
      </xdr:nvCxnSpPr>
      <xdr:spPr>
        <a:xfrm>
          <a:off x="19878675" y="7715250"/>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46</xdr:row>
      <xdr:rowOff>0</xdr:rowOff>
    </xdr:from>
    <xdr:to>
      <xdr:col>11</xdr:col>
      <xdr:colOff>1183821</xdr:colOff>
      <xdr:row>50</xdr:row>
      <xdr:rowOff>149678</xdr:rowOff>
    </xdr:to>
    <xdr:cxnSp macro="">
      <xdr:nvCxnSpPr>
        <xdr:cNvPr id="60" name="直線コネクタ 59"/>
        <xdr:cNvCxnSpPr/>
      </xdr:nvCxnSpPr>
      <xdr:spPr>
        <a:xfrm>
          <a:off x="9315450" y="7715250"/>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51</xdr:row>
      <xdr:rowOff>0</xdr:rowOff>
    </xdr:from>
    <xdr:to>
      <xdr:col>11</xdr:col>
      <xdr:colOff>1183821</xdr:colOff>
      <xdr:row>55</xdr:row>
      <xdr:rowOff>149678</xdr:rowOff>
    </xdr:to>
    <xdr:cxnSp macro="">
      <xdr:nvCxnSpPr>
        <xdr:cNvPr id="61" name="直線コネクタ 60"/>
        <xdr:cNvCxnSpPr/>
      </xdr:nvCxnSpPr>
      <xdr:spPr>
        <a:xfrm>
          <a:off x="9315450" y="852487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76</xdr:row>
      <xdr:rowOff>0</xdr:rowOff>
    </xdr:from>
    <xdr:to>
      <xdr:col>24</xdr:col>
      <xdr:colOff>1183821</xdr:colOff>
      <xdr:row>80</xdr:row>
      <xdr:rowOff>149678</xdr:rowOff>
    </xdr:to>
    <xdr:cxnSp macro="">
      <xdr:nvCxnSpPr>
        <xdr:cNvPr id="62" name="直線コネクタ 61"/>
        <xdr:cNvCxnSpPr/>
      </xdr:nvCxnSpPr>
      <xdr:spPr>
        <a:xfrm>
          <a:off x="19878675" y="12573000"/>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81</xdr:row>
      <xdr:rowOff>0</xdr:rowOff>
    </xdr:from>
    <xdr:to>
      <xdr:col>24</xdr:col>
      <xdr:colOff>1183821</xdr:colOff>
      <xdr:row>85</xdr:row>
      <xdr:rowOff>149678</xdr:rowOff>
    </xdr:to>
    <xdr:cxnSp macro="">
      <xdr:nvCxnSpPr>
        <xdr:cNvPr id="63" name="直線コネクタ 62"/>
        <xdr:cNvCxnSpPr/>
      </xdr:nvCxnSpPr>
      <xdr:spPr>
        <a:xfrm>
          <a:off x="19878675" y="1338262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xdr:row>
      <xdr:rowOff>0</xdr:rowOff>
    </xdr:from>
    <xdr:to>
      <xdr:col>24</xdr:col>
      <xdr:colOff>1183821</xdr:colOff>
      <xdr:row>10</xdr:row>
      <xdr:rowOff>149678</xdr:rowOff>
    </xdr:to>
    <xdr:cxnSp macro="">
      <xdr:nvCxnSpPr>
        <xdr:cNvPr id="64" name="直線コネクタ 63"/>
        <xdr:cNvCxnSpPr/>
      </xdr:nvCxnSpPr>
      <xdr:spPr>
        <a:xfrm>
          <a:off x="19878675" y="1238250"/>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xdr:row>
      <xdr:rowOff>0</xdr:rowOff>
    </xdr:from>
    <xdr:to>
      <xdr:col>24</xdr:col>
      <xdr:colOff>1183821</xdr:colOff>
      <xdr:row>15</xdr:row>
      <xdr:rowOff>149678</xdr:rowOff>
    </xdr:to>
    <xdr:cxnSp macro="">
      <xdr:nvCxnSpPr>
        <xdr:cNvPr id="65" name="直線コネクタ 64"/>
        <xdr:cNvCxnSpPr/>
      </xdr:nvCxnSpPr>
      <xdr:spPr>
        <a:xfrm>
          <a:off x="19878675" y="2047875"/>
          <a:ext cx="1183821" cy="7973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40</xdr:row>
      <xdr:rowOff>127000</xdr:rowOff>
    </xdr:from>
    <xdr:to>
      <xdr:col>15</xdr:col>
      <xdr:colOff>114300</xdr:colOff>
      <xdr:row>60</xdr:row>
      <xdr:rowOff>193675</xdr:rowOff>
    </xdr:to>
    <xdr:pic>
      <xdr:nvPicPr>
        <xdr:cNvPr id="208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8625" y="10302875"/>
          <a:ext cx="7083425" cy="482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26</xdr:row>
      <xdr:rowOff>174625</xdr:rowOff>
    </xdr:from>
    <xdr:to>
      <xdr:col>20</xdr:col>
      <xdr:colOff>12700</xdr:colOff>
      <xdr:row>47</xdr:row>
      <xdr:rowOff>79375</xdr:rowOff>
    </xdr:to>
    <xdr:pic>
      <xdr:nvPicPr>
        <xdr:cNvPr id="1056"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7016750"/>
          <a:ext cx="71882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zoomScale="50" zoomScaleNormal="50" zoomScaleSheetLayoutView="100" workbookViewId="0"/>
  </sheetViews>
  <sheetFormatPr defaultRowHeight="13.5" x14ac:dyDescent="0.15"/>
  <cols>
    <col min="1" max="1" width="4.5" style="80" bestFit="1" customWidth="1"/>
    <col min="2" max="2" width="3.375" style="81" bestFit="1" customWidth="1"/>
    <col min="3" max="3" width="26.625" style="81" customWidth="1"/>
    <col min="4" max="5" width="15.625" style="81" customWidth="1"/>
    <col min="6" max="6" width="16.875" style="81" customWidth="1"/>
    <col min="7" max="7" width="10.625" style="81" customWidth="1"/>
    <col min="8" max="8" width="7.125" style="82" bestFit="1" customWidth="1"/>
    <col min="9" max="9" width="6.625" style="81" customWidth="1"/>
    <col min="10" max="10" width="8.625" style="82" bestFit="1" customWidth="1"/>
    <col min="11" max="11" width="6.625" style="81" customWidth="1"/>
    <col min="12" max="12" width="15.625" style="81" customWidth="1"/>
    <col min="13" max="13" width="2.25" style="81" customWidth="1"/>
    <col min="14" max="14" width="4.5" style="127" bestFit="1" customWidth="1"/>
    <col min="15" max="15" width="3.375" style="81" bestFit="1" customWidth="1"/>
    <col min="16" max="16" width="26.625" style="81" customWidth="1"/>
    <col min="17" max="18" width="15.625" style="81" customWidth="1"/>
    <col min="19" max="19" width="16.875" style="81" customWidth="1"/>
    <col min="20" max="20" width="10.625" style="81" customWidth="1"/>
    <col min="21" max="21" width="7.125" style="82" customWidth="1"/>
    <col min="22" max="22" width="6.625" style="81" customWidth="1"/>
    <col min="23" max="23" width="7.125" style="82" bestFit="1" customWidth="1"/>
    <col min="24" max="24" width="6.625" style="81" customWidth="1"/>
    <col min="25" max="25" width="15.625" style="81" customWidth="1"/>
    <col min="26" max="16384" width="9" style="81"/>
  </cols>
  <sheetData>
    <row r="1" spans="1:25" ht="33.75" customHeight="1" x14ac:dyDescent="0.15">
      <c r="N1" s="80"/>
    </row>
    <row r="2" spans="1:25" s="80" customFormat="1" ht="12.75" customHeight="1" x14ac:dyDescent="0.15">
      <c r="A2" s="167" t="s">
        <v>212</v>
      </c>
      <c r="B2" s="168" t="s">
        <v>213</v>
      </c>
      <c r="C2" s="169"/>
      <c r="D2" s="170" t="s">
        <v>214</v>
      </c>
      <c r="E2" s="170"/>
      <c r="F2" s="170"/>
      <c r="G2" s="83"/>
      <c r="H2" s="160" t="s">
        <v>215</v>
      </c>
      <c r="I2" s="84" t="s">
        <v>216</v>
      </c>
      <c r="J2" s="160" t="s">
        <v>217</v>
      </c>
      <c r="K2" s="84" t="s">
        <v>216</v>
      </c>
      <c r="L2" s="85"/>
      <c r="M2" s="86"/>
      <c r="N2" s="167" t="s">
        <v>212</v>
      </c>
      <c r="O2" s="168" t="s">
        <v>213</v>
      </c>
      <c r="P2" s="169"/>
      <c r="Q2" s="170" t="s">
        <v>214</v>
      </c>
      <c r="R2" s="170"/>
      <c r="S2" s="170"/>
      <c r="T2" s="83"/>
      <c r="U2" s="160" t="s">
        <v>215</v>
      </c>
      <c r="V2" s="84" t="s">
        <v>216</v>
      </c>
      <c r="W2" s="160" t="s">
        <v>217</v>
      </c>
      <c r="X2" s="84" t="s">
        <v>216</v>
      </c>
      <c r="Y2" s="85"/>
    </row>
    <row r="3" spans="1:25" s="80" customFormat="1" ht="12.75" customHeight="1" x14ac:dyDescent="0.15">
      <c r="A3" s="167"/>
      <c r="B3" s="168"/>
      <c r="C3" s="169"/>
      <c r="D3" s="163" t="s">
        <v>218</v>
      </c>
      <c r="E3" s="164" t="s">
        <v>219</v>
      </c>
      <c r="F3" s="165" t="s">
        <v>220</v>
      </c>
      <c r="G3" s="166" t="s">
        <v>221</v>
      </c>
      <c r="H3" s="160"/>
      <c r="I3" s="84" t="s">
        <v>222</v>
      </c>
      <c r="J3" s="160"/>
      <c r="K3" s="84" t="s">
        <v>222</v>
      </c>
      <c r="L3" s="162" t="s">
        <v>223</v>
      </c>
      <c r="M3" s="86"/>
      <c r="N3" s="167"/>
      <c r="O3" s="168"/>
      <c r="P3" s="169"/>
      <c r="Q3" s="163" t="s">
        <v>218</v>
      </c>
      <c r="R3" s="164" t="s">
        <v>219</v>
      </c>
      <c r="S3" s="165" t="s">
        <v>220</v>
      </c>
      <c r="T3" s="166" t="s">
        <v>221</v>
      </c>
      <c r="U3" s="160"/>
      <c r="V3" s="84" t="s">
        <v>222</v>
      </c>
      <c r="W3" s="160"/>
      <c r="X3" s="84" t="s">
        <v>222</v>
      </c>
      <c r="Y3" s="162" t="s">
        <v>223</v>
      </c>
    </row>
    <row r="4" spans="1:25" s="80" customFormat="1" ht="12.75" customHeight="1" x14ac:dyDescent="0.15">
      <c r="A4" s="167"/>
      <c r="B4" s="168"/>
      <c r="C4" s="169"/>
      <c r="D4" s="163"/>
      <c r="E4" s="164"/>
      <c r="F4" s="165"/>
      <c r="G4" s="166"/>
      <c r="H4" s="160"/>
      <c r="I4" s="84" t="s">
        <v>224</v>
      </c>
      <c r="J4" s="160"/>
      <c r="K4" s="84" t="s">
        <v>224</v>
      </c>
      <c r="L4" s="162"/>
      <c r="M4" s="86"/>
      <c r="N4" s="167"/>
      <c r="O4" s="168"/>
      <c r="P4" s="169"/>
      <c r="Q4" s="163"/>
      <c r="R4" s="164"/>
      <c r="S4" s="165"/>
      <c r="T4" s="166"/>
      <c r="U4" s="160"/>
      <c r="V4" s="84" t="s">
        <v>224</v>
      </c>
      <c r="W4" s="160"/>
      <c r="X4" s="84" t="s">
        <v>224</v>
      </c>
      <c r="Y4" s="162"/>
    </row>
    <row r="5" spans="1:25" s="80" customFormat="1" ht="12.75" customHeight="1" x14ac:dyDescent="0.15">
      <c r="A5" s="167"/>
      <c r="B5" s="168"/>
      <c r="C5" s="169"/>
      <c r="D5" s="163"/>
      <c r="E5" s="164"/>
      <c r="F5" s="165"/>
      <c r="G5" s="166"/>
      <c r="H5" s="160"/>
      <c r="I5" s="84" t="s">
        <v>225</v>
      </c>
      <c r="J5" s="160"/>
      <c r="K5" s="84" t="s">
        <v>225</v>
      </c>
      <c r="L5" s="162"/>
      <c r="M5" s="86"/>
      <c r="N5" s="167"/>
      <c r="O5" s="168"/>
      <c r="P5" s="169"/>
      <c r="Q5" s="163"/>
      <c r="R5" s="164"/>
      <c r="S5" s="165"/>
      <c r="T5" s="166"/>
      <c r="U5" s="160"/>
      <c r="V5" s="84" t="s">
        <v>225</v>
      </c>
      <c r="W5" s="160"/>
      <c r="X5" s="84" t="s">
        <v>225</v>
      </c>
      <c r="Y5" s="162"/>
    </row>
    <row r="6" spans="1:25" s="80" customFormat="1" ht="12.75" customHeight="1" x14ac:dyDescent="0.15">
      <c r="A6" s="167"/>
      <c r="B6" s="168"/>
      <c r="C6" s="169"/>
      <c r="D6" s="163"/>
      <c r="E6" s="164"/>
      <c r="F6" s="165"/>
      <c r="G6" s="166"/>
      <c r="H6" s="160"/>
      <c r="I6" s="84" t="s">
        <v>226</v>
      </c>
      <c r="J6" s="160"/>
      <c r="K6" s="84" t="s">
        <v>226</v>
      </c>
      <c r="L6" s="162"/>
      <c r="M6" s="86"/>
      <c r="N6" s="167"/>
      <c r="O6" s="168"/>
      <c r="P6" s="169"/>
      <c r="Q6" s="163"/>
      <c r="R6" s="164"/>
      <c r="S6" s="165"/>
      <c r="T6" s="166"/>
      <c r="U6" s="160"/>
      <c r="V6" s="84" t="s">
        <v>226</v>
      </c>
      <c r="W6" s="160"/>
      <c r="X6" s="84" t="s">
        <v>226</v>
      </c>
      <c r="Y6" s="162"/>
    </row>
    <row r="7" spans="1:25" ht="12.75" customHeight="1" x14ac:dyDescent="0.15">
      <c r="A7" s="155" t="s">
        <v>227</v>
      </c>
      <c r="B7" s="157" t="s">
        <v>228</v>
      </c>
      <c r="C7" s="87" t="s">
        <v>45</v>
      </c>
      <c r="D7" s="149" t="s">
        <v>229</v>
      </c>
      <c r="E7" s="149" t="s">
        <v>230</v>
      </c>
      <c r="F7" s="149" t="s">
        <v>231</v>
      </c>
      <c r="G7" s="143" t="s">
        <v>232</v>
      </c>
      <c r="H7" s="88">
        <v>572</v>
      </c>
      <c r="I7" s="89" t="s">
        <v>233</v>
      </c>
      <c r="J7" s="88">
        <f>IF(H7="","",H7*0.75)</f>
        <v>429</v>
      </c>
      <c r="K7" s="89" t="s">
        <v>233</v>
      </c>
      <c r="L7" s="90" t="s">
        <v>62</v>
      </c>
      <c r="M7" s="91"/>
      <c r="N7" s="150">
        <v>16</v>
      </c>
      <c r="O7" s="150" t="s">
        <v>234</v>
      </c>
      <c r="P7" s="92" t="s">
        <v>235</v>
      </c>
      <c r="Q7" s="149" t="s">
        <v>236</v>
      </c>
      <c r="R7" s="149" t="s">
        <v>237</v>
      </c>
      <c r="S7" s="149" t="s">
        <v>238</v>
      </c>
      <c r="T7" s="143" t="s">
        <v>239</v>
      </c>
      <c r="U7" s="88">
        <v>600</v>
      </c>
      <c r="V7" s="89" t="s">
        <v>240</v>
      </c>
      <c r="W7" s="88">
        <f>IF(U7="","",U7*0.75)</f>
        <v>450</v>
      </c>
      <c r="X7" s="89" t="s">
        <v>240</v>
      </c>
      <c r="Y7" s="144"/>
    </row>
    <row r="8" spans="1:25" ht="12.75" customHeight="1" x14ac:dyDescent="0.15">
      <c r="A8" s="156"/>
      <c r="B8" s="157"/>
      <c r="C8" s="93" t="s">
        <v>241</v>
      </c>
      <c r="D8" s="149"/>
      <c r="E8" s="149"/>
      <c r="F8" s="149"/>
      <c r="G8" s="143"/>
      <c r="H8" s="94">
        <v>20</v>
      </c>
      <c r="I8" s="95" t="s">
        <v>242</v>
      </c>
      <c r="J8" s="94">
        <f>IF(H8="","",ROUND(H8*0.75,2))</f>
        <v>15</v>
      </c>
      <c r="K8" s="95" t="s">
        <v>242</v>
      </c>
      <c r="L8" s="96" t="s">
        <v>243</v>
      </c>
      <c r="M8" s="97"/>
      <c r="N8" s="150"/>
      <c r="O8" s="150"/>
      <c r="P8" s="93" t="s">
        <v>244</v>
      </c>
      <c r="Q8" s="149"/>
      <c r="R8" s="149"/>
      <c r="S8" s="149"/>
      <c r="T8" s="143"/>
      <c r="U8" s="94">
        <v>23.5</v>
      </c>
      <c r="V8" s="95" t="s">
        <v>242</v>
      </c>
      <c r="W8" s="94">
        <f>IF(U8="","",ROUND(U8*0.75,2))</f>
        <v>17.63</v>
      </c>
      <c r="X8" s="95" t="s">
        <v>242</v>
      </c>
      <c r="Y8" s="145"/>
    </row>
    <row r="9" spans="1:25" ht="12.75" customHeight="1" x14ac:dyDescent="0.15">
      <c r="A9" s="156"/>
      <c r="B9" s="157"/>
      <c r="C9" s="93" t="s">
        <v>53</v>
      </c>
      <c r="D9" s="149"/>
      <c r="E9" s="149"/>
      <c r="F9" s="149"/>
      <c r="G9" s="143"/>
      <c r="H9" s="94">
        <v>18.2</v>
      </c>
      <c r="I9" s="95" t="s">
        <v>242</v>
      </c>
      <c r="J9" s="94">
        <f>IF(H9="","",ROUND(H9*0.75,2))</f>
        <v>13.65</v>
      </c>
      <c r="K9" s="95" t="s">
        <v>242</v>
      </c>
      <c r="L9" s="96" t="s">
        <v>245</v>
      </c>
      <c r="M9" s="97"/>
      <c r="N9" s="150"/>
      <c r="O9" s="150"/>
      <c r="P9" s="93" t="s">
        <v>246</v>
      </c>
      <c r="Q9" s="149"/>
      <c r="R9" s="149"/>
      <c r="S9" s="149"/>
      <c r="T9" s="143"/>
      <c r="U9" s="94">
        <v>11.8</v>
      </c>
      <c r="V9" s="95" t="s">
        <v>242</v>
      </c>
      <c r="W9" s="94">
        <f>IF(U9="","",ROUND(U9*0.75,2))</f>
        <v>8.85</v>
      </c>
      <c r="X9" s="95" t="s">
        <v>242</v>
      </c>
      <c r="Y9" s="145"/>
    </row>
    <row r="10" spans="1:25" ht="12.75" customHeight="1" x14ac:dyDescent="0.15">
      <c r="A10" s="156"/>
      <c r="B10" s="157"/>
      <c r="C10" s="93" t="s">
        <v>58</v>
      </c>
      <c r="D10" s="149"/>
      <c r="E10" s="149"/>
      <c r="F10" s="149"/>
      <c r="G10" s="143"/>
      <c r="H10" s="94">
        <v>80.400000000000006</v>
      </c>
      <c r="I10" s="95" t="s">
        <v>242</v>
      </c>
      <c r="J10" s="94">
        <f>IF(H10="","",ROUND(H10*0.75,2))</f>
        <v>60.3</v>
      </c>
      <c r="K10" s="95" t="s">
        <v>242</v>
      </c>
      <c r="L10" s="96" t="s">
        <v>247</v>
      </c>
      <c r="M10" s="97"/>
      <c r="N10" s="150"/>
      <c r="O10" s="150"/>
      <c r="P10" s="93" t="s">
        <v>92</v>
      </c>
      <c r="Q10" s="149"/>
      <c r="R10" s="149"/>
      <c r="S10" s="149"/>
      <c r="T10" s="143"/>
      <c r="U10" s="94">
        <v>97.6</v>
      </c>
      <c r="V10" s="95" t="s">
        <v>242</v>
      </c>
      <c r="W10" s="94">
        <f>IF(U10="","",ROUND(U10*0.75,2))</f>
        <v>73.2</v>
      </c>
      <c r="X10" s="95" t="s">
        <v>242</v>
      </c>
      <c r="Y10" s="145"/>
    </row>
    <row r="11" spans="1:25" ht="12.75" customHeight="1" x14ac:dyDescent="0.15">
      <c r="A11" s="156"/>
      <c r="B11" s="157"/>
      <c r="C11" s="98"/>
      <c r="D11" s="149"/>
      <c r="E11" s="149"/>
      <c r="F11" s="149"/>
      <c r="G11" s="143"/>
      <c r="H11" s="99">
        <v>1.2</v>
      </c>
      <c r="I11" s="100" t="s">
        <v>242</v>
      </c>
      <c r="J11" s="99">
        <f>IF(H11="","",ROUND(H11*0.75,2))</f>
        <v>0.9</v>
      </c>
      <c r="K11" s="100" t="s">
        <v>242</v>
      </c>
      <c r="L11" s="101"/>
      <c r="M11" s="97"/>
      <c r="N11" s="150"/>
      <c r="O11" s="150"/>
      <c r="P11" s="98"/>
      <c r="Q11" s="149"/>
      <c r="R11" s="149"/>
      <c r="S11" s="149"/>
      <c r="T11" s="143"/>
      <c r="U11" s="99">
        <v>1.5</v>
      </c>
      <c r="V11" s="100" t="s">
        <v>242</v>
      </c>
      <c r="W11" s="99">
        <f>IF(U11="","",ROUND(U11*0.75,2))</f>
        <v>1.1299999999999999</v>
      </c>
      <c r="X11" s="100" t="s">
        <v>242</v>
      </c>
      <c r="Y11" s="146"/>
    </row>
    <row r="12" spans="1:25" ht="12.75" customHeight="1" x14ac:dyDescent="0.15">
      <c r="A12" s="160">
        <v>2</v>
      </c>
      <c r="B12" s="153" t="s">
        <v>234</v>
      </c>
      <c r="C12" s="92" t="s">
        <v>235</v>
      </c>
      <c r="D12" s="149" t="s">
        <v>236</v>
      </c>
      <c r="E12" s="149" t="s">
        <v>237</v>
      </c>
      <c r="F12" s="149" t="s">
        <v>238</v>
      </c>
      <c r="G12" s="143" t="s">
        <v>239</v>
      </c>
      <c r="H12" s="102">
        <v>600</v>
      </c>
      <c r="I12" s="103" t="s">
        <v>248</v>
      </c>
      <c r="J12" s="88">
        <f>IF(H12="","",H12*0.75)</f>
        <v>450</v>
      </c>
      <c r="K12" s="103" t="s">
        <v>248</v>
      </c>
      <c r="L12" s="144"/>
      <c r="M12" s="104"/>
      <c r="N12" s="160">
        <v>17</v>
      </c>
      <c r="O12" s="153" t="s">
        <v>249</v>
      </c>
      <c r="P12" s="105" t="s">
        <v>250</v>
      </c>
      <c r="Q12" s="149" t="s">
        <v>251</v>
      </c>
      <c r="R12" s="149" t="s">
        <v>252</v>
      </c>
      <c r="S12" s="149" t="s">
        <v>253</v>
      </c>
      <c r="T12" s="143" t="s">
        <v>254</v>
      </c>
      <c r="U12" s="102">
        <v>606</v>
      </c>
      <c r="V12" s="103" t="s">
        <v>248</v>
      </c>
      <c r="W12" s="88">
        <f>IF(U12="","",U12*0.75)</f>
        <v>454.5</v>
      </c>
      <c r="X12" s="103" t="s">
        <v>248</v>
      </c>
      <c r="Y12" s="144"/>
    </row>
    <row r="13" spans="1:25" ht="12.75" customHeight="1" x14ac:dyDescent="0.15">
      <c r="A13" s="160"/>
      <c r="B13" s="153"/>
      <c r="C13" s="93" t="s">
        <v>244</v>
      </c>
      <c r="D13" s="154"/>
      <c r="E13" s="154"/>
      <c r="F13" s="149"/>
      <c r="G13" s="143"/>
      <c r="H13" s="94">
        <v>23.5</v>
      </c>
      <c r="I13" s="93" t="s">
        <v>255</v>
      </c>
      <c r="J13" s="94">
        <f t="shared" ref="J13:J76" si="0">IF(H13="","",ROUND(H13*0.75,2))</f>
        <v>17.63</v>
      </c>
      <c r="K13" s="93" t="s">
        <v>256</v>
      </c>
      <c r="L13" s="145"/>
      <c r="M13" s="104"/>
      <c r="N13" s="160"/>
      <c r="O13" s="153"/>
      <c r="P13" s="93" t="s">
        <v>257</v>
      </c>
      <c r="Q13" s="154"/>
      <c r="R13" s="154"/>
      <c r="S13" s="149"/>
      <c r="T13" s="143"/>
      <c r="U13" s="94">
        <v>23.2</v>
      </c>
      <c r="V13" s="93" t="s">
        <v>256</v>
      </c>
      <c r="W13" s="94">
        <f t="shared" ref="W13:W76" si="1">IF(U13="","",ROUND(U13*0.75,2))</f>
        <v>17.399999999999999</v>
      </c>
      <c r="X13" s="93" t="s">
        <v>256</v>
      </c>
      <c r="Y13" s="145"/>
    </row>
    <row r="14" spans="1:25" ht="12.75" customHeight="1" x14ac:dyDescent="0.15">
      <c r="A14" s="160"/>
      <c r="B14" s="153"/>
      <c r="C14" s="93" t="s">
        <v>246</v>
      </c>
      <c r="D14" s="154"/>
      <c r="E14" s="154"/>
      <c r="F14" s="149"/>
      <c r="G14" s="143"/>
      <c r="H14" s="94">
        <v>11.8</v>
      </c>
      <c r="I14" s="93" t="s">
        <v>256</v>
      </c>
      <c r="J14" s="94">
        <f t="shared" si="0"/>
        <v>8.85</v>
      </c>
      <c r="K14" s="93" t="s">
        <v>256</v>
      </c>
      <c r="L14" s="145"/>
      <c r="M14" s="104"/>
      <c r="N14" s="160"/>
      <c r="O14" s="153"/>
      <c r="P14" s="93" t="s">
        <v>258</v>
      </c>
      <c r="Q14" s="154"/>
      <c r="R14" s="154"/>
      <c r="S14" s="149"/>
      <c r="T14" s="143"/>
      <c r="U14" s="94">
        <v>19.8</v>
      </c>
      <c r="V14" s="93" t="s">
        <v>256</v>
      </c>
      <c r="W14" s="94">
        <f t="shared" si="1"/>
        <v>14.85</v>
      </c>
      <c r="X14" s="93" t="s">
        <v>256</v>
      </c>
      <c r="Y14" s="145"/>
    </row>
    <row r="15" spans="1:25" ht="12.75" customHeight="1" x14ac:dyDescent="0.15">
      <c r="A15" s="160"/>
      <c r="B15" s="153"/>
      <c r="C15" s="93" t="s">
        <v>92</v>
      </c>
      <c r="D15" s="154"/>
      <c r="E15" s="154"/>
      <c r="F15" s="149"/>
      <c r="G15" s="143"/>
      <c r="H15" s="94">
        <v>97.6</v>
      </c>
      <c r="I15" s="93" t="s">
        <v>256</v>
      </c>
      <c r="J15" s="94">
        <f t="shared" si="0"/>
        <v>73.2</v>
      </c>
      <c r="K15" s="93" t="s">
        <v>256</v>
      </c>
      <c r="L15" s="145"/>
      <c r="M15" s="104"/>
      <c r="N15" s="160"/>
      <c r="O15" s="153"/>
      <c r="P15" s="93"/>
      <c r="Q15" s="154"/>
      <c r="R15" s="154"/>
      <c r="S15" s="149"/>
      <c r="T15" s="143"/>
      <c r="U15" s="94">
        <v>81.099999999999994</v>
      </c>
      <c r="V15" s="93" t="s">
        <v>256</v>
      </c>
      <c r="W15" s="94">
        <f t="shared" si="1"/>
        <v>60.83</v>
      </c>
      <c r="X15" s="93" t="s">
        <v>256</v>
      </c>
      <c r="Y15" s="145"/>
    </row>
    <row r="16" spans="1:25" ht="12.75" customHeight="1" x14ac:dyDescent="0.15">
      <c r="A16" s="160"/>
      <c r="B16" s="153"/>
      <c r="C16" s="98"/>
      <c r="D16" s="154"/>
      <c r="E16" s="154"/>
      <c r="F16" s="149"/>
      <c r="G16" s="143"/>
      <c r="H16" s="99">
        <v>1.5</v>
      </c>
      <c r="I16" s="98" t="s">
        <v>259</v>
      </c>
      <c r="J16" s="99">
        <f t="shared" si="0"/>
        <v>1.1299999999999999</v>
      </c>
      <c r="K16" s="98" t="s">
        <v>259</v>
      </c>
      <c r="L16" s="146"/>
      <c r="M16" s="104"/>
      <c r="N16" s="160"/>
      <c r="O16" s="153"/>
      <c r="P16" s="98"/>
      <c r="Q16" s="154"/>
      <c r="R16" s="154"/>
      <c r="S16" s="149"/>
      <c r="T16" s="143"/>
      <c r="U16" s="99">
        <v>1.5</v>
      </c>
      <c r="V16" s="98" t="s">
        <v>259</v>
      </c>
      <c r="W16" s="99">
        <f t="shared" si="1"/>
        <v>1.1299999999999999</v>
      </c>
      <c r="X16" s="98" t="s">
        <v>259</v>
      </c>
      <c r="Y16" s="146"/>
    </row>
    <row r="17" spans="1:25" ht="12.75" customHeight="1" x14ac:dyDescent="0.15">
      <c r="A17" s="160">
        <v>3</v>
      </c>
      <c r="B17" s="153" t="s">
        <v>249</v>
      </c>
      <c r="C17" s="105" t="s">
        <v>250</v>
      </c>
      <c r="D17" s="149" t="s">
        <v>251</v>
      </c>
      <c r="E17" s="149" t="s">
        <v>252</v>
      </c>
      <c r="F17" s="149" t="s">
        <v>253</v>
      </c>
      <c r="G17" s="143" t="s">
        <v>254</v>
      </c>
      <c r="H17" s="102">
        <v>606</v>
      </c>
      <c r="I17" s="89" t="s">
        <v>233</v>
      </c>
      <c r="J17" s="88">
        <f>IF(H17="","",H17*0.75)</f>
        <v>454.5</v>
      </c>
      <c r="K17" s="89" t="s">
        <v>233</v>
      </c>
      <c r="L17" s="144"/>
      <c r="M17" s="91"/>
      <c r="N17" s="160">
        <v>18</v>
      </c>
      <c r="O17" s="153" t="s">
        <v>260</v>
      </c>
      <c r="P17" s="106" t="s">
        <v>114</v>
      </c>
      <c r="Q17" s="149" t="s">
        <v>261</v>
      </c>
      <c r="R17" s="149" t="s">
        <v>262</v>
      </c>
      <c r="S17" s="149" t="s">
        <v>263</v>
      </c>
      <c r="T17" s="143" t="s">
        <v>264</v>
      </c>
      <c r="U17" s="102">
        <v>576</v>
      </c>
      <c r="V17" s="89" t="s">
        <v>265</v>
      </c>
      <c r="W17" s="88">
        <f>IF(U17="","",U17*0.75)</f>
        <v>432</v>
      </c>
      <c r="X17" s="89" t="s">
        <v>265</v>
      </c>
      <c r="Y17" s="90" t="s">
        <v>266</v>
      </c>
    </row>
    <row r="18" spans="1:25" ht="12.75" customHeight="1" x14ac:dyDescent="0.15">
      <c r="A18" s="161"/>
      <c r="B18" s="153"/>
      <c r="C18" s="93" t="s">
        <v>257</v>
      </c>
      <c r="D18" s="149"/>
      <c r="E18" s="149"/>
      <c r="F18" s="149"/>
      <c r="G18" s="143"/>
      <c r="H18" s="94">
        <v>23.2</v>
      </c>
      <c r="I18" s="93" t="s">
        <v>256</v>
      </c>
      <c r="J18" s="94">
        <f>IF(H18="","",ROUND(H18*0.75,2))</f>
        <v>17.399999999999999</v>
      </c>
      <c r="K18" s="93" t="s">
        <v>256</v>
      </c>
      <c r="L18" s="145"/>
      <c r="M18" s="104"/>
      <c r="N18" s="161"/>
      <c r="O18" s="153"/>
      <c r="P18" s="93" t="s">
        <v>119</v>
      </c>
      <c r="Q18" s="149"/>
      <c r="R18" s="149"/>
      <c r="S18" s="149"/>
      <c r="T18" s="143"/>
      <c r="U18" s="94">
        <v>21</v>
      </c>
      <c r="V18" s="93" t="s">
        <v>256</v>
      </c>
      <c r="W18" s="94">
        <f>IF(U18="","",ROUND(U18*0.75,2))</f>
        <v>15.75</v>
      </c>
      <c r="X18" s="93" t="s">
        <v>256</v>
      </c>
      <c r="Y18" s="96" t="s">
        <v>267</v>
      </c>
    </row>
    <row r="19" spans="1:25" ht="12.75" customHeight="1" x14ac:dyDescent="0.15">
      <c r="A19" s="161"/>
      <c r="B19" s="153"/>
      <c r="C19" s="93" t="s">
        <v>258</v>
      </c>
      <c r="D19" s="149"/>
      <c r="E19" s="149"/>
      <c r="F19" s="149"/>
      <c r="G19" s="143"/>
      <c r="H19" s="94">
        <v>19.8</v>
      </c>
      <c r="I19" s="93" t="s">
        <v>256</v>
      </c>
      <c r="J19" s="94">
        <f t="shared" si="0"/>
        <v>14.85</v>
      </c>
      <c r="K19" s="93" t="s">
        <v>256</v>
      </c>
      <c r="L19" s="145"/>
      <c r="M19" s="104"/>
      <c r="N19" s="161"/>
      <c r="O19" s="153"/>
      <c r="P19" s="93" t="s">
        <v>121</v>
      </c>
      <c r="Q19" s="149"/>
      <c r="R19" s="149"/>
      <c r="S19" s="149"/>
      <c r="T19" s="143"/>
      <c r="U19" s="94">
        <v>17.7</v>
      </c>
      <c r="V19" s="93" t="s">
        <v>256</v>
      </c>
      <c r="W19" s="94">
        <f t="shared" si="1"/>
        <v>13.28</v>
      </c>
      <c r="X19" s="93" t="s">
        <v>256</v>
      </c>
      <c r="Y19" s="96"/>
    </row>
    <row r="20" spans="1:25" ht="12.75" customHeight="1" x14ac:dyDescent="0.15">
      <c r="A20" s="161"/>
      <c r="B20" s="153"/>
      <c r="C20" s="93"/>
      <c r="D20" s="149"/>
      <c r="E20" s="149"/>
      <c r="F20" s="149"/>
      <c r="G20" s="143"/>
      <c r="H20" s="94">
        <v>81.099999999999994</v>
      </c>
      <c r="I20" s="93" t="s">
        <v>256</v>
      </c>
      <c r="J20" s="94">
        <f t="shared" si="0"/>
        <v>60.83</v>
      </c>
      <c r="K20" s="93" t="s">
        <v>256</v>
      </c>
      <c r="L20" s="145"/>
      <c r="M20" s="104"/>
      <c r="N20" s="161"/>
      <c r="O20" s="153"/>
      <c r="P20" s="93"/>
      <c r="Q20" s="149"/>
      <c r="R20" s="149"/>
      <c r="S20" s="149"/>
      <c r="T20" s="143"/>
      <c r="U20" s="94">
        <v>82.4</v>
      </c>
      <c r="V20" s="93" t="s">
        <v>256</v>
      </c>
      <c r="W20" s="94">
        <f t="shared" si="1"/>
        <v>61.8</v>
      </c>
      <c r="X20" s="93" t="s">
        <v>256</v>
      </c>
      <c r="Y20" s="96"/>
    </row>
    <row r="21" spans="1:25" ht="12.75" customHeight="1" x14ac:dyDescent="0.15">
      <c r="A21" s="161"/>
      <c r="B21" s="153"/>
      <c r="C21" s="98"/>
      <c r="D21" s="149"/>
      <c r="E21" s="149"/>
      <c r="F21" s="149"/>
      <c r="G21" s="143"/>
      <c r="H21" s="99">
        <v>1.5</v>
      </c>
      <c r="I21" s="98" t="s">
        <v>256</v>
      </c>
      <c r="J21" s="99">
        <f t="shared" si="0"/>
        <v>1.1299999999999999</v>
      </c>
      <c r="K21" s="98" t="s">
        <v>256</v>
      </c>
      <c r="L21" s="146"/>
      <c r="M21" s="104"/>
      <c r="N21" s="161"/>
      <c r="O21" s="153"/>
      <c r="P21" s="98"/>
      <c r="Q21" s="149"/>
      <c r="R21" s="149"/>
      <c r="S21" s="149"/>
      <c r="T21" s="143"/>
      <c r="U21" s="99">
        <v>3.6</v>
      </c>
      <c r="V21" s="98" t="s">
        <v>256</v>
      </c>
      <c r="W21" s="99">
        <f t="shared" si="1"/>
        <v>2.7</v>
      </c>
      <c r="X21" s="98" t="s">
        <v>256</v>
      </c>
      <c r="Y21" s="101"/>
    </row>
    <row r="22" spans="1:25" ht="12.75" customHeight="1" x14ac:dyDescent="0.15">
      <c r="A22" s="160">
        <v>4</v>
      </c>
      <c r="B22" s="153" t="s">
        <v>260</v>
      </c>
      <c r="C22" s="106" t="s">
        <v>114</v>
      </c>
      <c r="D22" s="149" t="s">
        <v>261</v>
      </c>
      <c r="E22" s="149" t="s">
        <v>262</v>
      </c>
      <c r="F22" s="149" t="s">
        <v>263</v>
      </c>
      <c r="G22" s="143" t="s">
        <v>264</v>
      </c>
      <c r="H22" s="102">
        <v>585</v>
      </c>
      <c r="I22" s="89" t="s">
        <v>265</v>
      </c>
      <c r="J22" s="88">
        <f>IF(H22="","",H22*0.75)</f>
        <v>438.75</v>
      </c>
      <c r="K22" s="89" t="s">
        <v>265</v>
      </c>
      <c r="L22" s="90" t="s">
        <v>266</v>
      </c>
      <c r="M22" s="91"/>
      <c r="N22" s="160">
        <v>19</v>
      </c>
      <c r="O22" s="153" t="s">
        <v>268</v>
      </c>
      <c r="P22" s="87" t="s">
        <v>269</v>
      </c>
      <c r="Q22" s="149"/>
      <c r="R22" s="149"/>
      <c r="S22" s="149"/>
      <c r="T22" s="143"/>
      <c r="U22" s="102"/>
      <c r="V22" s="89" t="s">
        <v>265</v>
      </c>
      <c r="W22" s="88" t="str">
        <f>IF(U22="","",U22*0.75)</f>
        <v/>
      </c>
      <c r="X22" s="89" t="s">
        <v>265</v>
      </c>
      <c r="Y22" s="90" t="s">
        <v>266</v>
      </c>
    </row>
    <row r="23" spans="1:25" ht="12.75" customHeight="1" x14ac:dyDescent="0.15">
      <c r="A23" s="161"/>
      <c r="B23" s="153"/>
      <c r="C23" s="93" t="s">
        <v>119</v>
      </c>
      <c r="D23" s="149"/>
      <c r="E23" s="149"/>
      <c r="F23" s="149"/>
      <c r="G23" s="143"/>
      <c r="H23" s="94">
        <v>21</v>
      </c>
      <c r="I23" s="93" t="s">
        <v>256</v>
      </c>
      <c r="J23" s="94">
        <f>IF(H23="","",ROUND(H23*0.75,2))</f>
        <v>15.75</v>
      </c>
      <c r="K23" s="93" t="s">
        <v>256</v>
      </c>
      <c r="L23" s="96" t="s">
        <v>270</v>
      </c>
      <c r="M23" s="104"/>
      <c r="N23" s="161"/>
      <c r="O23" s="153"/>
      <c r="P23" s="93" t="s">
        <v>271</v>
      </c>
      <c r="Q23" s="149"/>
      <c r="R23" s="149"/>
      <c r="S23" s="149"/>
      <c r="T23" s="143"/>
      <c r="U23" s="94"/>
      <c r="V23" s="93" t="s">
        <v>256</v>
      </c>
      <c r="W23" s="94" t="str">
        <f>IF(U23="","",ROUND(U23*0.75,2))</f>
        <v/>
      </c>
      <c r="X23" s="93" t="s">
        <v>256</v>
      </c>
      <c r="Y23" s="96" t="s">
        <v>272</v>
      </c>
    </row>
    <row r="24" spans="1:25" ht="12.75" customHeight="1" x14ac:dyDescent="0.15">
      <c r="A24" s="161"/>
      <c r="B24" s="153"/>
      <c r="C24" s="93" t="s">
        <v>121</v>
      </c>
      <c r="D24" s="149"/>
      <c r="E24" s="149"/>
      <c r="F24" s="149"/>
      <c r="G24" s="143"/>
      <c r="H24" s="94">
        <v>18.7</v>
      </c>
      <c r="I24" s="93" t="s">
        <v>256</v>
      </c>
      <c r="J24" s="94">
        <f t="shared" si="0"/>
        <v>14.03</v>
      </c>
      <c r="K24" s="93" t="s">
        <v>256</v>
      </c>
      <c r="L24" s="96"/>
      <c r="M24" s="104"/>
      <c r="N24" s="161"/>
      <c r="O24" s="153"/>
      <c r="P24" s="93" t="s">
        <v>273</v>
      </c>
      <c r="Q24" s="149"/>
      <c r="R24" s="149"/>
      <c r="S24" s="149"/>
      <c r="T24" s="143"/>
      <c r="U24" s="94"/>
      <c r="V24" s="93" t="s">
        <v>256</v>
      </c>
      <c r="W24" s="94" t="str">
        <f t="shared" si="1"/>
        <v/>
      </c>
      <c r="X24" s="93" t="s">
        <v>256</v>
      </c>
      <c r="Y24" s="96"/>
    </row>
    <row r="25" spans="1:25" ht="12.75" customHeight="1" x14ac:dyDescent="0.15">
      <c r="A25" s="161"/>
      <c r="B25" s="153"/>
      <c r="C25" s="93"/>
      <c r="D25" s="149"/>
      <c r="E25" s="149"/>
      <c r="F25" s="149"/>
      <c r="G25" s="143"/>
      <c r="H25" s="94">
        <v>82.4</v>
      </c>
      <c r="I25" s="93" t="s">
        <v>256</v>
      </c>
      <c r="J25" s="94">
        <f t="shared" si="0"/>
        <v>61.8</v>
      </c>
      <c r="K25" s="93" t="s">
        <v>256</v>
      </c>
      <c r="L25" s="96"/>
      <c r="M25" s="104"/>
      <c r="N25" s="161"/>
      <c r="O25" s="153"/>
      <c r="P25" s="93" t="s">
        <v>274</v>
      </c>
      <c r="Q25" s="149"/>
      <c r="R25" s="149"/>
      <c r="S25" s="149"/>
      <c r="T25" s="143"/>
      <c r="U25" s="94"/>
      <c r="V25" s="93" t="s">
        <v>256</v>
      </c>
      <c r="W25" s="94" t="str">
        <f t="shared" si="1"/>
        <v/>
      </c>
      <c r="X25" s="93" t="s">
        <v>256</v>
      </c>
      <c r="Y25" s="96"/>
    </row>
    <row r="26" spans="1:25" ht="12.75" customHeight="1" x14ac:dyDescent="0.15">
      <c r="A26" s="161"/>
      <c r="B26" s="153"/>
      <c r="C26" s="98"/>
      <c r="D26" s="149"/>
      <c r="E26" s="149"/>
      <c r="F26" s="149"/>
      <c r="G26" s="143"/>
      <c r="H26" s="99">
        <v>3.6</v>
      </c>
      <c r="I26" s="98" t="s">
        <v>256</v>
      </c>
      <c r="J26" s="99">
        <f t="shared" si="0"/>
        <v>2.7</v>
      </c>
      <c r="K26" s="98" t="s">
        <v>256</v>
      </c>
      <c r="L26" s="101"/>
      <c r="M26" s="104"/>
      <c r="N26" s="161"/>
      <c r="O26" s="153"/>
      <c r="P26" s="98"/>
      <c r="Q26" s="149"/>
      <c r="R26" s="149"/>
      <c r="S26" s="149"/>
      <c r="T26" s="143"/>
      <c r="U26" s="99"/>
      <c r="V26" s="98" t="s">
        <v>256</v>
      </c>
      <c r="W26" s="99" t="str">
        <f t="shared" si="1"/>
        <v/>
      </c>
      <c r="X26" s="98" t="s">
        <v>256</v>
      </c>
      <c r="Y26" s="101"/>
    </row>
    <row r="27" spans="1:25" ht="12.75" customHeight="1" x14ac:dyDescent="0.15">
      <c r="A27" s="160">
        <v>5</v>
      </c>
      <c r="B27" s="153" t="s">
        <v>268</v>
      </c>
      <c r="C27" s="87" t="s">
        <v>129</v>
      </c>
      <c r="D27" s="149" t="s">
        <v>275</v>
      </c>
      <c r="E27" s="149" t="s">
        <v>276</v>
      </c>
      <c r="F27" s="149" t="s">
        <v>277</v>
      </c>
      <c r="G27" s="143" t="s">
        <v>278</v>
      </c>
      <c r="H27" s="102">
        <v>595</v>
      </c>
      <c r="I27" s="89" t="s">
        <v>265</v>
      </c>
      <c r="J27" s="88">
        <f>IF(H27="","",H27*0.75)</f>
        <v>446.25</v>
      </c>
      <c r="K27" s="89" t="s">
        <v>265</v>
      </c>
      <c r="L27" s="90" t="s">
        <v>266</v>
      </c>
      <c r="M27" s="91"/>
      <c r="N27" s="160">
        <v>20</v>
      </c>
      <c r="O27" s="153" t="s">
        <v>80</v>
      </c>
      <c r="P27" s="107" t="s">
        <v>140</v>
      </c>
      <c r="Q27" s="149" t="s">
        <v>279</v>
      </c>
      <c r="R27" s="149" t="s">
        <v>280</v>
      </c>
      <c r="S27" s="149" t="s">
        <v>281</v>
      </c>
      <c r="T27" s="143" t="s">
        <v>282</v>
      </c>
      <c r="U27" s="102">
        <v>607</v>
      </c>
      <c r="V27" s="89" t="s">
        <v>265</v>
      </c>
      <c r="W27" s="88">
        <f>IF(U27="","",U27*0.75)</f>
        <v>455.25</v>
      </c>
      <c r="X27" s="89" t="s">
        <v>265</v>
      </c>
      <c r="Y27" s="90" t="s">
        <v>266</v>
      </c>
    </row>
    <row r="28" spans="1:25" ht="12.75" customHeight="1" x14ac:dyDescent="0.15">
      <c r="A28" s="161"/>
      <c r="B28" s="153"/>
      <c r="C28" s="93" t="s">
        <v>132</v>
      </c>
      <c r="D28" s="149"/>
      <c r="E28" s="149"/>
      <c r="F28" s="149"/>
      <c r="G28" s="143"/>
      <c r="H28" s="94">
        <v>21.1</v>
      </c>
      <c r="I28" s="93" t="s">
        <v>256</v>
      </c>
      <c r="J28" s="94">
        <f>IF(H28="","",ROUND(H28*0.75,2))</f>
        <v>15.83</v>
      </c>
      <c r="K28" s="93" t="s">
        <v>256</v>
      </c>
      <c r="L28" s="96" t="s">
        <v>272</v>
      </c>
      <c r="M28" s="104"/>
      <c r="N28" s="161"/>
      <c r="O28" s="153"/>
      <c r="P28" s="93" t="s">
        <v>146</v>
      </c>
      <c r="Q28" s="149"/>
      <c r="R28" s="149"/>
      <c r="S28" s="149"/>
      <c r="T28" s="143"/>
      <c r="U28" s="94">
        <v>24.8</v>
      </c>
      <c r="V28" s="93" t="s">
        <v>256</v>
      </c>
      <c r="W28" s="94">
        <f>IF(U28="","",ROUND(U28*0.75,2))</f>
        <v>18.600000000000001</v>
      </c>
      <c r="X28" s="93" t="s">
        <v>256</v>
      </c>
      <c r="Y28" s="96" t="s">
        <v>283</v>
      </c>
    </row>
    <row r="29" spans="1:25" ht="12.75" customHeight="1" x14ac:dyDescent="0.15">
      <c r="A29" s="161"/>
      <c r="B29" s="153"/>
      <c r="C29" s="93" t="s">
        <v>246</v>
      </c>
      <c r="D29" s="149"/>
      <c r="E29" s="149"/>
      <c r="F29" s="149"/>
      <c r="G29" s="143"/>
      <c r="H29" s="94">
        <v>20.399999999999999</v>
      </c>
      <c r="I29" s="93" t="s">
        <v>256</v>
      </c>
      <c r="J29" s="94">
        <f t="shared" si="0"/>
        <v>15.3</v>
      </c>
      <c r="K29" s="93" t="s">
        <v>256</v>
      </c>
      <c r="L29" s="96"/>
      <c r="M29" s="104"/>
      <c r="N29" s="161"/>
      <c r="O29" s="153"/>
      <c r="P29" s="93" t="s">
        <v>284</v>
      </c>
      <c r="Q29" s="149"/>
      <c r="R29" s="149"/>
      <c r="S29" s="149"/>
      <c r="T29" s="143"/>
      <c r="U29" s="94">
        <v>19.899999999999999</v>
      </c>
      <c r="V29" s="93" t="s">
        <v>256</v>
      </c>
      <c r="W29" s="94">
        <f t="shared" si="1"/>
        <v>14.93</v>
      </c>
      <c r="X29" s="93" t="s">
        <v>256</v>
      </c>
      <c r="Y29" s="96"/>
    </row>
    <row r="30" spans="1:25" ht="12.75" customHeight="1" x14ac:dyDescent="0.15">
      <c r="A30" s="161"/>
      <c r="B30" s="153"/>
      <c r="C30" s="93"/>
      <c r="D30" s="149"/>
      <c r="E30" s="149"/>
      <c r="F30" s="149"/>
      <c r="G30" s="143"/>
      <c r="H30" s="94">
        <v>79.599999999999994</v>
      </c>
      <c r="I30" s="93" t="s">
        <v>256</v>
      </c>
      <c r="J30" s="94">
        <f t="shared" si="0"/>
        <v>59.7</v>
      </c>
      <c r="K30" s="93" t="s">
        <v>256</v>
      </c>
      <c r="L30" s="96"/>
      <c r="M30" s="104"/>
      <c r="N30" s="161"/>
      <c r="O30" s="153"/>
      <c r="P30" s="93" t="s">
        <v>89</v>
      </c>
      <c r="Q30" s="149"/>
      <c r="R30" s="149"/>
      <c r="S30" s="149"/>
      <c r="T30" s="143"/>
      <c r="U30" s="94">
        <v>80.099999999999994</v>
      </c>
      <c r="V30" s="93" t="s">
        <v>256</v>
      </c>
      <c r="W30" s="94">
        <f t="shared" si="1"/>
        <v>60.08</v>
      </c>
      <c r="X30" s="93" t="s">
        <v>256</v>
      </c>
      <c r="Y30" s="96"/>
    </row>
    <row r="31" spans="1:25" ht="12.75" customHeight="1" x14ac:dyDescent="0.15">
      <c r="A31" s="161"/>
      <c r="B31" s="153"/>
      <c r="C31" s="98"/>
      <c r="D31" s="149"/>
      <c r="E31" s="149"/>
      <c r="F31" s="149"/>
      <c r="G31" s="143"/>
      <c r="H31" s="99">
        <v>1.3</v>
      </c>
      <c r="I31" s="98" t="s">
        <v>256</v>
      </c>
      <c r="J31" s="99">
        <f t="shared" si="0"/>
        <v>0.98</v>
      </c>
      <c r="K31" s="98" t="s">
        <v>256</v>
      </c>
      <c r="L31" s="101"/>
      <c r="M31" s="104"/>
      <c r="N31" s="161"/>
      <c r="O31" s="153"/>
      <c r="P31" s="98" t="s">
        <v>83</v>
      </c>
      <c r="Q31" s="149"/>
      <c r="R31" s="149"/>
      <c r="S31" s="149"/>
      <c r="T31" s="143"/>
      <c r="U31" s="99">
        <v>1.6</v>
      </c>
      <c r="V31" s="98" t="s">
        <v>256</v>
      </c>
      <c r="W31" s="99">
        <f t="shared" si="1"/>
        <v>1.2</v>
      </c>
      <c r="X31" s="98" t="s">
        <v>256</v>
      </c>
      <c r="Y31" s="101"/>
    </row>
    <row r="32" spans="1:25" ht="12.75" customHeight="1" x14ac:dyDescent="0.15">
      <c r="A32" s="150">
        <v>6</v>
      </c>
      <c r="B32" s="153" t="s">
        <v>80</v>
      </c>
      <c r="C32" s="107" t="s">
        <v>140</v>
      </c>
      <c r="D32" s="149" t="s">
        <v>279</v>
      </c>
      <c r="E32" s="149" t="s">
        <v>280</v>
      </c>
      <c r="F32" s="149" t="s">
        <v>281</v>
      </c>
      <c r="G32" s="143" t="s">
        <v>282</v>
      </c>
      <c r="H32" s="102">
        <v>607</v>
      </c>
      <c r="I32" s="89" t="s">
        <v>265</v>
      </c>
      <c r="J32" s="88">
        <f>IF(H32="","",H32*0.75)</f>
        <v>455.25</v>
      </c>
      <c r="K32" s="89" t="s">
        <v>265</v>
      </c>
      <c r="L32" s="90" t="s">
        <v>266</v>
      </c>
      <c r="M32" s="91"/>
      <c r="N32" s="150">
        <v>21</v>
      </c>
      <c r="O32" s="153" t="s">
        <v>285</v>
      </c>
      <c r="P32" s="87" t="s">
        <v>286</v>
      </c>
      <c r="Q32" s="149" t="s">
        <v>287</v>
      </c>
      <c r="R32" s="149" t="s">
        <v>288</v>
      </c>
      <c r="S32" s="149" t="s">
        <v>289</v>
      </c>
      <c r="T32" s="143" t="s">
        <v>290</v>
      </c>
      <c r="U32" s="102">
        <v>608</v>
      </c>
      <c r="V32" s="89" t="s">
        <v>265</v>
      </c>
      <c r="W32" s="88">
        <f>IF(U32="","",U32*0.75)</f>
        <v>456</v>
      </c>
      <c r="X32" s="89" t="s">
        <v>265</v>
      </c>
      <c r="Y32" s="144"/>
    </row>
    <row r="33" spans="1:25" ht="12.75" customHeight="1" x14ac:dyDescent="0.15">
      <c r="A33" s="152"/>
      <c r="B33" s="153"/>
      <c r="C33" s="93" t="s">
        <v>146</v>
      </c>
      <c r="D33" s="149"/>
      <c r="E33" s="149"/>
      <c r="F33" s="149"/>
      <c r="G33" s="143"/>
      <c r="H33" s="94">
        <v>24.8</v>
      </c>
      <c r="I33" s="93" t="s">
        <v>256</v>
      </c>
      <c r="J33" s="94">
        <f>IF(H33="","",ROUND(H33*0.75,2))</f>
        <v>18.600000000000001</v>
      </c>
      <c r="K33" s="93" t="s">
        <v>256</v>
      </c>
      <c r="L33" s="96" t="s">
        <v>283</v>
      </c>
      <c r="M33" s="104"/>
      <c r="N33" s="152"/>
      <c r="O33" s="153"/>
      <c r="P33" s="93" t="s">
        <v>154</v>
      </c>
      <c r="Q33" s="149"/>
      <c r="R33" s="149"/>
      <c r="S33" s="149"/>
      <c r="T33" s="143"/>
      <c r="U33" s="94">
        <v>20</v>
      </c>
      <c r="V33" s="93" t="s">
        <v>256</v>
      </c>
      <c r="W33" s="94">
        <f>IF(U33="","",ROUND(U33*0.75,2))</f>
        <v>15</v>
      </c>
      <c r="X33" s="93" t="s">
        <v>256</v>
      </c>
      <c r="Y33" s="145"/>
    </row>
    <row r="34" spans="1:25" ht="12.75" customHeight="1" x14ac:dyDescent="0.15">
      <c r="A34" s="152"/>
      <c r="B34" s="153"/>
      <c r="C34" s="93" t="s">
        <v>284</v>
      </c>
      <c r="D34" s="149"/>
      <c r="E34" s="149"/>
      <c r="F34" s="149"/>
      <c r="G34" s="143"/>
      <c r="H34" s="94">
        <v>19.899999999999999</v>
      </c>
      <c r="I34" s="93" t="s">
        <v>256</v>
      </c>
      <c r="J34" s="94">
        <f t="shared" si="0"/>
        <v>14.93</v>
      </c>
      <c r="K34" s="93" t="s">
        <v>256</v>
      </c>
      <c r="L34" s="96"/>
      <c r="M34" s="104"/>
      <c r="N34" s="152"/>
      <c r="O34" s="153"/>
      <c r="P34" s="93" t="s">
        <v>246</v>
      </c>
      <c r="Q34" s="149"/>
      <c r="R34" s="149"/>
      <c r="S34" s="149"/>
      <c r="T34" s="143"/>
      <c r="U34" s="94">
        <v>16.399999999999999</v>
      </c>
      <c r="V34" s="93" t="s">
        <v>256</v>
      </c>
      <c r="W34" s="94">
        <f t="shared" si="1"/>
        <v>12.3</v>
      </c>
      <c r="X34" s="93" t="s">
        <v>256</v>
      </c>
      <c r="Y34" s="145"/>
    </row>
    <row r="35" spans="1:25" ht="12.75" customHeight="1" x14ac:dyDescent="0.15">
      <c r="A35" s="152"/>
      <c r="B35" s="153"/>
      <c r="C35" s="93" t="s">
        <v>89</v>
      </c>
      <c r="D35" s="149"/>
      <c r="E35" s="149"/>
      <c r="F35" s="149"/>
      <c r="G35" s="143"/>
      <c r="H35" s="94">
        <v>80.099999999999994</v>
      </c>
      <c r="I35" s="93" t="s">
        <v>256</v>
      </c>
      <c r="J35" s="94">
        <f t="shared" si="0"/>
        <v>60.08</v>
      </c>
      <c r="K35" s="93" t="s">
        <v>256</v>
      </c>
      <c r="L35" s="96"/>
      <c r="M35" s="104"/>
      <c r="N35" s="152"/>
      <c r="O35" s="153"/>
      <c r="P35" s="93"/>
      <c r="Q35" s="149"/>
      <c r="R35" s="149"/>
      <c r="S35" s="149"/>
      <c r="T35" s="143"/>
      <c r="U35" s="94">
        <v>91</v>
      </c>
      <c r="V35" s="93" t="s">
        <v>256</v>
      </c>
      <c r="W35" s="94">
        <f t="shared" si="1"/>
        <v>68.25</v>
      </c>
      <c r="X35" s="93" t="s">
        <v>256</v>
      </c>
      <c r="Y35" s="145"/>
    </row>
    <row r="36" spans="1:25" ht="12.75" customHeight="1" x14ac:dyDescent="0.15">
      <c r="A36" s="152"/>
      <c r="B36" s="153"/>
      <c r="C36" s="98" t="s">
        <v>83</v>
      </c>
      <c r="D36" s="149"/>
      <c r="E36" s="149"/>
      <c r="F36" s="149"/>
      <c r="G36" s="143"/>
      <c r="H36" s="99">
        <v>1.6</v>
      </c>
      <c r="I36" s="98" t="s">
        <v>256</v>
      </c>
      <c r="J36" s="99">
        <f t="shared" si="0"/>
        <v>1.2</v>
      </c>
      <c r="K36" s="98" t="s">
        <v>256</v>
      </c>
      <c r="L36" s="101"/>
      <c r="M36" s="104"/>
      <c r="N36" s="152"/>
      <c r="O36" s="153"/>
      <c r="P36" s="98"/>
      <c r="Q36" s="149"/>
      <c r="R36" s="149"/>
      <c r="S36" s="149"/>
      <c r="T36" s="143"/>
      <c r="U36" s="99">
        <v>1.2</v>
      </c>
      <c r="V36" s="98" t="s">
        <v>256</v>
      </c>
      <c r="W36" s="99">
        <f t="shared" si="1"/>
        <v>0.9</v>
      </c>
      <c r="X36" s="98" t="s">
        <v>256</v>
      </c>
      <c r="Y36" s="146"/>
    </row>
    <row r="37" spans="1:25" ht="12.75" customHeight="1" x14ac:dyDescent="0.15">
      <c r="A37" s="150">
        <v>7</v>
      </c>
      <c r="B37" s="153" t="s">
        <v>285</v>
      </c>
      <c r="C37" s="87" t="s">
        <v>152</v>
      </c>
      <c r="D37" s="149" t="s">
        <v>291</v>
      </c>
      <c r="E37" s="149" t="s">
        <v>292</v>
      </c>
      <c r="F37" s="149" t="s">
        <v>293</v>
      </c>
      <c r="G37" s="143" t="s">
        <v>290</v>
      </c>
      <c r="H37" s="102">
        <v>630</v>
      </c>
      <c r="I37" s="89" t="s">
        <v>265</v>
      </c>
      <c r="J37" s="88">
        <f>IF(H37="","",H37*0.75)</f>
        <v>472.5</v>
      </c>
      <c r="K37" s="89" t="s">
        <v>265</v>
      </c>
      <c r="L37" s="90" t="s">
        <v>266</v>
      </c>
      <c r="M37" s="91"/>
      <c r="N37" s="150">
        <v>22</v>
      </c>
      <c r="O37" s="153" t="s">
        <v>294</v>
      </c>
      <c r="P37" s="106" t="s">
        <v>158</v>
      </c>
      <c r="Q37" s="149" t="s">
        <v>295</v>
      </c>
      <c r="R37" s="149" t="s">
        <v>296</v>
      </c>
      <c r="S37" s="149" t="s">
        <v>297</v>
      </c>
      <c r="T37" s="143" t="s">
        <v>298</v>
      </c>
      <c r="U37" s="102">
        <v>615</v>
      </c>
      <c r="V37" s="89" t="s">
        <v>265</v>
      </c>
      <c r="W37" s="88">
        <f>IF(U37="","",U37*0.75)</f>
        <v>461.25</v>
      </c>
      <c r="X37" s="89" t="s">
        <v>265</v>
      </c>
      <c r="Y37" s="90" t="s">
        <v>266</v>
      </c>
    </row>
    <row r="38" spans="1:25" ht="12.75" customHeight="1" x14ac:dyDescent="0.15">
      <c r="A38" s="152"/>
      <c r="B38" s="153"/>
      <c r="C38" s="93" t="s">
        <v>154</v>
      </c>
      <c r="D38" s="149"/>
      <c r="E38" s="149"/>
      <c r="F38" s="149"/>
      <c r="G38" s="143"/>
      <c r="H38" s="94">
        <v>20.2</v>
      </c>
      <c r="I38" s="93" t="s">
        <v>256</v>
      </c>
      <c r="J38" s="94">
        <f>IF(H38="","",ROUND(H38*0.75,2))</f>
        <v>15.15</v>
      </c>
      <c r="K38" s="93" t="s">
        <v>256</v>
      </c>
      <c r="L38" s="96" t="s">
        <v>299</v>
      </c>
      <c r="M38" s="104"/>
      <c r="N38" s="152"/>
      <c r="O38" s="153"/>
      <c r="P38" s="93" t="s">
        <v>160</v>
      </c>
      <c r="Q38" s="149"/>
      <c r="R38" s="149"/>
      <c r="S38" s="149"/>
      <c r="T38" s="143"/>
      <c r="U38" s="94">
        <v>21.1</v>
      </c>
      <c r="V38" s="93" t="s">
        <v>256</v>
      </c>
      <c r="W38" s="94">
        <f>IF(U38="","",ROUND(U38*0.75,2))</f>
        <v>15.83</v>
      </c>
      <c r="X38" s="93" t="s">
        <v>256</v>
      </c>
      <c r="Y38" s="96" t="s">
        <v>300</v>
      </c>
    </row>
    <row r="39" spans="1:25" ht="12.75" customHeight="1" x14ac:dyDescent="0.15">
      <c r="A39" s="152"/>
      <c r="B39" s="153"/>
      <c r="C39" s="93" t="s">
        <v>246</v>
      </c>
      <c r="D39" s="149"/>
      <c r="E39" s="149"/>
      <c r="F39" s="149"/>
      <c r="G39" s="143"/>
      <c r="H39" s="94">
        <v>18.600000000000001</v>
      </c>
      <c r="I39" s="93" t="s">
        <v>256</v>
      </c>
      <c r="J39" s="94">
        <f t="shared" si="0"/>
        <v>13.95</v>
      </c>
      <c r="K39" s="93" t="s">
        <v>256</v>
      </c>
      <c r="L39" s="96"/>
      <c r="M39" s="104"/>
      <c r="N39" s="152"/>
      <c r="O39" s="153"/>
      <c r="P39" s="93" t="s">
        <v>162</v>
      </c>
      <c r="Q39" s="149"/>
      <c r="R39" s="149"/>
      <c r="S39" s="149"/>
      <c r="T39" s="143"/>
      <c r="U39" s="94">
        <v>20.399999999999999</v>
      </c>
      <c r="V39" s="93" t="s">
        <v>256</v>
      </c>
      <c r="W39" s="94">
        <f t="shared" si="1"/>
        <v>15.3</v>
      </c>
      <c r="X39" s="93" t="s">
        <v>256</v>
      </c>
      <c r="Y39" s="96" t="s">
        <v>301</v>
      </c>
    </row>
    <row r="40" spans="1:25" ht="12.75" customHeight="1" x14ac:dyDescent="0.15">
      <c r="A40" s="152"/>
      <c r="B40" s="153"/>
      <c r="C40" s="93"/>
      <c r="D40" s="149"/>
      <c r="E40" s="149"/>
      <c r="F40" s="149"/>
      <c r="G40" s="143"/>
      <c r="H40" s="94">
        <v>91.7</v>
      </c>
      <c r="I40" s="93" t="s">
        <v>256</v>
      </c>
      <c r="J40" s="94">
        <f t="shared" si="0"/>
        <v>68.78</v>
      </c>
      <c r="K40" s="93" t="s">
        <v>256</v>
      </c>
      <c r="L40" s="96"/>
      <c r="M40" s="104"/>
      <c r="N40" s="152"/>
      <c r="O40" s="153"/>
      <c r="P40" s="93"/>
      <c r="Q40" s="149"/>
      <c r="R40" s="149"/>
      <c r="S40" s="149"/>
      <c r="T40" s="143"/>
      <c r="U40" s="94">
        <v>82.9</v>
      </c>
      <c r="V40" s="93" t="s">
        <v>256</v>
      </c>
      <c r="W40" s="94">
        <f t="shared" si="1"/>
        <v>62.18</v>
      </c>
      <c r="X40" s="93" t="s">
        <v>256</v>
      </c>
      <c r="Y40" s="96"/>
    </row>
    <row r="41" spans="1:25" ht="12.75" customHeight="1" x14ac:dyDescent="0.15">
      <c r="A41" s="152"/>
      <c r="B41" s="153"/>
      <c r="C41" s="98"/>
      <c r="D41" s="149"/>
      <c r="E41" s="149"/>
      <c r="F41" s="149"/>
      <c r="G41" s="143"/>
      <c r="H41" s="99">
        <v>1.5</v>
      </c>
      <c r="I41" s="98" t="s">
        <v>256</v>
      </c>
      <c r="J41" s="99">
        <f t="shared" si="0"/>
        <v>1.1299999999999999</v>
      </c>
      <c r="K41" s="98" t="s">
        <v>256</v>
      </c>
      <c r="L41" s="101"/>
      <c r="M41" s="104"/>
      <c r="N41" s="152"/>
      <c r="O41" s="153"/>
      <c r="P41" s="98"/>
      <c r="Q41" s="149"/>
      <c r="R41" s="149"/>
      <c r="S41" s="149"/>
      <c r="T41" s="143"/>
      <c r="U41" s="99">
        <v>1.5</v>
      </c>
      <c r="V41" s="98" t="s">
        <v>256</v>
      </c>
      <c r="W41" s="99">
        <f t="shared" si="1"/>
        <v>1.1299999999999999</v>
      </c>
      <c r="X41" s="98" t="s">
        <v>256</v>
      </c>
      <c r="Y41" s="101"/>
    </row>
    <row r="42" spans="1:25" ht="12.75" customHeight="1" x14ac:dyDescent="0.15">
      <c r="A42" s="158">
        <v>8</v>
      </c>
      <c r="B42" s="153" t="s">
        <v>294</v>
      </c>
      <c r="C42" s="106" t="s">
        <v>158</v>
      </c>
      <c r="D42" s="149" t="s">
        <v>295</v>
      </c>
      <c r="E42" s="149" t="s">
        <v>296</v>
      </c>
      <c r="F42" s="149" t="s">
        <v>297</v>
      </c>
      <c r="G42" s="143" t="s">
        <v>298</v>
      </c>
      <c r="H42" s="102">
        <v>615</v>
      </c>
      <c r="I42" s="89" t="s">
        <v>265</v>
      </c>
      <c r="J42" s="88">
        <f>IF(H42="","",H42*0.75)</f>
        <v>461.25</v>
      </c>
      <c r="K42" s="89" t="s">
        <v>265</v>
      </c>
      <c r="L42" s="90" t="s">
        <v>266</v>
      </c>
      <c r="M42" s="91"/>
      <c r="N42" s="150">
        <v>23</v>
      </c>
      <c r="O42" s="153" t="s">
        <v>234</v>
      </c>
      <c r="P42" s="107" t="s">
        <v>302</v>
      </c>
      <c r="Q42" s="149" t="s">
        <v>303</v>
      </c>
      <c r="R42" s="149" t="s">
        <v>304</v>
      </c>
      <c r="S42" s="149" t="s">
        <v>305</v>
      </c>
      <c r="T42" s="143" t="s">
        <v>306</v>
      </c>
      <c r="U42" s="102">
        <v>524</v>
      </c>
      <c r="V42" s="89" t="s">
        <v>265</v>
      </c>
      <c r="W42" s="88">
        <f>IF(U42="","",U42*0.75)</f>
        <v>393</v>
      </c>
      <c r="X42" s="89" t="s">
        <v>265</v>
      </c>
      <c r="Y42" s="144"/>
    </row>
    <row r="43" spans="1:25" ht="12.75" customHeight="1" x14ac:dyDescent="0.15">
      <c r="A43" s="159"/>
      <c r="B43" s="153"/>
      <c r="C43" s="93" t="s">
        <v>160</v>
      </c>
      <c r="D43" s="149"/>
      <c r="E43" s="149"/>
      <c r="F43" s="149"/>
      <c r="G43" s="143"/>
      <c r="H43" s="94">
        <v>21.1</v>
      </c>
      <c r="I43" s="93" t="s">
        <v>256</v>
      </c>
      <c r="J43" s="94">
        <f>IF(H43="","",ROUND(H43*0.75,2))</f>
        <v>15.83</v>
      </c>
      <c r="K43" s="93" t="s">
        <v>256</v>
      </c>
      <c r="L43" s="96" t="s">
        <v>307</v>
      </c>
      <c r="M43" s="104"/>
      <c r="N43" s="152"/>
      <c r="O43" s="153"/>
      <c r="P43" s="93" t="s">
        <v>308</v>
      </c>
      <c r="Q43" s="149"/>
      <c r="R43" s="149"/>
      <c r="S43" s="149"/>
      <c r="T43" s="143"/>
      <c r="U43" s="94">
        <v>20.399999999999999</v>
      </c>
      <c r="V43" s="93" t="s">
        <v>256</v>
      </c>
      <c r="W43" s="94">
        <f>IF(U43="","",ROUND(U43*0.75,2))</f>
        <v>15.3</v>
      </c>
      <c r="X43" s="93" t="s">
        <v>256</v>
      </c>
      <c r="Y43" s="145"/>
    </row>
    <row r="44" spans="1:25" ht="12.75" customHeight="1" x14ac:dyDescent="0.15">
      <c r="A44" s="159"/>
      <c r="B44" s="153"/>
      <c r="C44" s="93" t="s">
        <v>162</v>
      </c>
      <c r="D44" s="149"/>
      <c r="E44" s="149"/>
      <c r="F44" s="149"/>
      <c r="G44" s="143"/>
      <c r="H44" s="94">
        <v>20.399999999999999</v>
      </c>
      <c r="I44" s="93" t="s">
        <v>256</v>
      </c>
      <c r="J44" s="94">
        <f t="shared" si="0"/>
        <v>15.3</v>
      </c>
      <c r="K44" s="93" t="s">
        <v>256</v>
      </c>
      <c r="L44" s="96" t="s">
        <v>309</v>
      </c>
      <c r="M44" s="104"/>
      <c r="N44" s="152"/>
      <c r="O44" s="153"/>
      <c r="P44" s="93" t="s">
        <v>258</v>
      </c>
      <c r="Q44" s="149"/>
      <c r="R44" s="149"/>
      <c r="S44" s="149"/>
      <c r="T44" s="143"/>
      <c r="U44" s="94">
        <v>16.399999999999999</v>
      </c>
      <c r="V44" s="93" t="s">
        <v>256</v>
      </c>
      <c r="W44" s="94">
        <f t="shared" si="1"/>
        <v>12.3</v>
      </c>
      <c r="X44" s="93" t="s">
        <v>256</v>
      </c>
      <c r="Y44" s="145"/>
    </row>
    <row r="45" spans="1:25" ht="12.75" customHeight="1" x14ac:dyDescent="0.15">
      <c r="A45" s="159"/>
      <c r="B45" s="153"/>
      <c r="C45" s="93"/>
      <c r="D45" s="149"/>
      <c r="E45" s="149"/>
      <c r="F45" s="149"/>
      <c r="G45" s="143"/>
      <c r="H45" s="94">
        <v>82.9</v>
      </c>
      <c r="I45" s="93" t="s">
        <v>256</v>
      </c>
      <c r="J45" s="94">
        <f t="shared" si="0"/>
        <v>62.18</v>
      </c>
      <c r="K45" s="93" t="s">
        <v>256</v>
      </c>
      <c r="L45" s="96"/>
      <c r="M45" s="104"/>
      <c r="N45" s="152"/>
      <c r="O45" s="153"/>
      <c r="P45" s="93" t="s">
        <v>310</v>
      </c>
      <c r="Q45" s="149"/>
      <c r="R45" s="149"/>
      <c r="S45" s="149"/>
      <c r="T45" s="143"/>
      <c r="U45" s="94">
        <v>73</v>
      </c>
      <c r="V45" s="93" t="s">
        <v>256</v>
      </c>
      <c r="W45" s="94">
        <f t="shared" si="1"/>
        <v>54.75</v>
      </c>
      <c r="X45" s="93" t="s">
        <v>256</v>
      </c>
      <c r="Y45" s="145"/>
    </row>
    <row r="46" spans="1:25" ht="12.75" customHeight="1" x14ac:dyDescent="0.15">
      <c r="A46" s="159"/>
      <c r="B46" s="153"/>
      <c r="C46" s="98"/>
      <c r="D46" s="149"/>
      <c r="E46" s="149"/>
      <c r="F46" s="149"/>
      <c r="G46" s="143"/>
      <c r="H46" s="99">
        <v>1.5</v>
      </c>
      <c r="I46" s="98" t="s">
        <v>256</v>
      </c>
      <c r="J46" s="99">
        <f t="shared" si="0"/>
        <v>1.1299999999999999</v>
      </c>
      <c r="K46" s="98" t="s">
        <v>256</v>
      </c>
      <c r="L46" s="101"/>
      <c r="M46" s="104"/>
      <c r="N46" s="152"/>
      <c r="O46" s="153"/>
      <c r="P46" s="98"/>
      <c r="Q46" s="149"/>
      <c r="R46" s="149"/>
      <c r="S46" s="149"/>
      <c r="T46" s="143"/>
      <c r="U46" s="99">
        <v>1</v>
      </c>
      <c r="V46" s="98" t="s">
        <v>256</v>
      </c>
      <c r="W46" s="99">
        <f t="shared" si="1"/>
        <v>0.75</v>
      </c>
      <c r="X46" s="98" t="s">
        <v>256</v>
      </c>
      <c r="Y46" s="146"/>
    </row>
    <row r="47" spans="1:25" ht="12.75" customHeight="1" x14ac:dyDescent="0.15">
      <c r="A47" s="150">
        <v>9</v>
      </c>
      <c r="B47" s="153" t="s">
        <v>234</v>
      </c>
      <c r="C47" s="107" t="s">
        <v>302</v>
      </c>
      <c r="D47" s="149" t="s">
        <v>311</v>
      </c>
      <c r="E47" s="149" t="s">
        <v>312</v>
      </c>
      <c r="F47" s="149" t="s">
        <v>313</v>
      </c>
      <c r="G47" s="143" t="s">
        <v>306</v>
      </c>
      <c r="H47" s="102">
        <v>534</v>
      </c>
      <c r="I47" s="89" t="s">
        <v>265</v>
      </c>
      <c r="J47" s="88">
        <f>IF(H47="","",H47*0.75)</f>
        <v>400.5</v>
      </c>
      <c r="K47" s="89" t="s">
        <v>265</v>
      </c>
      <c r="L47" s="144"/>
      <c r="M47" s="91"/>
      <c r="N47" s="150">
        <v>24</v>
      </c>
      <c r="O47" s="153" t="s">
        <v>249</v>
      </c>
      <c r="P47" s="105" t="s">
        <v>314</v>
      </c>
      <c r="Q47" s="149" t="s">
        <v>315</v>
      </c>
      <c r="R47" s="149" t="s">
        <v>316</v>
      </c>
      <c r="S47" s="149"/>
      <c r="T47" s="143" t="s">
        <v>317</v>
      </c>
      <c r="U47" s="102">
        <v>644</v>
      </c>
      <c r="V47" s="89" t="s">
        <v>265</v>
      </c>
      <c r="W47" s="88">
        <f>IF(U47="","",U47*0.75)</f>
        <v>483</v>
      </c>
      <c r="X47" s="89" t="s">
        <v>265</v>
      </c>
      <c r="Y47" s="144"/>
    </row>
    <row r="48" spans="1:25" ht="12.75" customHeight="1" x14ac:dyDescent="0.15">
      <c r="A48" s="152"/>
      <c r="B48" s="153"/>
      <c r="C48" s="93" t="s">
        <v>308</v>
      </c>
      <c r="D48" s="149"/>
      <c r="E48" s="149"/>
      <c r="F48" s="149"/>
      <c r="G48" s="143"/>
      <c r="H48" s="94">
        <v>21.3</v>
      </c>
      <c r="I48" s="93" t="s">
        <v>256</v>
      </c>
      <c r="J48" s="94">
        <f>IF(H48="","",ROUND(H48*0.75,2))</f>
        <v>15.98</v>
      </c>
      <c r="K48" s="93" t="s">
        <v>256</v>
      </c>
      <c r="L48" s="145"/>
      <c r="M48" s="104"/>
      <c r="N48" s="152"/>
      <c r="O48" s="153"/>
      <c r="P48" s="93" t="s">
        <v>318</v>
      </c>
      <c r="Q48" s="149"/>
      <c r="R48" s="149"/>
      <c r="S48" s="149"/>
      <c r="T48" s="143"/>
      <c r="U48" s="94">
        <v>23.5</v>
      </c>
      <c r="V48" s="93" t="s">
        <v>256</v>
      </c>
      <c r="W48" s="94">
        <f>IF(U48="","",ROUND(U48*0.75,2))</f>
        <v>17.63</v>
      </c>
      <c r="X48" s="93" t="s">
        <v>256</v>
      </c>
      <c r="Y48" s="145"/>
    </row>
    <row r="49" spans="1:25" ht="12.75" customHeight="1" x14ac:dyDescent="0.15">
      <c r="A49" s="152"/>
      <c r="B49" s="153"/>
      <c r="C49" s="93" t="s">
        <v>258</v>
      </c>
      <c r="D49" s="149"/>
      <c r="E49" s="149"/>
      <c r="F49" s="149"/>
      <c r="G49" s="143"/>
      <c r="H49" s="94">
        <v>17.600000000000001</v>
      </c>
      <c r="I49" s="93" t="s">
        <v>256</v>
      </c>
      <c r="J49" s="94">
        <f t="shared" si="0"/>
        <v>13.2</v>
      </c>
      <c r="K49" s="93" t="s">
        <v>256</v>
      </c>
      <c r="L49" s="145"/>
      <c r="M49" s="104"/>
      <c r="N49" s="152"/>
      <c r="O49" s="153"/>
      <c r="P49" s="93" t="s">
        <v>246</v>
      </c>
      <c r="Q49" s="149"/>
      <c r="R49" s="149"/>
      <c r="S49" s="149"/>
      <c r="T49" s="143"/>
      <c r="U49" s="94">
        <v>19.7</v>
      </c>
      <c r="V49" s="93" t="s">
        <v>256</v>
      </c>
      <c r="W49" s="94">
        <f t="shared" si="1"/>
        <v>14.78</v>
      </c>
      <c r="X49" s="93" t="s">
        <v>256</v>
      </c>
      <c r="Y49" s="145"/>
    </row>
    <row r="50" spans="1:25" ht="12.75" customHeight="1" x14ac:dyDescent="0.15">
      <c r="A50" s="152"/>
      <c r="B50" s="153"/>
      <c r="C50" s="93" t="s">
        <v>319</v>
      </c>
      <c r="D50" s="149"/>
      <c r="E50" s="149"/>
      <c r="F50" s="149"/>
      <c r="G50" s="143"/>
      <c r="H50" s="94">
        <v>71.5</v>
      </c>
      <c r="I50" s="93" t="s">
        <v>256</v>
      </c>
      <c r="J50" s="94">
        <f t="shared" si="0"/>
        <v>53.63</v>
      </c>
      <c r="K50" s="93" t="s">
        <v>256</v>
      </c>
      <c r="L50" s="145"/>
      <c r="M50" s="104"/>
      <c r="N50" s="152"/>
      <c r="O50" s="153"/>
      <c r="P50" s="93" t="s">
        <v>58</v>
      </c>
      <c r="Q50" s="149"/>
      <c r="R50" s="149"/>
      <c r="S50" s="149"/>
      <c r="T50" s="143"/>
      <c r="U50" s="94">
        <v>91.2</v>
      </c>
      <c r="V50" s="93" t="s">
        <v>256</v>
      </c>
      <c r="W50" s="94">
        <f t="shared" si="1"/>
        <v>68.400000000000006</v>
      </c>
      <c r="X50" s="93" t="s">
        <v>256</v>
      </c>
      <c r="Y50" s="145"/>
    </row>
    <row r="51" spans="1:25" ht="12.75" customHeight="1" x14ac:dyDescent="0.15">
      <c r="A51" s="152"/>
      <c r="B51" s="153"/>
      <c r="C51" s="98"/>
      <c r="D51" s="149"/>
      <c r="E51" s="149"/>
      <c r="F51" s="149"/>
      <c r="G51" s="143"/>
      <c r="H51" s="99">
        <v>1</v>
      </c>
      <c r="I51" s="98" t="s">
        <v>256</v>
      </c>
      <c r="J51" s="99">
        <f t="shared" si="0"/>
        <v>0.75</v>
      </c>
      <c r="K51" s="98" t="s">
        <v>256</v>
      </c>
      <c r="L51" s="146"/>
      <c r="M51" s="104"/>
      <c r="N51" s="152"/>
      <c r="O51" s="153"/>
      <c r="P51" s="98"/>
      <c r="Q51" s="149"/>
      <c r="R51" s="149"/>
      <c r="S51" s="149"/>
      <c r="T51" s="143"/>
      <c r="U51" s="99">
        <v>2.9</v>
      </c>
      <c r="V51" s="98" t="s">
        <v>256</v>
      </c>
      <c r="W51" s="99">
        <f t="shared" si="1"/>
        <v>2.1800000000000002</v>
      </c>
      <c r="X51" s="98" t="s">
        <v>256</v>
      </c>
      <c r="Y51" s="146"/>
    </row>
    <row r="52" spans="1:25" ht="12.75" customHeight="1" x14ac:dyDescent="0.15">
      <c r="A52" s="150">
        <v>10</v>
      </c>
      <c r="B52" s="153" t="s">
        <v>249</v>
      </c>
      <c r="C52" s="105" t="s">
        <v>314</v>
      </c>
      <c r="D52" s="149" t="s">
        <v>315</v>
      </c>
      <c r="E52" s="149" t="s">
        <v>316</v>
      </c>
      <c r="F52" s="149" t="s">
        <v>320</v>
      </c>
      <c r="G52" s="143" t="s">
        <v>317</v>
      </c>
      <c r="H52" s="102">
        <v>644</v>
      </c>
      <c r="I52" s="89" t="s">
        <v>265</v>
      </c>
      <c r="J52" s="88">
        <f>IF(H52="","",H52*0.75)</f>
        <v>483</v>
      </c>
      <c r="K52" s="89" t="s">
        <v>265</v>
      </c>
      <c r="L52" s="144"/>
      <c r="M52" s="91"/>
      <c r="N52" s="150">
        <v>25</v>
      </c>
      <c r="O52" s="153" t="s">
        <v>260</v>
      </c>
      <c r="P52" s="108" t="s">
        <v>166</v>
      </c>
      <c r="Q52" s="149" t="s">
        <v>321</v>
      </c>
      <c r="R52" s="149" t="s">
        <v>322</v>
      </c>
      <c r="S52" s="149" t="s">
        <v>323</v>
      </c>
      <c r="T52" s="143" t="s">
        <v>324</v>
      </c>
      <c r="U52" s="102">
        <v>574</v>
      </c>
      <c r="V52" s="89" t="s">
        <v>265</v>
      </c>
      <c r="W52" s="88">
        <f>IF(U52="","",U52*0.75)</f>
        <v>430.5</v>
      </c>
      <c r="X52" s="89" t="s">
        <v>265</v>
      </c>
      <c r="Y52" s="90" t="s">
        <v>266</v>
      </c>
    </row>
    <row r="53" spans="1:25" ht="12.75" customHeight="1" x14ac:dyDescent="0.15">
      <c r="A53" s="152"/>
      <c r="B53" s="153"/>
      <c r="C53" s="93" t="s">
        <v>318</v>
      </c>
      <c r="D53" s="149"/>
      <c r="E53" s="149"/>
      <c r="F53" s="149"/>
      <c r="G53" s="143"/>
      <c r="H53" s="94">
        <v>23.5</v>
      </c>
      <c r="I53" s="93" t="s">
        <v>256</v>
      </c>
      <c r="J53" s="94">
        <f>IF(H53="","",ROUND(H53*0.75,2))</f>
        <v>17.63</v>
      </c>
      <c r="K53" s="93" t="s">
        <v>256</v>
      </c>
      <c r="L53" s="145"/>
      <c r="M53" s="104"/>
      <c r="N53" s="152"/>
      <c r="O53" s="153"/>
      <c r="P53" s="93" t="s">
        <v>168</v>
      </c>
      <c r="Q53" s="149"/>
      <c r="R53" s="149"/>
      <c r="S53" s="149"/>
      <c r="T53" s="143"/>
      <c r="U53" s="94">
        <v>22.9</v>
      </c>
      <c r="V53" s="93" t="s">
        <v>256</v>
      </c>
      <c r="W53" s="94">
        <f>IF(U53="","",ROUND(U53*0.75,2))</f>
        <v>17.18</v>
      </c>
      <c r="X53" s="93" t="s">
        <v>256</v>
      </c>
      <c r="Y53" s="96" t="s">
        <v>325</v>
      </c>
    </row>
    <row r="54" spans="1:25" ht="12.75" customHeight="1" x14ac:dyDescent="0.15">
      <c r="A54" s="152"/>
      <c r="B54" s="153"/>
      <c r="C54" s="93" t="s">
        <v>246</v>
      </c>
      <c r="D54" s="149"/>
      <c r="E54" s="149"/>
      <c r="F54" s="149"/>
      <c r="G54" s="143"/>
      <c r="H54" s="94">
        <v>19.7</v>
      </c>
      <c r="I54" s="93" t="s">
        <v>256</v>
      </c>
      <c r="J54" s="94">
        <f t="shared" si="0"/>
        <v>14.78</v>
      </c>
      <c r="K54" s="93" t="s">
        <v>256</v>
      </c>
      <c r="L54" s="145"/>
      <c r="M54" s="104"/>
      <c r="N54" s="152"/>
      <c r="O54" s="153"/>
      <c r="P54" s="93" t="s">
        <v>284</v>
      </c>
      <c r="Q54" s="149"/>
      <c r="R54" s="149"/>
      <c r="S54" s="149"/>
      <c r="T54" s="143"/>
      <c r="U54" s="94">
        <v>17.3</v>
      </c>
      <c r="V54" s="93" t="s">
        <v>256</v>
      </c>
      <c r="W54" s="94">
        <f t="shared" si="1"/>
        <v>12.98</v>
      </c>
      <c r="X54" s="93" t="s">
        <v>256</v>
      </c>
      <c r="Y54" s="96"/>
    </row>
    <row r="55" spans="1:25" ht="12.75" customHeight="1" x14ac:dyDescent="0.15">
      <c r="A55" s="152"/>
      <c r="B55" s="153"/>
      <c r="C55" s="93" t="s">
        <v>58</v>
      </c>
      <c r="D55" s="149"/>
      <c r="E55" s="149"/>
      <c r="F55" s="149"/>
      <c r="G55" s="143"/>
      <c r="H55" s="94">
        <v>91.2</v>
      </c>
      <c r="I55" s="93" t="s">
        <v>256</v>
      </c>
      <c r="J55" s="94">
        <f t="shared" si="0"/>
        <v>68.400000000000006</v>
      </c>
      <c r="K55" s="93" t="s">
        <v>256</v>
      </c>
      <c r="L55" s="145"/>
      <c r="M55" s="104"/>
      <c r="N55" s="152"/>
      <c r="O55" s="153"/>
      <c r="P55" s="93" t="s">
        <v>53</v>
      </c>
      <c r="Q55" s="149"/>
      <c r="R55" s="149"/>
      <c r="S55" s="149"/>
      <c r="T55" s="143"/>
      <c r="U55" s="94">
        <v>78.8</v>
      </c>
      <c r="V55" s="93" t="s">
        <v>256</v>
      </c>
      <c r="W55" s="94">
        <f t="shared" si="1"/>
        <v>59.1</v>
      </c>
      <c r="X55" s="93" t="s">
        <v>256</v>
      </c>
      <c r="Y55" s="96"/>
    </row>
    <row r="56" spans="1:25" ht="12.75" customHeight="1" x14ac:dyDescent="0.15">
      <c r="A56" s="152"/>
      <c r="B56" s="153"/>
      <c r="C56" s="98"/>
      <c r="D56" s="149"/>
      <c r="E56" s="149"/>
      <c r="F56" s="149"/>
      <c r="G56" s="143"/>
      <c r="H56" s="99">
        <v>2.9</v>
      </c>
      <c r="I56" s="98" t="s">
        <v>256</v>
      </c>
      <c r="J56" s="99">
        <f t="shared" si="0"/>
        <v>2.1800000000000002</v>
      </c>
      <c r="K56" s="98" t="s">
        <v>256</v>
      </c>
      <c r="L56" s="146"/>
      <c r="M56" s="104"/>
      <c r="N56" s="152"/>
      <c r="O56" s="153"/>
      <c r="P56" s="98"/>
      <c r="Q56" s="149"/>
      <c r="R56" s="149"/>
      <c r="S56" s="149"/>
      <c r="T56" s="143"/>
      <c r="U56" s="99">
        <v>1.7</v>
      </c>
      <c r="V56" s="98" t="s">
        <v>256</v>
      </c>
      <c r="W56" s="99">
        <f t="shared" si="1"/>
        <v>1.28</v>
      </c>
      <c r="X56" s="98" t="s">
        <v>256</v>
      </c>
      <c r="Y56" s="101"/>
    </row>
    <row r="57" spans="1:25" ht="12.75" customHeight="1" x14ac:dyDescent="0.15">
      <c r="A57" s="150">
        <v>11</v>
      </c>
      <c r="B57" s="153" t="s">
        <v>260</v>
      </c>
      <c r="C57" s="108" t="s">
        <v>166</v>
      </c>
      <c r="D57" s="149" t="s">
        <v>321</v>
      </c>
      <c r="E57" s="149" t="s">
        <v>322</v>
      </c>
      <c r="F57" s="149" t="s">
        <v>323</v>
      </c>
      <c r="G57" s="143" t="s">
        <v>324</v>
      </c>
      <c r="H57" s="102">
        <v>574</v>
      </c>
      <c r="I57" s="89" t="s">
        <v>265</v>
      </c>
      <c r="J57" s="88">
        <f>IF(H57="","",H57*0.75)</f>
        <v>430.5</v>
      </c>
      <c r="K57" s="89" t="s">
        <v>265</v>
      </c>
      <c r="L57" s="90" t="s">
        <v>266</v>
      </c>
      <c r="M57" s="91"/>
      <c r="N57" s="150">
        <v>26</v>
      </c>
      <c r="O57" s="153" t="s">
        <v>268</v>
      </c>
      <c r="P57" s="107" t="s">
        <v>171</v>
      </c>
      <c r="Q57" s="149" t="s">
        <v>326</v>
      </c>
      <c r="R57" s="149" t="s">
        <v>327</v>
      </c>
      <c r="S57" s="149" t="s">
        <v>328</v>
      </c>
      <c r="T57" s="143" t="s">
        <v>329</v>
      </c>
      <c r="U57" s="102">
        <v>623</v>
      </c>
      <c r="V57" s="89" t="s">
        <v>265</v>
      </c>
      <c r="W57" s="88">
        <f>IF(U57="","",U57*0.75)</f>
        <v>467.25</v>
      </c>
      <c r="X57" s="89" t="s">
        <v>265</v>
      </c>
      <c r="Y57" s="90" t="s">
        <v>266</v>
      </c>
    </row>
    <row r="58" spans="1:25" ht="12.75" customHeight="1" x14ac:dyDescent="0.15">
      <c r="A58" s="152"/>
      <c r="B58" s="153"/>
      <c r="C58" s="93" t="s">
        <v>168</v>
      </c>
      <c r="D58" s="149"/>
      <c r="E58" s="149"/>
      <c r="F58" s="149"/>
      <c r="G58" s="143"/>
      <c r="H58" s="94">
        <v>22.9</v>
      </c>
      <c r="I58" s="93" t="s">
        <v>256</v>
      </c>
      <c r="J58" s="94">
        <f>IF(H58="","",ROUND(H58*0.75,2))</f>
        <v>17.18</v>
      </c>
      <c r="K58" s="93" t="s">
        <v>256</v>
      </c>
      <c r="L58" s="96" t="s">
        <v>325</v>
      </c>
      <c r="M58" s="104"/>
      <c r="N58" s="152"/>
      <c r="O58" s="153"/>
      <c r="P58" s="93" t="s">
        <v>173</v>
      </c>
      <c r="Q58" s="149"/>
      <c r="R58" s="149"/>
      <c r="S58" s="149"/>
      <c r="T58" s="143"/>
      <c r="U58" s="94">
        <v>22.6</v>
      </c>
      <c r="V58" s="93" t="s">
        <v>256</v>
      </c>
      <c r="W58" s="94">
        <f>IF(U58="","",ROUND(U58*0.75,2))</f>
        <v>16.95</v>
      </c>
      <c r="X58" s="93" t="s">
        <v>256</v>
      </c>
      <c r="Y58" s="96" t="s">
        <v>299</v>
      </c>
    </row>
    <row r="59" spans="1:25" ht="12.75" customHeight="1" x14ac:dyDescent="0.15">
      <c r="A59" s="152"/>
      <c r="B59" s="153"/>
      <c r="C59" s="93" t="s">
        <v>284</v>
      </c>
      <c r="D59" s="149"/>
      <c r="E59" s="149"/>
      <c r="F59" s="149"/>
      <c r="G59" s="143"/>
      <c r="H59" s="94">
        <v>17.3</v>
      </c>
      <c r="I59" s="93" t="s">
        <v>256</v>
      </c>
      <c r="J59" s="94">
        <f t="shared" si="0"/>
        <v>12.98</v>
      </c>
      <c r="K59" s="93" t="s">
        <v>256</v>
      </c>
      <c r="L59" s="96"/>
      <c r="M59" s="104"/>
      <c r="N59" s="152"/>
      <c r="O59" s="153"/>
      <c r="P59" s="93" t="s">
        <v>246</v>
      </c>
      <c r="Q59" s="149"/>
      <c r="R59" s="149"/>
      <c r="S59" s="149"/>
      <c r="T59" s="143"/>
      <c r="U59" s="94">
        <v>16</v>
      </c>
      <c r="V59" s="93" t="s">
        <v>256</v>
      </c>
      <c r="W59" s="94">
        <f t="shared" si="1"/>
        <v>12</v>
      </c>
      <c r="X59" s="93" t="s">
        <v>256</v>
      </c>
      <c r="Y59" s="96"/>
    </row>
    <row r="60" spans="1:25" ht="12.75" customHeight="1" x14ac:dyDescent="0.15">
      <c r="A60" s="152"/>
      <c r="B60" s="153"/>
      <c r="C60" s="93" t="s">
        <v>53</v>
      </c>
      <c r="D60" s="149"/>
      <c r="E60" s="149"/>
      <c r="F60" s="149"/>
      <c r="G60" s="143"/>
      <c r="H60" s="94">
        <v>78.8</v>
      </c>
      <c r="I60" s="93" t="s">
        <v>256</v>
      </c>
      <c r="J60" s="94">
        <f t="shared" si="0"/>
        <v>59.1</v>
      </c>
      <c r="K60" s="93" t="s">
        <v>256</v>
      </c>
      <c r="L60" s="96"/>
      <c r="M60" s="104"/>
      <c r="N60" s="152"/>
      <c r="O60" s="153"/>
      <c r="P60" s="93" t="s">
        <v>92</v>
      </c>
      <c r="Q60" s="149"/>
      <c r="R60" s="149"/>
      <c r="S60" s="149"/>
      <c r="T60" s="143"/>
      <c r="U60" s="94">
        <v>92.4</v>
      </c>
      <c r="V60" s="93" t="s">
        <v>256</v>
      </c>
      <c r="W60" s="94">
        <f t="shared" si="1"/>
        <v>69.3</v>
      </c>
      <c r="X60" s="93" t="s">
        <v>256</v>
      </c>
      <c r="Y60" s="96"/>
    </row>
    <row r="61" spans="1:25" ht="12.75" customHeight="1" x14ac:dyDescent="0.15">
      <c r="A61" s="152"/>
      <c r="B61" s="153"/>
      <c r="C61" s="98"/>
      <c r="D61" s="149"/>
      <c r="E61" s="149"/>
      <c r="F61" s="149"/>
      <c r="G61" s="143"/>
      <c r="H61" s="99">
        <v>1.7</v>
      </c>
      <c r="I61" s="98" t="s">
        <v>256</v>
      </c>
      <c r="J61" s="99">
        <f t="shared" si="0"/>
        <v>1.28</v>
      </c>
      <c r="K61" s="98" t="s">
        <v>256</v>
      </c>
      <c r="L61" s="101"/>
      <c r="M61" s="104"/>
      <c r="N61" s="152"/>
      <c r="O61" s="153"/>
      <c r="P61" s="98"/>
      <c r="Q61" s="149"/>
      <c r="R61" s="149"/>
      <c r="S61" s="149"/>
      <c r="T61" s="143"/>
      <c r="U61" s="99">
        <v>1.9</v>
      </c>
      <c r="V61" s="98" t="s">
        <v>256</v>
      </c>
      <c r="W61" s="99">
        <f t="shared" si="1"/>
        <v>1.43</v>
      </c>
      <c r="X61" s="98" t="s">
        <v>256</v>
      </c>
      <c r="Y61" s="101"/>
    </row>
    <row r="62" spans="1:25" ht="12.75" customHeight="1" x14ac:dyDescent="0.15">
      <c r="A62" s="150">
        <v>12</v>
      </c>
      <c r="B62" s="153" t="s">
        <v>268</v>
      </c>
      <c r="C62" s="109" t="s">
        <v>171</v>
      </c>
      <c r="D62" s="149" t="s">
        <v>326</v>
      </c>
      <c r="E62" s="149" t="s">
        <v>327</v>
      </c>
      <c r="F62" s="149" t="s">
        <v>330</v>
      </c>
      <c r="G62" s="143" t="s">
        <v>329</v>
      </c>
      <c r="H62" s="102">
        <v>624</v>
      </c>
      <c r="I62" s="89" t="s">
        <v>265</v>
      </c>
      <c r="J62" s="88">
        <f>IF(H62="","",H62*0.75)</f>
        <v>468</v>
      </c>
      <c r="K62" s="89" t="s">
        <v>265</v>
      </c>
      <c r="L62" s="90" t="s">
        <v>266</v>
      </c>
      <c r="M62" s="91"/>
      <c r="N62" s="150">
        <v>27</v>
      </c>
      <c r="O62" s="153" t="s">
        <v>80</v>
      </c>
      <c r="P62" s="87" t="s">
        <v>178</v>
      </c>
      <c r="Q62" s="149" t="s">
        <v>331</v>
      </c>
      <c r="R62" s="149" t="s">
        <v>332</v>
      </c>
      <c r="S62" s="149" t="s">
        <v>333</v>
      </c>
      <c r="T62" s="143" t="s">
        <v>334</v>
      </c>
      <c r="U62" s="102">
        <v>622</v>
      </c>
      <c r="V62" s="89" t="s">
        <v>265</v>
      </c>
      <c r="W62" s="88">
        <f>IF(U62="","",U62*0.75)</f>
        <v>466.5</v>
      </c>
      <c r="X62" s="89" t="s">
        <v>265</v>
      </c>
      <c r="Y62" s="90" t="s">
        <v>266</v>
      </c>
    </row>
    <row r="63" spans="1:25" ht="12.75" customHeight="1" x14ac:dyDescent="0.15">
      <c r="A63" s="152"/>
      <c r="B63" s="153"/>
      <c r="C63" s="93" t="s">
        <v>173</v>
      </c>
      <c r="D63" s="149"/>
      <c r="E63" s="149"/>
      <c r="F63" s="149"/>
      <c r="G63" s="143"/>
      <c r="H63" s="94">
        <v>22.8</v>
      </c>
      <c r="I63" s="93" t="s">
        <v>256</v>
      </c>
      <c r="J63" s="94">
        <f>IF(H63="","",ROUND(H63*0.75,2))</f>
        <v>17.100000000000001</v>
      </c>
      <c r="K63" s="93" t="s">
        <v>256</v>
      </c>
      <c r="L63" s="96" t="s">
        <v>335</v>
      </c>
      <c r="M63" s="104"/>
      <c r="N63" s="152"/>
      <c r="O63" s="153"/>
      <c r="P63" s="93" t="s">
        <v>179</v>
      </c>
      <c r="Q63" s="149"/>
      <c r="R63" s="149"/>
      <c r="S63" s="149"/>
      <c r="T63" s="143"/>
      <c r="U63" s="94">
        <v>18.3</v>
      </c>
      <c r="V63" s="93" t="s">
        <v>256</v>
      </c>
      <c r="W63" s="94">
        <f>IF(U63="","",ROUND(U63*0.75,2))</f>
        <v>13.73</v>
      </c>
      <c r="X63" s="93" t="s">
        <v>256</v>
      </c>
      <c r="Y63" s="96" t="s">
        <v>336</v>
      </c>
    </row>
    <row r="64" spans="1:25" ht="12.75" customHeight="1" x14ac:dyDescent="0.15">
      <c r="A64" s="152"/>
      <c r="B64" s="153"/>
      <c r="C64" s="93" t="s">
        <v>246</v>
      </c>
      <c r="D64" s="149"/>
      <c r="E64" s="149"/>
      <c r="F64" s="149"/>
      <c r="G64" s="143"/>
      <c r="H64" s="94">
        <v>16</v>
      </c>
      <c r="I64" s="93" t="s">
        <v>256</v>
      </c>
      <c r="J64" s="94">
        <f t="shared" si="0"/>
        <v>12</v>
      </c>
      <c r="K64" s="93" t="s">
        <v>256</v>
      </c>
      <c r="L64" s="96"/>
      <c r="M64" s="104"/>
      <c r="N64" s="152"/>
      <c r="O64" s="153"/>
      <c r="P64" s="93" t="s">
        <v>246</v>
      </c>
      <c r="Q64" s="149"/>
      <c r="R64" s="149"/>
      <c r="S64" s="149"/>
      <c r="T64" s="143"/>
      <c r="U64" s="94">
        <v>17.8</v>
      </c>
      <c r="V64" s="93" t="s">
        <v>256</v>
      </c>
      <c r="W64" s="94">
        <f t="shared" si="1"/>
        <v>13.35</v>
      </c>
      <c r="X64" s="93" t="s">
        <v>256</v>
      </c>
      <c r="Y64" s="96"/>
    </row>
    <row r="65" spans="1:25" ht="12.75" customHeight="1" x14ac:dyDescent="0.15">
      <c r="A65" s="152"/>
      <c r="B65" s="153"/>
      <c r="C65" s="93" t="s">
        <v>92</v>
      </c>
      <c r="D65" s="149"/>
      <c r="E65" s="149"/>
      <c r="F65" s="149"/>
      <c r="G65" s="143"/>
      <c r="H65" s="94">
        <v>92.7</v>
      </c>
      <c r="I65" s="93" t="s">
        <v>256</v>
      </c>
      <c r="J65" s="94">
        <f t="shared" si="0"/>
        <v>69.53</v>
      </c>
      <c r="K65" s="93" t="s">
        <v>256</v>
      </c>
      <c r="L65" s="96"/>
      <c r="M65" s="104"/>
      <c r="N65" s="152"/>
      <c r="O65" s="153"/>
      <c r="P65" s="93"/>
      <c r="Q65" s="149"/>
      <c r="R65" s="149"/>
      <c r="S65" s="149"/>
      <c r="T65" s="143"/>
      <c r="U65" s="94">
        <v>96.1</v>
      </c>
      <c r="V65" s="93" t="s">
        <v>256</v>
      </c>
      <c r="W65" s="94">
        <f t="shared" si="1"/>
        <v>72.08</v>
      </c>
      <c r="X65" s="93" t="s">
        <v>256</v>
      </c>
      <c r="Y65" s="96"/>
    </row>
    <row r="66" spans="1:25" ht="12.75" customHeight="1" x14ac:dyDescent="0.15">
      <c r="A66" s="152"/>
      <c r="B66" s="153"/>
      <c r="C66" s="98"/>
      <c r="D66" s="149"/>
      <c r="E66" s="149"/>
      <c r="F66" s="149"/>
      <c r="G66" s="143"/>
      <c r="H66" s="99">
        <v>1.9</v>
      </c>
      <c r="I66" s="98" t="s">
        <v>256</v>
      </c>
      <c r="J66" s="99">
        <f t="shared" si="0"/>
        <v>1.43</v>
      </c>
      <c r="K66" s="98" t="s">
        <v>256</v>
      </c>
      <c r="L66" s="101"/>
      <c r="M66" s="104"/>
      <c r="N66" s="152"/>
      <c r="O66" s="153"/>
      <c r="P66" s="98"/>
      <c r="Q66" s="149"/>
      <c r="R66" s="149"/>
      <c r="S66" s="149"/>
      <c r="T66" s="143"/>
      <c r="U66" s="99">
        <v>1.2</v>
      </c>
      <c r="V66" s="98" t="s">
        <v>256</v>
      </c>
      <c r="W66" s="99">
        <f t="shared" si="1"/>
        <v>0.9</v>
      </c>
      <c r="X66" s="98" t="s">
        <v>256</v>
      </c>
      <c r="Y66" s="101"/>
    </row>
    <row r="67" spans="1:25" ht="12.75" customHeight="1" x14ac:dyDescent="0.15">
      <c r="A67" s="150">
        <v>13</v>
      </c>
      <c r="B67" s="153" t="s">
        <v>80</v>
      </c>
      <c r="C67" s="87" t="s">
        <v>178</v>
      </c>
      <c r="D67" s="149" t="s">
        <v>331</v>
      </c>
      <c r="E67" s="149" t="s">
        <v>332</v>
      </c>
      <c r="F67" s="149" t="s">
        <v>333</v>
      </c>
      <c r="G67" s="143" t="s">
        <v>334</v>
      </c>
      <c r="H67" s="102">
        <v>622</v>
      </c>
      <c r="I67" s="89" t="s">
        <v>265</v>
      </c>
      <c r="J67" s="88">
        <f>IF(H67="","",H67*0.75)</f>
        <v>466.5</v>
      </c>
      <c r="K67" s="89" t="s">
        <v>265</v>
      </c>
      <c r="L67" s="90" t="s">
        <v>266</v>
      </c>
      <c r="M67" s="91"/>
      <c r="N67" s="150">
        <v>28</v>
      </c>
      <c r="O67" s="153" t="s">
        <v>285</v>
      </c>
      <c r="P67" s="110" t="s">
        <v>202</v>
      </c>
      <c r="Q67" s="149" t="s">
        <v>337</v>
      </c>
      <c r="R67" s="149" t="s">
        <v>338</v>
      </c>
      <c r="S67" s="149" t="s">
        <v>339</v>
      </c>
      <c r="T67" s="143" t="s">
        <v>290</v>
      </c>
      <c r="U67" s="102">
        <v>656</v>
      </c>
      <c r="V67" s="89" t="s">
        <v>265</v>
      </c>
      <c r="W67" s="88">
        <f>IF(U67="","",U67*0.75)</f>
        <v>492</v>
      </c>
      <c r="X67" s="89" t="s">
        <v>265</v>
      </c>
      <c r="Y67" s="90" t="s">
        <v>266</v>
      </c>
    </row>
    <row r="68" spans="1:25" ht="12.75" customHeight="1" x14ac:dyDescent="0.15">
      <c r="A68" s="152"/>
      <c r="B68" s="153"/>
      <c r="C68" s="93" t="s">
        <v>179</v>
      </c>
      <c r="D68" s="149"/>
      <c r="E68" s="149"/>
      <c r="F68" s="149"/>
      <c r="G68" s="143"/>
      <c r="H68" s="94">
        <v>18.3</v>
      </c>
      <c r="I68" s="93" t="s">
        <v>256</v>
      </c>
      <c r="J68" s="94">
        <f>IF(H68="","",ROUND(H68*0.75,2))</f>
        <v>13.73</v>
      </c>
      <c r="K68" s="93" t="s">
        <v>256</v>
      </c>
      <c r="L68" s="96" t="s">
        <v>336</v>
      </c>
      <c r="M68" s="104"/>
      <c r="N68" s="152"/>
      <c r="O68" s="153"/>
      <c r="P68" s="93" t="s">
        <v>340</v>
      </c>
      <c r="Q68" s="149"/>
      <c r="R68" s="149"/>
      <c r="S68" s="149"/>
      <c r="T68" s="143"/>
      <c r="U68" s="94">
        <v>21.8</v>
      </c>
      <c r="V68" s="93" t="s">
        <v>256</v>
      </c>
      <c r="W68" s="94">
        <f>IF(U68="","",ROUND(U68*0.75,2))</f>
        <v>16.350000000000001</v>
      </c>
      <c r="X68" s="93" t="s">
        <v>256</v>
      </c>
      <c r="Y68" s="96" t="s">
        <v>341</v>
      </c>
    </row>
    <row r="69" spans="1:25" ht="12.75" customHeight="1" x14ac:dyDescent="0.15">
      <c r="A69" s="152"/>
      <c r="B69" s="153"/>
      <c r="C69" s="93" t="s">
        <v>246</v>
      </c>
      <c r="D69" s="149"/>
      <c r="E69" s="149"/>
      <c r="F69" s="149"/>
      <c r="G69" s="143"/>
      <c r="H69" s="94">
        <v>17.8</v>
      </c>
      <c r="I69" s="93" t="s">
        <v>256</v>
      </c>
      <c r="J69" s="94">
        <f t="shared" si="0"/>
        <v>13.35</v>
      </c>
      <c r="K69" s="93" t="s">
        <v>256</v>
      </c>
      <c r="L69" s="96"/>
      <c r="M69" s="104"/>
      <c r="N69" s="152"/>
      <c r="O69" s="153"/>
      <c r="P69" s="93" t="s">
        <v>28</v>
      </c>
      <c r="Q69" s="149"/>
      <c r="R69" s="149"/>
      <c r="S69" s="149"/>
      <c r="T69" s="143"/>
      <c r="U69" s="94">
        <v>22.8</v>
      </c>
      <c r="V69" s="93" t="s">
        <v>256</v>
      </c>
      <c r="W69" s="94">
        <f t="shared" si="1"/>
        <v>17.100000000000001</v>
      </c>
      <c r="X69" s="93" t="s">
        <v>256</v>
      </c>
      <c r="Y69" s="96"/>
    </row>
    <row r="70" spans="1:25" ht="12.75" customHeight="1" x14ac:dyDescent="0.15">
      <c r="A70" s="152"/>
      <c r="B70" s="153"/>
      <c r="C70" s="93"/>
      <c r="D70" s="149"/>
      <c r="E70" s="149"/>
      <c r="F70" s="149"/>
      <c r="G70" s="143"/>
      <c r="H70" s="94">
        <v>96.1</v>
      </c>
      <c r="I70" s="93" t="s">
        <v>256</v>
      </c>
      <c r="J70" s="94">
        <f t="shared" si="0"/>
        <v>72.08</v>
      </c>
      <c r="K70" s="93" t="s">
        <v>256</v>
      </c>
      <c r="L70" s="96"/>
      <c r="M70" s="104"/>
      <c r="N70" s="152"/>
      <c r="O70" s="153"/>
      <c r="P70" s="93" t="s">
        <v>121</v>
      </c>
      <c r="Q70" s="149"/>
      <c r="R70" s="149"/>
      <c r="S70" s="149"/>
      <c r="T70" s="143"/>
      <c r="U70" s="94">
        <v>88.5</v>
      </c>
      <c r="V70" s="93" t="s">
        <v>256</v>
      </c>
      <c r="W70" s="94">
        <f t="shared" si="1"/>
        <v>66.38</v>
      </c>
      <c r="X70" s="93" t="s">
        <v>256</v>
      </c>
      <c r="Y70" s="96"/>
    </row>
    <row r="71" spans="1:25" ht="12.75" customHeight="1" x14ac:dyDescent="0.15">
      <c r="A71" s="152"/>
      <c r="B71" s="153"/>
      <c r="C71" s="98"/>
      <c r="D71" s="149"/>
      <c r="E71" s="149"/>
      <c r="F71" s="149"/>
      <c r="G71" s="143"/>
      <c r="H71" s="99">
        <v>1.2</v>
      </c>
      <c r="I71" s="98" t="s">
        <v>256</v>
      </c>
      <c r="J71" s="99">
        <f t="shared" si="0"/>
        <v>0.9</v>
      </c>
      <c r="K71" s="98" t="s">
        <v>256</v>
      </c>
      <c r="L71" s="101"/>
      <c r="M71" s="104"/>
      <c r="N71" s="152"/>
      <c r="O71" s="153"/>
      <c r="P71" s="98"/>
      <c r="Q71" s="149"/>
      <c r="R71" s="149"/>
      <c r="S71" s="149"/>
      <c r="T71" s="143"/>
      <c r="U71" s="99">
        <v>1.9</v>
      </c>
      <c r="V71" s="98" t="s">
        <v>256</v>
      </c>
      <c r="W71" s="99">
        <f t="shared" si="1"/>
        <v>1.43</v>
      </c>
      <c r="X71" s="98" t="s">
        <v>256</v>
      </c>
      <c r="Y71" s="101"/>
    </row>
    <row r="72" spans="1:25" ht="12.75" customHeight="1" x14ac:dyDescent="0.15">
      <c r="A72" s="155" t="s">
        <v>342</v>
      </c>
      <c r="B72" s="157" t="s">
        <v>343</v>
      </c>
      <c r="C72" s="110" t="s">
        <v>344</v>
      </c>
      <c r="D72" s="149" t="s">
        <v>345</v>
      </c>
      <c r="E72" s="149" t="s">
        <v>338</v>
      </c>
      <c r="F72" s="149" t="s">
        <v>346</v>
      </c>
      <c r="G72" s="143" t="s">
        <v>290</v>
      </c>
      <c r="H72" s="102">
        <v>655</v>
      </c>
      <c r="I72" s="89" t="s">
        <v>265</v>
      </c>
      <c r="J72" s="88">
        <f>IF(H72="","",H72*0.75)</f>
        <v>491.25</v>
      </c>
      <c r="K72" s="89" t="s">
        <v>265</v>
      </c>
      <c r="L72" s="90" t="s">
        <v>266</v>
      </c>
      <c r="M72" s="91"/>
      <c r="N72" s="150">
        <v>29</v>
      </c>
      <c r="O72" s="153" t="s">
        <v>294</v>
      </c>
      <c r="P72" s="105" t="s">
        <v>191</v>
      </c>
      <c r="Q72" s="149" t="s">
        <v>347</v>
      </c>
      <c r="R72" s="149" t="s">
        <v>348</v>
      </c>
      <c r="S72" s="149" t="s">
        <v>349</v>
      </c>
      <c r="T72" s="143" t="s">
        <v>350</v>
      </c>
      <c r="U72" s="102">
        <v>552</v>
      </c>
      <c r="V72" s="89" t="s">
        <v>265</v>
      </c>
      <c r="W72" s="88">
        <f>IF(U72="","",U72*0.75)</f>
        <v>414</v>
      </c>
      <c r="X72" s="89" t="s">
        <v>265</v>
      </c>
      <c r="Y72" s="90" t="s">
        <v>266</v>
      </c>
    </row>
    <row r="73" spans="1:25" ht="12.75" customHeight="1" x14ac:dyDescent="0.15">
      <c r="A73" s="156"/>
      <c r="B73" s="157"/>
      <c r="C73" s="93" t="s">
        <v>340</v>
      </c>
      <c r="D73" s="154"/>
      <c r="E73" s="154"/>
      <c r="F73" s="154"/>
      <c r="G73" s="151"/>
      <c r="H73" s="94">
        <v>21.7</v>
      </c>
      <c r="I73" s="93" t="s">
        <v>256</v>
      </c>
      <c r="J73" s="94">
        <f>IF(H73="","",ROUND(H73*0.75,2))</f>
        <v>16.28</v>
      </c>
      <c r="K73" s="93" t="s">
        <v>256</v>
      </c>
      <c r="L73" s="96" t="s">
        <v>351</v>
      </c>
      <c r="M73" s="104"/>
      <c r="N73" s="152"/>
      <c r="O73" s="153"/>
      <c r="P73" s="93" t="s">
        <v>193</v>
      </c>
      <c r="Q73" s="154"/>
      <c r="R73" s="154"/>
      <c r="S73" s="154"/>
      <c r="T73" s="151"/>
      <c r="U73" s="94">
        <v>20.2</v>
      </c>
      <c r="V73" s="93" t="s">
        <v>256</v>
      </c>
      <c r="W73" s="94">
        <f>IF(U73="","",ROUND(U73*0.75,2))</f>
        <v>15.15</v>
      </c>
      <c r="X73" s="93" t="s">
        <v>256</v>
      </c>
      <c r="Y73" s="96" t="s">
        <v>352</v>
      </c>
    </row>
    <row r="74" spans="1:25" ht="12.75" customHeight="1" x14ac:dyDescent="0.15">
      <c r="A74" s="156"/>
      <c r="B74" s="157"/>
      <c r="C74" s="93" t="s">
        <v>121</v>
      </c>
      <c r="D74" s="154"/>
      <c r="E74" s="154"/>
      <c r="F74" s="154"/>
      <c r="G74" s="151"/>
      <c r="H74" s="94">
        <v>23.6</v>
      </c>
      <c r="I74" s="93" t="s">
        <v>256</v>
      </c>
      <c r="J74" s="94">
        <f t="shared" si="0"/>
        <v>17.7</v>
      </c>
      <c r="K74" s="93" t="s">
        <v>256</v>
      </c>
      <c r="L74" s="96"/>
      <c r="M74" s="104"/>
      <c r="N74" s="152"/>
      <c r="O74" s="153"/>
      <c r="P74" s="93" t="s">
        <v>353</v>
      </c>
      <c r="Q74" s="154"/>
      <c r="R74" s="154"/>
      <c r="S74" s="154"/>
      <c r="T74" s="151"/>
      <c r="U74" s="94">
        <v>17.100000000000001</v>
      </c>
      <c r="V74" s="93" t="s">
        <v>256</v>
      </c>
      <c r="W74" s="94">
        <f t="shared" si="1"/>
        <v>12.83</v>
      </c>
      <c r="X74" s="93" t="s">
        <v>256</v>
      </c>
      <c r="Y74" s="96" t="s">
        <v>309</v>
      </c>
    </row>
    <row r="75" spans="1:25" ht="12.75" customHeight="1" x14ac:dyDescent="0.15">
      <c r="A75" s="156"/>
      <c r="B75" s="157"/>
      <c r="C75" s="93"/>
      <c r="D75" s="154"/>
      <c r="E75" s="154"/>
      <c r="F75" s="154"/>
      <c r="G75" s="151"/>
      <c r="H75" s="94">
        <v>86.7</v>
      </c>
      <c r="I75" s="93" t="s">
        <v>256</v>
      </c>
      <c r="J75" s="94">
        <f t="shared" si="0"/>
        <v>65.03</v>
      </c>
      <c r="K75" s="93" t="s">
        <v>256</v>
      </c>
      <c r="L75" s="96"/>
      <c r="M75" s="104"/>
      <c r="N75" s="152"/>
      <c r="O75" s="153"/>
      <c r="P75" s="93" t="s">
        <v>58</v>
      </c>
      <c r="Q75" s="154"/>
      <c r="R75" s="154"/>
      <c r="S75" s="154"/>
      <c r="T75" s="151"/>
      <c r="U75" s="94">
        <v>76.400000000000006</v>
      </c>
      <c r="V75" s="93" t="s">
        <v>256</v>
      </c>
      <c r="W75" s="94">
        <f t="shared" si="1"/>
        <v>57.3</v>
      </c>
      <c r="X75" s="93" t="s">
        <v>256</v>
      </c>
      <c r="Y75" s="96"/>
    </row>
    <row r="76" spans="1:25" ht="12.75" customHeight="1" x14ac:dyDescent="0.15">
      <c r="A76" s="156"/>
      <c r="B76" s="157"/>
      <c r="C76" s="98"/>
      <c r="D76" s="154"/>
      <c r="E76" s="154"/>
      <c r="F76" s="154"/>
      <c r="G76" s="151"/>
      <c r="H76" s="99">
        <v>2.1</v>
      </c>
      <c r="I76" s="98" t="s">
        <v>256</v>
      </c>
      <c r="J76" s="99">
        <f t="shared" si="0"/>
        <v>1.58</v>
      </c>
      <c r="K76" s="98" t="s">
        <v>256</v>
      </c>
      <c r="L76" s="101"/>
      <c r="M76" s="104"/>
      <c r="N76" s="152"/>
      <c r="O76" s="153"/>
      <c r="P76" s="98"/>
      <c r="Q76" s="154"/>
      <c r="R76" s="154"/>
      <c r="S76" s="154"/>
      <c r="T76" s="151"/>
      <c r="U76" s="99">
        <v>1.4</v>
      </c>
      <c r="V76" s="98" t="s">
        <v>256</v>
      </c>
      <c r="W76" s="99">
        <f t="shared" si="1"/>
        <v>1.05</v>
      </c>
      <c r="X76" s="98" t="s">
        <v>256</v>
      </c>
      <c r="Y76" s="101"/>
    </row>
    <row r="77" spans="1:25" ht="12.75" customHeight="1" x14ac:dyDescent="0.15">
      <c r="A77" s="150">
        <v>15</v>
      </c>
      <c r="B77" s="150" t="s">
        <v>294</v>
      </c>
      <c r="C77" s="105" t="s">
        <v>191</v>
      </c>
      <c r="D77" s="149" t="s">
        <v>347</v>
      </c>
      <c r="E77" s="149" t="s">
        <v>348</v>
      </c>
      <c r="F77" s="149" t="s">
        <v>349</v>
      </c>
      <c r="G77" s="143" t="s">
        <v>350</v>
      </c>
      <c r="H77" s="102">
        <v>552</v>
      </c>
      <c r="I77" s="89" t="s">
        <v>265</v>
      </c>
      <c r="J77" s="88">
        <f>IF(H77="","",H77*0.75)</f>
        <v>414</v>
      </c>
      <c r="K77" s="89" t="s">
        <v>265</v>
      </c>
      <c r="L77" s="90" t="s">
        <v>266</v>
      </c>
      <c r="M77" s="91"/>
      <c r="N77" s="150">
        <v>30</v>
      </c>
      <c r="O77" s="150" t="s">
        <v>234</v>
      </c>
      <c r="P77" s="92" t="s">
        <v>235</v>
      </c>
      <c r="Q77" s="149" t="s">
        <v>354</v>
      </c>
      <c r="R77" s="149" t="s">
        <v>355</v>
      </c>
      <c r="S77" s="149" t="s">
        <v>356</v>
      </c>
      <c r="T77" s="143" t="s">
        <v>357</v>
      </c>
      <c r="U77" s="102">
        <v>600</v>
      </c>
      <c r="V77" s="89" t="s">
        <v>265</v>
      </c>
      <c r="W77" s="88">
        <f>IF(U77="","",U77*0.75)</f>
        <v>450</v>
      </c>
      <c r="X77" s="89" t="s">
        <v>265</v>
      </c>
      <c r="Y77" s="144"/>
    </row>
    <row r="78" spans="1:25" ht="12.75" customHeight="1" x14ac:dyDescent="0.15">
      <c r="A78" s="150"/>
      <c r="B78" s="150"/>
      <c r="C78" s="93" t="s">
        <v>193</v>
      </c>
      <c r="D78" s="149"/>
      <c r="E78" s="149"/>
      <c r="F78" s="149"/>
      <c r="G78" s="143"/>
      <c r="H78" s="94">
        <v>20.2</v>
      </c>
      <c r="I78" s="93" t="s">
        <v>256</v>
      </c>
      <c r="J78" s="94">
        <f>IF(H78="","",ROUND(H78*0.75,2))</f>
        <v>15.15</v>
      </c>
      <c r="K78" s="93" t="s">
        <v>256</v>
      </c>
      <c r="L78" s="96" t="s">
        <v>358</v>
      </c>
      <c r="M78" s="104"/>
      <c r="N78" s="150"/>
      <c r="O78" s="150"/>
      <c r="P78" s="93" t="s">
        <v>244</v>
      </c>
      <c r="Q78" s="149"/>
      <c r="R78" s="149"/>
      <c r="S78" s="149"/>
      <c r="T78" s="143"/>
      <c r="U78" s="94">
        <v>23.49999999999989</v>
      </c>
      <c r="V78" s="93" t="s">
        <v>256</v>
      </c>
      <c r="W78" s="94">
        <f t="shared" ref="W78:W86" si="2">IF(U78="","",ROUND(U78*0.75,2))</f>
        <v>17.62</v>
      </c>
      <c r="X78" s="93" t="s">
        <v>256</v>
      </c>
      <c r="Y78" s="145"/>
    </row>
    <row r="79" spans="1:25" ht="12.75" customHeight="1" x14ac:dyDescent="0.15">
      <c r="A79" s="150"/>
      <c r="B79" s="150"/>
      <c r="C79" s="93" t="s">
        <v>353</v>
      </c>
      <c r="D79" s="149"/>
      <c r="E79" s="149"/>
      <c r="F79" s="149"/>
      <c r="G79" s="143"/>
      <c r="H79" s="94">
        <v>17.100000000000001</v>
      </c>
      <c r="I79" s="93" t="s">
        <v>256</v>
      </c>
      <c r="J79" s="94">
        <f>IF(H79="","",ROUND(H79*0.75,2))</f>
        <v>12.83</v>
      </c>
      <c r="K79" s="93" t="s">
        <v>256</v>
      </c>
      <c r="L79" s="96" t="s">
        <v>309</v>
      </c>
      <c r="M79" s="104"/>
      <c r="N79" s="150"/>
      <c r="O79" s="150"/>
      <c r="P79" s="93" t="s">
        <v>246</v>
      </c>
      <c r="Q79" s="149"/>
      <c r="R79" s="149"/>
      <c r="S79" s="149"/>
      <c r="T79" s="143"/>
      <c r="U79" s="94">
        <v>11.8</v>
      </c>
      <c r="V79" s="93" t="s">
        <v>256</v>
      </c>
      <c r="W79" s="94">
        <f t="shared" si="2"/>
        <v>8.85</v>
      </c>
      <c r="X79" s="93" t="s">
        <v>256</v>
      </c>
      <c r="Y79" s="145"/>
    </row>
    <row r="80" spans="1:25" ht="12.75" customHeight="1" x14ac:dyDescent="0.15">
      <c r="A80" s="150"/>
      <c r="B80" s="150"/>
      <c r="C80" s="93" t="s">
        <v>58</v>
      </c>
      <c r="D80" s="149"/>
      <c r="E80" s="149"/>
      <c r="F80" s="149"/>
      <c r="G80" s="143"/>
      <c r="H80" s="94">
        <v>76.400000000000006</v>
      </c>
      <c r="I80" s="93" t="s">
        <v>256</v>
      </c>
      <c r="J80" s="94">
        <f>IF(H80="","",ROUND(H80*0.75,2))</f>
        <v>57.3</v>
      </c>
      <c r="K80" s="93" t="s">
        <v>256</v>
      </c>
      <c r="L80" s="96"/>
      <c r="M80" s="104"/>
      <c r="N80" s="150"/>
      <c r="O80" s="150"/>
      <c r="P80" s="93" t="s">
        <v>92</v>
      </c>
      <c r="Q80" s="149"/>
      <c r="R80" s="149"/>
      <c r="S80" s="149"/>
      <c r="T80" s="143"/>
      <c r="U80" s="94">
        <v>97.599999999999909</v>
      </c>
      <c r="V80" s="93" t="s">
        <v>256</v>
      </c>
      <c r="W80" s="94">
        <f t="shared" si="2"/>
        <v>73.2</v>
      </c>
      <c r="X80" s="93" t="s">
        <v>256</v>
      </c>
      <c r="Y80" s="145"/>
    </row>
    <row r="81" spans="1:26" ht="12.75" customHeight="1" x14ac:dyDescent="0.15">
      <c r="A81" s="150"/>
      <c r="B81" s="150"/>
      <c r="C81" s="98"/>
      <c r="D81" s="149"/>
      <c r="E81" s="149"/>
      <c r="F81" s="149"/>
      <c r="G81" s="143"/>
      <c r="H81" s="99">
        <v>1.4</v>
      </c>
      <c r="I81" s="98" t="s">
        <v>256</v>
      </c>
      <c r="J81" s="99">
        <f>IF(H81="","",ROUND(H81*0.75,2))</f>
        <v>1.05</v>
      </c>
      <c r="K81" s="98" t="s">
        <v>256</v>
      </c>
      <c r="L81" s="101"/>
      <c r="M81" s="104"/>
      <c r="N81" s="150"/>
      <c r="O81" s="150"/>
      <c r="P81" s="98"/>
      <c r="Q81" s="149"/>
      <c r="R81" s="149"/>
      <c r="S81" s="149"/>
      <c r="T81" s="143"/>
      <c r="U81" s="99">
        <v>1.5</v>
      </c>
      <c r="V81" s="98" t="s">
        <v>256</v>
      </c>
      <c r="W81" s="99">
        <f t="shared" si="2"/>
        <v>1.1299999999999999</v>
      </c>
      <c r="X81" s="98" t="s">
        <v>256</v>
      </c>
      <c r="Y81" s="146"/>
    </row>
    <row r="82" spans="1:26" ht="12.75" customHeight="1" x14ac:dyDescent="0.15">
      <c r="A82" s="150" t="s">
        <v>359</v>
      </c>
      <c r="B82" s="150"/>
      <c r="C82" s="84" t="s">
        <v>360</v>
      </c>
      <c r="D82" s="111" t="s">
        <v>361</v>
      </c>
      <c r="E82" s="112"/>
      <c r="F82" s="112"/>
      <c r="G82" s="113"/>
      <c r="H82" s="97"/>
      <c r="I82" s="104"/>
      <c r="J82" s="97"/>
      <c r="K82" s="104"/>
      <c r="M82" s="104"/>
      <c r="N82" s="150">
        <v>31</v>
      </c>
      <c r="O82" s="150" t="s">
        <v>249</v>
      </c>
      <c r="P82" s="105" t="s">
        <v>250</v>
      </c>
      <c r="Q82" s="149" t="s">
        <v>362</v>
      </c>
      <c r="R82" s="149" t="s">
        <v>363</v>
      </c>
      <c r="S82" s="149" t="s">
        <v>364</v>
      </c>
      <c r="T82" s="143" t="s">
        <v>365</v>
      </c>
      <c r="U82" s="102">
        <v>606</v>
      </c>
      <c r="V82" s="89" t="s">
        <v>366</v>
      </c>
      <c r="W82" s="88">
        <f>IF(U82="","",U82*0.75)</f>
        <v>454.5</v>
      </c>
      <c r="X82" s="89" t="s">
        <v>366</v>
      </c>
      <c r="Y82" s="144"/>
    </row>
    <row r="83" spans="1:26" ht="12.75" customHeight="1" x14ac:dyDescent="0.15">
      <c r="A83" s="150"/>
      <c r="B83" s="150"/>
      <c r="C83" s="84" t="s">
        <v>367</v>
      </c>
      <c r="D83" s="114" t="s">
        <v>368</v>
      </c>
      <c r="E83" s="114" t="s">
        <v>369</v>
      </c>
      <c r="F83" s="114" t="s">
        <v>370</v>
      </c>
      <c r="G83" s="114" t="s">
        <v>371</v>
      </c>
      <c r="H83" s="114" t="s">
        <v>372</v>
      </c>
      <c r="I83" s="104"/>
      <c r="J83" s="115"/>
      <c r="K83" s="104"/>
      <c r="M83" s="104"/>
      <c r="N83" s="150"/>
      <c r="O83" s="150"/>
      <c r="P83" s="93" t="s">
        <v>257</v>
      </c>
      <c r="Q83" s="149"/>
      <c r="R83" s="149"/>
      <c r="S83" s="149"/>
      <c r="T83" s="143"/>
      <c r="U83" s="94">
        <v>23.199999999999889</v>
      </c>
      <c r="V83" s="93" t="s">
        <v>373</v>
      </c>
      <c r="W83" s="94">
        <f>IF(U83="","",ROUND(U83*0.75,2))</f>
        <v>17.399999999999999</v>
      </c>
      <c r="X83" s="93" t="s">
        <v>373</v>
      </c>
      <c r="Y83" s="145"/>
      <c r="Z83" s="104"/>
    </row>
    <row r="84" spans="1:26" ht="12.75" customHeight="1" x14ac:dyDescent="0.15">
      <c r="A84" s="116" t="s">
        <v>374</v>
      </c>
      <c r="B84" s="117" t="s">
        <v>375</v>
      </c>
      <c r="C84" s="118" t="s">
        <v>376</v>
      </c>
      <c r="D84" s="119">
        <f>18623/31</f>
        <v>600.74193548387098</v>
      </c>
      <c r="E84" s="120">
        <f>676.7/31</f>
        <v>21.829032258064519</v>
      </c>
      <c r="F84" s="120">
        <f>562/31</f>
        <v>18.129032258064516</v>
      </c>
      <c r="G84" s="120">
        <f>2639/31</f>
        <v>85.129032258064512</v>
      </c>
      <c r="H84" s="120">
        <f>53.1/31</f>
        <v>1.7129032258064516</v>
      </c>
      <c r="I84" s="104"/>
      <c r="J84" s="121"/>
      <c r="K84" s="104"/>
      <c r="M84" s="104"/>
      <c r="N84" s="150"/>
      <c r="O84" s="150"/>
      <c r="P84" s="93" t="s">
        <v>258</v>
      </c>
      <c r="Q84" s="149"/>
      <c r="R84" s="149"/>
      <c r="S84" s="149"/>
      <c r="T84" s="143"/>
      <c r="U84" s="94">
        <v>19.8</v>
      </c>
      <c r="V84" s="93" t="s">
        <v>373</v>
      </c>
      <c r="W84" s="94">
        <f t="shared" si="2"/>
        <v>14.85</v>
      </c>
      <c r="X84" s="93" t="s">
        <v>373</v>
      </c>
      <c r="Y84" s="145"/>
      <c r="Z84" s="104"/>
    </row>
    <row r="85" spans="1:26" ht="12.75" customHeight="1" x14ac:dyDescent="0.15">
      <c r="A85" s="116" t="s">
        <v>377</v>
      </c>
      <c r="B85" s="117" t="s">
        <v>375</v>
      </c>
      <c r="C85" s="118" t="s">
        <v>378</v>
      </c>
      <c r="D85" s="119">
        <f>+D84*0.75</f>
        <v>450.55645161290323</v>
      </c>
      <c r="E85" s="120">
        <f>+E84*0.75</f>
        <v>16.37177419354839</v>
      </c>
      <c r="F85" s="120">
        <f>+F84*0.75</f>
        <v>13.596774193548388</v>
      </c>
      <c r="G85" s="120">
        <f>+G84*0.75</f>
        <v>63.846774193548384</v>
      </c>
      <c r="H85" s="120">
        <f>+H84*0.75</f>
        <v>1.2846774193548387</v>
      </c>
      <c r="I85" s="104"/>
      <c r="J85" s="121"/>
      <c r="K85" s="104"/>
      <c r="M85" s="104"/>
      <c r="N85" s="150"/>
      <c r="O85" s="150"/>
      <c r="P85" s="93"/>
      <c r="Q85" s="149"/>
      <c r="R85" s="149"/>
      <c r="S85" s="149"/>
      <c r="T85" s="143"/>
      <c r="U85" s="94">
        <v>81.099999999999994</v>
      </c>
      <c r="V85" s="93" t="s">
        <v>379</v>
      </c>
      <c r="W85" s="94">
        <f t="shared" si="2"/>
        <v>60.83</v>
      </c>
      <c r="X85" s="93" t="s">
        <v>379</v>
      </c>
      <c r="Y85" s="145"/>
      <c r="Z85" s="104"/>
    </row>
    <row r="86" spans="1:26" ht="12.75" customHeight="1" x14ac:dyDescent="0.15">
      <c r="A86" s="122"/>
      <c r="B86" s="123"/>
      <c r="C86" s="124"/>
      <c r="D86" s="125"/>
      <c r="E86" s="126"/>
      <c r="F86" s="126"/>
      <c r="G86" s="126"/>
      <c r="H86" s="121"/>
      <c r="I86" s="104"/>
      <c r="J86" s="121"/>
      <c r="K86" s="104"/>
      <c r="M86" s="104"/>
      <c r="N86" s="150"/>
      <c r="O86" s="150"/>
      <c r="P86" s="98"/>
      <c r="Q86" s="149"/>
      <c r="R86" s="149"/>
      <c r="S86" s="149"/>
      <c r="T86" s="143"/>
      <c r="U86" s="99">
        <v>1.5</v>
      </c>
      <c r="V86" s="98" t="s">
        <v>373</v>
      </c>
      <c r="W86" s="99">
        <f t="shared" si="2"/>
        <v>1.1299999999999999</v>
      </c>
      <c r="X86" s="98" t="s">
        <v>373</v>
      </c>
      <c r="Y86" s="146"/>
      <c r="Z86" s="104"/>
    </row>
    <row r="87" spans="1:26" ht="12.75" customHeight="1" x14ac:dyDescent="0.15">
      <c r="A87" s="127"/>
      <c r="I87" s="104"/>
      <c r="K87" s="104"/>
      <c r="M87" s="104"/>
      <c r="N87" s="147" t="s">
        <v>380</v>
      </c>
      <c r="O87" s="147"/>
      <c r="P87" s="147"/>
      <c r="Q87" s="147"/>
      <c r="R87" s="147"/>
      <c r="S87" s="147"/>
      <c r="T87" s="147"/>
      <c r="U87" s="147"/>
      <c r="V87" s="91"/>
      <c r="W87" s="128"/>
      <c r="X87" s="91"/>
      <c r="Y87" s="129"/>
      <c r="Z87" s="104"/>
    </row>
    <row r="88" spans="1:26" ht="12.75" customHeight="1" x14ac:dyDescent="0.15">
      <c r="A88" s="127"/>
      <c r="N88" s="148"/>
      <c r="O88" s="148"/>
      <c r="P88" s="148"/>
      <c r="Q88" s="148"/>
      <c r="R88" s="148"/>
      <c r="S88" s="148"/>
      <c r="T88" s="148"/>
      <c r="U88" s="148"/>
      <c r="V88" s="97"/>
      <c r="W88" s="130"/>
      <c r="X88" s="97"/>
      <c r="Y88" s="129"/>
      <c r="Z88" s="104"/>
    </row>
    <row r="89" spans="1:26" ht="12.75" customHeight="1" x14ac:dyDescent="0.15">
      <c r="N89" s="131" t="s">
        <v>381</v>
      </c>
      <c r="O89" s="132"/>
      <c r="P89" s="133"/>
      <c r="Q89" s="134"/>
      <c r="R89" s="134"/>
      <c r="S89" s="134"/>
      <c r="T89" s="134"/>
      <c r="U89" s="135"/>
      <c r="V89" s="97"/>
      <c r="W89" s="130"/>
      <c r="X89" s="97"/>
      <c r="Y89" s="134"/>
    </row>
    <row r="90" spans="1:26" ht="12.75" customHeight="1" x14ac:dyDescent="0.15">
      <c r="N90" s="136" t="s">
        <v>382</v>
      </c>
      <c r="O90" s="132"/>
      <c r="P90" s="133"/>
      <c r="Q90" s="134"/>
      <c r="R90" s="134"/>
      <c r="S90" s="134"/>
      <c r="T90" s="134"/>
      <c r="U90" s="135"/>
      <c r="V90" s="97"/>
      <c r="W90" s="130"/>
      <c r="X90" s="97"/>
      <c r="Y90" s="134"/>
    </row>
    <row r="91" spans="1:26" x14ac:dyDescent="0.15">
      <c r="N91" s="91" t="s">
        <v>383</v>
      </c>
      <c r="O91" s="137"/>
      <c r="P91" s="137"/>
      <c r="Q91" s="137"/>
      <c r="R91" s="137"/>
      <c r="S91" s="137"/>
      <c r="T91" s="137"/>
      <c r="U91" s="137"/>
      <c r="V91" s="91"/>
      <c r="W91" s="91"/>
      <c r="X91" s="91"/>
      <c r="Y91" s="137"/>
    </row>
    <row r="92" spans="1:26" x14ac:dyDescent="0.15">
      <c r="N92" s="91" t="s">
        <v>384</v>
      </c>
      <c r="O92" s="137"/>
      <c r="P92" s="137"/>
      <c r="Q92" s="137"/>
      <c r="R92" s="137"/>
      <c r="S92" s="137"/>
      <c r="T92" s="137"/>
      <c r="U92" s="137"/>
      <c r="V92" s="104"/>
      <c r="W92" s="104"/>
      <c r="X92" s="104"/>
      <c r="Y92" s="137"/>
    </row>
    <row r="93" spans="1:26" x14ac:dyDescent="0.15">
      <c r="N93" s="91" t="s">
        <v>385</v>
      </c>
      <c r="O93" s="97"/>
      <c r="P93" s="104"/>
      <c r="Q93" s="138"/>
      <c r="R93" s="138"/>
      <c r="S93" s="138"/>
      <c r="T93" s="139"/>
      <c r="U93" s="121"/>
      <c r="V93" s="104"/>
      <c r="W93" s="121"/>
      <c r="X93" s="104"/>
      <c r="Y93" s="139"/>
    </row>
    <row r="94" spans="1:26" x14ac:dyDescent="0.15">
      <c r="N94" s="127" t="s">
        <v>386</v>
      </c>
      <c r="O94" s="97"/>
      <c r="P94" s="104"/>
      <c r="Q94" s="138"/>
      <c r="R94" s="138"/>
      <c r="S94" s="138"/>
      <c r="T94" s="139"/>
      <c r="U94" s="121"/>
      <c r="V94" s="104"/>
      <c r="W94" s="121"/>
      <c r="X94" s="104"/>
      <c r="Y94" s="139"/>
    </row>
    <row r="95" spans="1:26" x14ac:dyDescent="0.15">
      <c r="N95" s="127" t="s">
        <v>387</v>
      </c>
      <c r="O95" s="104"/>
      <c r="P95" s="104"/>
      <c r="Q95" s="104"/>
      <c r="R95" s="104"/>
      <c r="S95" s="104"/>
      <c r="T95" s="104"/>
      <c r="U95" s="121"/>
      <c r="V95" s="104"/>
      <c r="W95" s="121"/>
      <c r="X95" s="104"/>
      <c r="Y95" s="104"/>
    </row>
    <row r="96" spans="1:26" x14ac:dyDescent="0.15">
      <c r="N96" s="127" t="s">
        <v>388</v>
      </c>
    </row>
    <row r="97" spans="14:23" x14ac:dyDescent="0.15">
      <c r="N97" s="127" t="s">
        <v>389</v>
      </c>
    </row>
    <row r="98" spans="14:23" x14ac:dyDescent="0.15">
      <c r="N98" s="127" t="s">
        <v>390</v>
      </c>
    </row>
    <row r="99" spans="14:23" x14ac:dyDescent="0.15">
      <c r="R99" s="82"/>
      <c r="U99" s="81"/>
      <c r="W99" s="81"/>
    </row>
    <row r="100" spans="14:23" x14ac:dyDescent="0.15">
      <c r="R100" s="82"/>
      <c r="U100" s="81"/>
      <c r="W100" s="81"/>
    </row>
    <row r="101" spans="14:23" x14ac:dyDescent="0.15">
      <c r="R101" s="82"/>
      <c r="U101" s="81"/>
      <c r="W101" s="81"/>
    </row>
    <row r="102" spans="14:23" x14ac:dyDescent="0.15">
      <c r="R102" s="82"/>
      <c r="U102" s="81"/>
      <c r="W102" s="81"/>
    </row>
    <row r="103" spans="14:23" x14ac:dyDescent="0.15">
      <c r="R103" s="82"/>
      <c r="U103" s="81"/>
      <c r="W103" s="81"/>
    </row>
    <row r="104" spans="14:23" x14ac:dyDescent="0.15">
      <c r="R104" s="82"/>
      <c r="U104" s="81"/>
      <c r="W104" s="81"/>
    </row>
  </sheetData>
  <mergeCells count="221">
    <mergeCell ref="A2:A6"/>
    <mergeCell ref="B2:B6"/>
    <mergeCell ref="C2:C6"/>
    <mergeCell ref="D2:F2"/>
    <mergeCell ref="H2:H6"/>
    <mergeCell ref="J2:J6"/>
    <mergeCell ref="D3:D6"/>
    <mergeCell ref="E3:E6"/>
    <mergeCell ref="F3:F6"/>
    <mergeCell ref="G3:G6"/>
    <mergeCell ref="L3:L6"/>
    <mergeCell ref="Q3:Q6"/>
    <mergeCell ref="R3:R6"/>
    <mergeCell ref="S3:S6"/>
    <mergeCell ref="T3:T6"/>
    <mergeCell ref="Y3:Y6"/>
    <mergeCell ref="N2:N6"/>
    <mergeCell ref="O2:O6"/>
    <mergeCell ref="P2:P6"/>
    <mergeCell ref="Q2:S2"/>
    <mergeCell ref="U2:U6"/>
    <mergeCell ref="W2:W6"/>
    <mergeCell ref="Y7:Y11"/>
    <mergeCell ref="A12:A16"/>
    <mergeCell ref="B12:B16"/>
    <mergeCell ref="D12:D16"/>
    <mergeCell ref="E12:E16"/>
    <mergeCell ref="F12:F16"/>
    <mergeCell ref="G12:G16"/>
    <mergeCell ref="L12:L16"/>
    <mergeCell ref="N12:N16"/>
    <mergeCell ref="O12:O16"/>
    <mergeCell ref="N7:N11"/>
    <mergeCell ref="O7:O11"/>
    <mergeCell ref="Q7:Q11"/>
    <mergeCell ref="R7:R11"/>
    <mergeCell ref="S7:S11"/>
    <mergeCell ref="T7:T11"/>
    <mergeCell ref="A7:A11"/>
    <mergeCell ref="B7:B11"/>
    <mergeCell ref="D7:D11"/>
    <mergeCell ref="E7:E11"/>
    <mergeCell ref="F7:F11"/>
    <mergeCell ref="G7:G11"/>
    <mergeCell ref="Q12:Q16"/>
    <mergeCell ref="R12:R16"/>
    <mergeCell ref="S12:S16"/>
    <mergeCell ref="T12:T16"/>
    <mergeCell ref="Y12:Y16"/>
    <mergeCell ref="A17:A21"/>
    <mergeCell ref="B17:B21"/>
    <mergeCell ref="D17:D21"/>
    <mergeCell ref="E17:E21"/>
    <mergeCell ref="F17:F21"/>
    <mergeCell ref="S17:S21"/>
    <mergeCell ref="T17:T21"/>
    <mergeCell ref="A22:A26"/>
    <mergeCell ref="B22:B26"/>
    <mergeCell ref="D22:D26"/>
    <mergeCell ref="E22:E26"/>
    <mergeCell ref="F22:F26"/>
    <mergeCell ref="G22:G26"/>
    <mergeCell ref="N22:N26"/>
    <mergeCell ref="O22:O26"/>
    <mergeCell ref="G17:G21"/>
    <mergeCell ref="L17:L21"/>
    <mergeCell ref="N17:N21"/>
    <mergeCell ref="O17:O21"/>
    <mergeCell ref="Q17:Q21"/>
    <mergeCell ref="R17:R21"/>
    <mergeCell ref="S27:S31"/>
    <mergeCell ref="T27:T31"/>
    <mergeCell ref="Q22:Q26"/>
    <mergeCell ref="R22:R26"/>
    <mergeCell ref="S22:S26"/>
    <mergeCell ref="T22:T26"/>
    <mergeCell ref="A27:A31"/>
    <mergeCell ref="B27:B31"/>
    <mergeCell ref="D27:D31"/>
    <mergeCell ref="E27:E31"/>
    <mergeCell ref="F27:F31"/>
    <mergeCell ref="G27:G31"/>
    <mergeCell ref="B32:B36"/>
    <mergeCell ref="D32:D36"/>
    <mergeCell ref="E32:E36"/>
    <mergeCell ref="F32:F36"/>
    <mergeCell ref="G32:G36"/>
    <mergeCell ref="N27:N31"/>
    <mergeCell ref="O27:O31"/>
    <mergeCell ref="Q27:Q31"/>
    <mergeCell ref="R27:R31"/>
    <mergeCell ref="A42:A46"/>
    <mergeCell ref="B42:B46"/>
    <mergeCell ref="D42:D46"/>
    <mergeCell ref="E42:E46"/>
    <mergeCell ref="F42:F46"/>
    <mergeCell ref="G42:G46"/>
    <mergeCell ref="N42:N46"/>
    <mergeCell ref="Y32:Y36"/>
    <mergeCell ref="A37:A41"/>
    <mergeCell ref="B37:B41"/>
    <mergeCell ref="D37:D41"/>
    <mergeCell ref="E37:E41"/>
    <mergeCell ref="F37:F41"/>
    <mergeCell ref="G37:G41"/>
    <mergeCell ref="N37:N41"/>
    <mergeCell ref="O37:O41"/>
    <mergeCell ref="Q37:Q41"/>
    <mergeCell ref="N32:N36"/>
    <mergeCell ref="O32:O36"/>
    <mergeCell ref="Q32:Q36"/>
    <mergeCell ref="R32:R36"/>
    <mergeCell ref="S32:S36"/>
    <mergeCell ref="T32:T36"/>
    <mergeCell ref="A32:A36"/>
    <mergeCell ref="O42:O46"/>
    <mergeCell ref="Q42:Q46"/>
    <mergeCell ref="R42:R46"/>
    <mergeCell ref="S42:S46"/>
    <mergeCell ref="T42:T46"/>
    <mergeCell ref="Y42:Y46"/>
    <mergeCell ref="R37:R41"/>
    <mergeCell ref="S37:S41"/>
    <mergeCell ref="T37:T41"/>
    <mergeCell ref="T47:T51"/>
    <mergeCell ref="Y47:Y51"/>
    <mergeCell ref="A52:A56"/>
    <mergeCell ref="B52:B56"/>
    <mergeCell ref="D52:D56"/>
    <mergeCell ref="E52:E56"/>
    <mergeCell ref="F52:F56"/>
    <mergeCell ref="G52:G56"/>
    <mergeCell ref="L52:L56"/>
    <mergeCell ref="N52:N56"/>
    <mergeCell ref="L47:L51"/>
    <mergeCell ref="N47:N51"/>
    <mergeCell ref="O47:O51"/>
    <mergeCell ref="Q47:Q51"/>
    <mergeCell ref="R47:R51"/>
    <mergeCell ref="S47:S51"/>
    <mergeCell ref="A47:A51"/>
    <mergeCell ref="B47:B51"/>
    <mergeCell ref="D47:D51"/>
    <mergeCell ref="E47:E51"/>
    <mergeCell ref="F47:F51"/>
    <mergeCell ref="G47:G51"/>
    <mergeCell ref="O52:O56"/>
    <mergeCell ref="Q52:Q56"/>
    <mergeCell ref="R52:R56"/>
    <mergeCell ref="S52:S56"/>
    <mergeCell ref="T52:T56"/>
    <mergeCell ref="A57:A61"/>
    <mergeCell ref="B57:B61"/>
    <mergeCell ref="D57:D61"/>
    <mergeCell ref="E57:E61"/>
    <mergeCell ref="F57:F61"/>
    <mergeCell ref="T57:T61"/>
    <mergeCell ref="A62:A66"/>
    <mergeCell ref="B62:B66"/>
    <mergeCell ref="D62:D66"/>
    <mergeCell ref="E62:E66"/>
    <mergeCell ref="F62:F66"/>
    <mergeCell ref="G62:G66"/>
    <mergeCell ref="N62:N66"/>
    <mergeCell ref="O62:O66"/>
    <mergeCell ref="Q62:Q66"/>
    <mergeCell ref="G57:G61"/>
    <mergeCell ref="N57:N61"/>
    <mergeCell ref="O57:O61"/>
    <mergeCell ref="Q57:Q61"/>
    <mergeCell ref="R57:R61"/>
    <mergeCell ref="S57:S61"/>
    <mergeCell ref="R62:R66"/>
    <mergeCell ref="S62:S66"/>
    <mergeCell ref="T62:T66"/>
    <mergeCell ref="A67:A71"/>
    <mergeCell ref="B67:B71"/>
    <mergeCell ref="D67:D71"/>
    <mergeCell ref="E67:E71"/>
    <mergeCell ref="F67:F71"/>
    <mergeCell ref="G67:G71"/>
    <mergeCell ref="N67:N71"/>
    <mergeCell ref="O67:O71"/>
    <mergeCell ref="Q67:Q71"/>
    <mergeCell ref="R67:R71"/>
    <mergeCell ref="S67:S71"/>
    <mergeCell ref="T67:T71"/>
    <mergeCell ref="A72:A76"/>
    <mergeCell ref="B72:B76"/>
    <mergeCell ref="D72:D76"/>
    <mergeCell ref="E72:E76"/>
    <mergeCell ref="F72:F76"/>
    <mergeCell ref="T72:T76"/>
    <mergeCell ref="A77:A81"/>
    <mergeCell ref="B77:B81"/>
    <mergeCell ref="D77:D81"/>
    <mergeCell ref="E77:E81"/>
    <mergeCell ref="F77:F81"/>
    <mergeCell ref="G77:G81"/>
    <mergeCell ref="N77:N81"/>
    <mergeCell ref="O77:O81"/>
    <mergeCell ref="Q77:Q81"/>
    <mergeCell ref="G72:G76"/>
    <mergeCell ref="N72:N76"/>
    <mergeCell ref="O72:O76"/>
    <mergeCell ref="Q72:Q76"/>
    <mergeCell ref="R72:R76"/>
    <mergeCell ref="S72:S76"/>
    <mergeCell ref="T82:T86"/>
    <mergeCell ref="Y82:Y86"/>
    <mergeCell ref="N87:U88"/>
    <mergeCell ref="R77:R81"/>
    <mergeCell ref="S77:S81"/>
    <mergeCell ref="T77:T81"/>
    <mergeCell ref="Y77:Y81"/>
    <mergeCell ref="A82:B83"/>
    <mergeCell ref="N82:N86"/>
    <mergeCell ref="O82:O86"/>
    <mergeCell ref="Q82:Q86"/>
    <mergeCell ref="R82:R86"/>
    <mergeCell ref="S82:S86"/>
  </mergeCells>
  <phoneticPr fontId="18"/>
  <printOptions horizontalCentered="1" verticalCentered="1"/>
  <pageMargins left="0.39370078740157483" right="0.39370078740157483" top="0.39370078740157483" bottom="0.39370078740157483" header="0.19685039370078741" footer="0.19685039370078741"/>
  <pageSetup paperSize="12" scale="5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177</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178</v>
      </c>
      <c r="C12" s="49" t="s">
        <v>65</v>
      </c>
      <c r="D12" s="55">
        <v>50</v>
      </c>
      <c r="E12" s="51" t="s">
        <v>43</v>
      </c>
      <c r="F12" s="51">
        <f>ROUNDUP(D12*0.75,2)</f>
        <v>37.5</v>
      </c>
      <c r="G12" s="52">
        <f>ROUNDUP((K4*D12)+(K5*D12*0.75)+(K6*(D12*2)),0)</f>
        <v>0</v>
      </c>
      <c r="H12" s="52">
        <f>G12+(G12*10/100)</f>
        <v>0</v>
      </c>
      <c r="I12" s="171" t="s">
        <v>207</v>
      </c>
      <c r="J12" s="172"/>
      <c r="K12" s="53" t="s">
        <v>51</v>
      </c>
      <c r="L12" s="54">
        <f>ROUNDUP((K4*M12)+(K5*M12*0.75)+(K6*(M12*2)),2)</f>
        <v>0</v>
      </c>
      <c r="M12" s="55">
        <v>1</v>
      </c>
      <c r="N12" s="56">
        <f t="shared" ref="N12:N18" si="0">ROUNDUP(M12*0.75,2)</f>
        <v>0.75</v>
      </c>
      <c r="O12" s="57"/>
      <c r="P12" s="76"/>
    </row>
    <row r="13" spans="1:17" ht="18.75" customHeight="1" x14ac:dyDescent="0.15">
      <c r="A13" s="177"/>
      <c r="B13" s="49"/>
      <c r="C13" s="49" t="s">
        <v>68</v>
      </c>
      <c r="D13" s="55">
        <v>20</v>
      </c>
      <c r="E13" s="51" t="s">
        <v>43</v>
      </c>
      <c r="F13" s="51">
        <f>ROUNDUP(D13*0.75,2)</f>
        <v>15</v>
      </c>
      <c r="G13" s="52">
        <f>ROUNDUP((K4*D13)+(K5*D13*0.75)+(K6*(D13*2)),0)</f>
        <v>0</v>
      </c>
      <c r="H13" s="52">
        <f>G13+(G13*6/100)</f>
        <v>0</v>
      </c>
      <c r="I13" s="173"/>
      <c r="J13" s="173"/>
      <c r="K13" s="53" t="s">
        <v>31</v>
      </c>
      <c r="L13" s="54">
        <f>ROUNDUP((K4*M13)+(K5*M13*0.75)+(K6*(M13*2)),2)</f>
        <v>0</v>
      </c>
      <c r="M13" s="55">
        <v>0.1</v>
      </c>
      <c r="N13" s="56">
        <f t="shared" si="0"/>
        <v>0.08</v>
      </c>
      <c r="O13" s="57"/>
      <c r="P13" s="76"/>
    </row>
    <row r="14" spans="1:17" ht="18.75" customHeight="1" x14ac:dyDescent="0.15">
      <c r="A14" s="177"/>
      <c r="B14" s="49"/>
      <c r="C14" s="49" t="s">
        <v>48</v>
      </c>
      <c r="D14" s="55">
        <v>20</v>
      </c>
      <c r="E14" s="51" t="s">
        <v>49</v>
      </c>
      <c r="F14" s="51">
        <f>ROUNDUP(D14*0.75,2)</f>
        <v>15</v>
      </c>
      <c r="G14" s="52">
        <f>ROUNDUP((K4*D14)+(K5*D14*0.75)+(K6*(D14*2)),0)</f>
        <v>0</v>
      </c>
      <c r="H14" s="52">
        <f>G14</f>
        <v>0</v>
      </c>
      <c r="I14" s="173"/>
      <c r="J14" s="173"/>
      <c r="K14" s="53" t="s">
        <v>76</v>
      </c>
      <c r="L14" s="54">
        <f>ROUNDUP((K4*M14)+(K5*M14*0.75)+(K6*(M14*2)),2)</f>
        <v>0</v>
      </c>
      <c r="M14" s="55">
        <v>0.01</v>
      </c>
      <c r="N14" s="56">
        <f t="shared" si="0"/>
        <v>0.01</v>
      </c>
      <c r="O14" s="57"/>
      <c r="P14" s="76"/>
    </row>
    <row r="15" spans="1:17" ht="18.75" customHeight="1" x14ac:dyDescent="0.15">
      <c r="A15" s="177"/>
      <c r="B15" s="49"/>
      <c r="C15" s="49" t="s">
        <v>77</v>
      </c>
      <c r="D15" s="55">
        <v>6</v>
      </c>
      <c r="E15" s="51" t="s">
        <v>43</v>
      </c>
      <c r="F15" s="51">
        <f>ROUNDUP(D15*0.75,2)</f>
        <v>4.5</v>
      </c>
      <c r="G15" s="52">
        <f>ROUNDUP((K4*D15)+(K5*D15*0.75)+(K6*(D15*2)),0)</f>
        <v>0</v>
      </c>
      <c r="H15" s="52">
        <f>G15</f>
        <v>0</v>
      </c>
      <c r="I15" s="173"/>
      <c r="J15" s="173"/>
      <c r="K15" s="53" t="s">
        <v>69</v>
      </c>
      <c r="L15" s="54">
        <f>ROUNDUP((K4*M15)+(K5*M15*0.75)+(K6*(M15*2)),2)</f>
        <v>0</v>
      </c>
      <c r="M15" s="55">
        <v>4</v>
      </c>
      <c r="N15" s="56">
        <f t="shared" si="0"/>
        <v>3</v>
      </c>
      <c r="O15" s="57" t="s">
        <v>37</v>
      </c>
      <c r="P15" s="76" t="s">
        <v>37</v>
      </c>
    </row>
    <row r="16" spans="1:17" ht="18.75" customHeight="1" x14ac:dyDescent="0.15">
      <c r="A16" s="177"/>
      <c r="B16" s="49"/>
      <c r="C16" s="49" t="s">
        <v>102</v>
      </c>
      <c r="D16" s="55">
        <v>20</v>
      </c>
      <c r="E16" s="51" t="s">
        <v>43</v>
      </c>
      <c r="F16" s="51">
        <f>ROUNDUP(D16*0.75,2)</f>
        <v>15</v>
      </c>
      <c r="G16" s="52">
        <f>ROUNDUP((K4*D16)+(K5*D16*0.75)+(K6*(D16*2)),0)</f>
        <v>0</v>
      </c>
      <c r="H16" s="52">
        <f>G16+(G16*3/100)</f>
        <v>0</v>
      </c>
      <c r="I16" s="173"/>
      <c r="J16" s="173"/>
      <c r="K16" s="53" t="s">
        <v>69</v>
      </c>
      <c r="L16" s="54">
        <f>ROUNDUP((K4*M16)+(K5*M16*0.75)+(K6*(M16*2)),2)</f>
        <v>0</v>
      </c>
      <c r="M16" s="55">
        <v>4</v>
      </c>
      <c r="N16" s="56">
        <f t="shared" si="0"/>
        <v>3</v>
      </c>
      <c r="O16" s="57"/>
      <c r="P16" s="76" t="s">
        <v>37</v>
      </c>
    </row>
    <row r="17" spans="1:16" ht="18.75" customHeight="1" x14ac:dyDescent="0.15">
      <c r="A17" s="177"/>
      <c r="B17" s="49"/>
      <c r="C17" s="49"/>
      <c r="D17" s="55"/>
      <c r="E17" s="51"/>
      <c r="F17" s="51"/>
      <c r="G17" s="52"/>
      <c r="H17" s="52"/>
      <c r="I17" s="173"/>
      <c r="J17" s="173"/>
      <c r="K17" s="53" t="s">
        <v>80</v>
      </c>
      <c r="L17" s="54">
        <f>ROUNDUP((K4*M17)+(K5*M17*0.75)+(K6*(M17*2)),2)</f>
        <v>0</v>
      </c>
      <c r="M17" s="55">
        <v>8</v>
      </c>
      <c r="N17" s="56">
        <f t="shared" si="0"/>
        <v>6</v>
      </c>
      <c r="O17" s="57"/>
      <c r="P17" s="76"/>
    </row>
    <row r="18" spans="1:16" ht="18.75" customHeight="1" x14ac:dyDescent="0.15">
      <c r="A18" s="177"/>
      <c r="B18" s="49"/>
      <c r="C18" s="49"/>
      <c r="D18" s="55"/>
      <c r="E18" s="51"/>
      <c r="F18" s="51"/>
      <c r="G18" s="52"/>
      <c r="H18" s="52"/>
      <c r="I18" s="173"/>
      <c r="J18" s="173"/>
      <c r="K18" s="53" t="s">
        <v>51</v>
      </c>
      <c r="L18" s="54">
        <f>ROUNDUP((K4*M18)+(K5*M18*0.75)+(K6*(M18*2)),2)</f>
        <v>0</v>
      </c>
      <c r="M18" s="55">
        <v>5</v>
      </c>
      <c r="N18" s="56">
        <f t="shared" si="0"/>
        <v>3.75</v>
      </c>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58"/>
      <c r="C22" s="58"/>
      <c r="D22" s="59"/>
      <c r="E22" s="60"/>
      <c r="F22" s="60"/>
      <c r="G22" s="61"/>
      <c r="H22" s="61"/>
      <c r="I22" s="174"/>
      <c r="J22" s="174"/>
      <c r="K22" s="62"/>
      <c r="L22" s="63"/>
      <c r="M22" s="59"/>
      <c r="N22" s="64"/>
      <c r="O22" s="65"/>
      <c r="P22" s="77"/>
    </row>
    <row r="23" spans="1:16" ht="18.75" customHeight="1" x14ac:dyDescent="0.15">
      <c r="A23" s="177"/>
      <c r="B23" s="49" t="s">
        <v>179</v>
      </c>
      <c r="C23" s="49" t="s">
        <v>70</v>
      </c>
      <c r="D23" s="55">
        <v>30</v>
      </c>
      <c r="E23" s="51" t="s">
        <v>43</v>
      </c>
      <c r="F23" s="51">
        <f>ROUNDUP(D23*0.75,2)</f>
        <v>22.5</v>
      </c>
      <c r="G23" s="52">
        <f>ROUNDUP((K4*D23)+(K5*D23*0.75)+(K6*(D23*2)),0)</f>
        <v>0</v>
      </c>
      <c r="H23" s="52">
        <f>G23+(G23*3/100)</f>
        <v>0</v>
      </c>
      <c r="I23" s="171" t="s">
        <v>180</v>
      </c>
      <c r="J23" s="172"/>
      <c r="K23" s="53" t="s">
        <v>30</v>
      </c>
      <c r="L23" s="54">
        <f>ROUNDUP((K4*M23)+(K5*M23*0.75)+(K6*(M23*2)),2)</f>
        <v>0</v>
      </c>
      <c r="M23" s="55">
        <v>1</v>
      </c>
      <c r="N23" s="56">
        <f>ROUNDUP(M23*0.75,2)</f>
        <v>0.75</v>
      </c>
      <c r="O23" s="57"/>
      <c r="P23" s="76"/>
    </row>
    <row r="24" spans="1:16" ht="18.75" customHeight="1" x14ac:dyDescent="0.15">
      <c r="A24" s="177"/>
      <c r="B24" s="49"/>
      <c r="C24" s="49" t="s">
        <v>95</v>
      </c>
      <c r="D24" s="55">
        <v>10</v>
      </c>
      <c r="E24" s="51" t="s">
        <v>43</v>
      </c>
      <c r="F24" s="51">
        <f>ROUNDUP(D24*0.75,2)</f>
        <v>7.5</v>
      </c>
      <c r="G24" s="52">
        <f>ROUNDUP((K4*D24)+(K5*D24*0.75)+(K6*(D24*2)),0)</f>
        <v>0</v>
      </c>
      <c r="H24" s="52">
        <f>G24+(G24*10/100)</f>
        <v>0</v>
      </c>
      <c r="I24" s="173"/>
      <c r="J24" s="173"/>
      <c r="K24" s="53" t="s">
        <v>36</v>
      </c>
      <c r="L24" s="54">
        <f>ROUNDUP((K4*M24)+(K5*M24*0.75)+(K6*(M24*2)),2)</f>
        <v>0</v>
      </c>
      <c r="M24" s="55">
        <v>1</v>
      </c>
      <c r="N24" s="56">
        <f>ROUNDUP(M24*0.75,2)</f>
        <v>0.75</v>
      </c>
      <c r="O24" s="57"/>
      <c r="P24" s="76" t="s">
        <v>37</v>
      </c>
    </row>
    <row r="25" spans="1:16" ht="18.75" customHeight="1" x14ac:dyDescent="0.15">
      <c r="A25" s="177"/>
      <c r="B25" s="49"/>
      <c r="C25" s="49" t="s">
        <v>27</v>
      </c>
      <c r="D25" s="55">
        <v>5</v>
      </c>
      <c r="E25" s="51" t="s">
        <v>43</v>
      </c>
      <c r="F25" s="51">
        <f>ROUNDUP(D25*0.75,2)</f>
        <v>3.75</v>
      </c>
      <c r="G25" s="52">
        <f>ROUNDUP((K4*D25)+(K5*D25*0.75)+(K6*(D25*2)),0)</f>
        <v>0</v>
      </c>
      <c r="H25" s="52">
        <f>G25+(G25*3/100)</f>
        <v>0</v>
      </c>
      <c r="I25" s="173"/>
      <c r="J25" s="173"/>
      <c r="K25" s="53" t="s">
        <v>34</v>
      </c>
      <c r="L25" s="54">
        <f>ROUNDUP((K4*M25)+(K5*M25*0.75)+(K6*(M25*2)),2)</f>
        <v>0</v>
      </c>
      <c r="M25" s="55">
        <v>2</v>
      </c>
      <c r="N25" s="56">
        <f>ROUNDUP(M25*0.75,2)</f>
        <v>1.5</v>
      </c>
      <c r="O25" s="57"/>
      <c r="P25" s="76"/>
    </row>
    <row r="26" spans="1:16" ht="18.75" customHeight="1" x14ac:dyDescent="0.15">
      <c r="A26" s="177"/>
      <c r="B26" s="49"/>
      <c r="C26" s="49" t="s">
        <v>156</v>
      </c>
      <c r="D26" s="55">
        <v>2</v>
      </c>
      <c r="E26" s="51" t="s">
        <v>43</v>
      </c>
      <c r="F26" s="51">
        <f>ROUNDUP(D26*0.75,2)</f>
        <v>1.5</v>
      </c>
      <c r="G26" s="52">
        <f>ROUNDUP((K4*D26)+(K5*D26*0.75)+(K6*(D26*2)),0)</f>
        <v>0</v>
      </c>
      <c r="H26" s="52">
        <f>G26</f>
        <v>0</v>
      </c>
      <c r="I26" s="173"/>
      <c r="J26" s="173"/>
      <c r="K26" s="53"/>
      <c r="L26" s="54"/>
      <c r="M26" s="55"/>
      <c r="N26" s="56"/>
      <c r="O26" s="57"/>
      <c r="P26" s="76"/>
    </row>
    <row r="27" spans="1:16" ht="18.75" customHeight="1" x14ac:dyDescent="0.15">
      <c r="A27" s="177"/>
      <c r="B27" s="49"/>
      <c r="C27" s="49"/>
      <c r="D27" s="55"/>
      <c r="E27" s="51"/>
      <c r="F27" s="51"/>
      <c r="G27" s="52"/>
      <c r="H27" s="52"/>
      <c r="I27" s="173"/>
      <c r="J27" s="173"/>
      <c r="K27" s="53"/>
      <c r="L27" s="54"/>
      <c r="M27" s="55"/>
      <c r="N27" s="56"/>
      <c r="O27" s="57"/>
      <c r="P27" s="76"/>
    </row>
    <row r="28" spans="1:16" ht="18.75" customHeight="1" x14ac:dyDescent="0.15">
      <c r="A28" s="177"/>
      <c r="B28" s="58"/>
      <c r="C28" s="58"/>
      <c r="D28" s="59"/>
      <c r="E28" s="60"/>
      <c r="F28" s="60"/>
      <c r="G28" s="61"/>
      <c r="H28" s="61"/>
      <c r="I28" s="174"/>
      <c r="J28" s="174"/>
      <c r="K28" s="62"/>
      <c r="L28" s="63"/>
      <c r="M28" s="59"/>
      <c r="N28" s="64"/>
      <c r="O28" s="65"/>
      <c r="P28" s="77"/>
    </row>
    <row r="29" spans="1:16" ht="18.75" customHeight="1" x14ac:dyDescent="0.15">
      <c r="A29" s="177"/>
      <c r="B29" s="49" t="s">
        <v>89</v>
      </c>
      <c r="C29" s="49" t="s">
        <v>105</v>
      </c>
      <c r="D29" s="55">
        <v>2</v>
      </c>
      <c r="E29" s="51" t="s">
        <v>60</v>
      </c>
      <c r="F29" s="51">
        <f>ROUNDUP(D29*0.75,2)</f>
        <v>1.5</v>
      </c>
      <c r="G29" s="52">
        <f>ROUNDUP((K4*D29)+(K5*D29*0.75)+(K6*(D29*2)),0)</f>
        <v>0</v>
      </c>
      <c r="H29" s="52">
        <f>G29</f>
        <v>0</v>
      </c>
      <c r="I29" s="171" t="s">
        <v>54</v>
      </c>
      <c r="J29" s="172"/>
      <c r="K29" s="53" t="s">
        <v>34</v>
      </c>
      <c r="L29" s="54">
        <f>ROUNDUP((K4*M29)+(K5*M29*0.75)+(K6*(M29*2)),2)</f>
        <v>0</v>
      </c>
      <c r="M29" s="55">
        <v>100</v>
      </c>
      <c r="N29" s="56">
        <f>ROUNDUP(M29*0.75,2)</f>
        <v>75</v>
      </c>
      <c r="O29" s="57" t="s">
        <v>37</v>
      </c>
      <c r="P29" s="76"/>
    </row>
    <row r="30" spans="1:16" ht="18.75" customHeight="1" x14ac:dyDescent="0.15">
      <c r="A30" s="177"/>
      <c r="B30" s="49"/>
      <c r="C30" s="49" t="s">
        <v>101</v>
      </c>
      <c r="D30" s="55">
        <v>2</v>
      </c>
      <c r="E30" s="51" t="s">
        <v>43</v>
      </c>
      <c r="F30" s="51">
        <f>ROUNDUP(D30*0.75,2)</f>
        <v>1.5</v>
      </c>
      <c r="G30" s="52">
        <f>ROUNDUP((K4*D30)+(K5*D30*0.75)+(K6*(D30*2)),0)</f>
        <v>0</v>
      </c>
      <c r="H30" s="52">
        <f>G30+(G30*10/100)</f>
        <v>0</v>
      </c>
      <c r="I30" s="173"/>
      <c r="J30" s="173"/>
      <c r="K30" s="53" t="s">
        <v>91</v>
      </c>
      <c r="L30" s="54">
        <f>ROUNDUP((K4*M30)+(K5*M30*0.75)+(K6*(M30*2)),2)</f>
        <v>0</v>
      </c>
      <c r="M30" s="55">
        <v>3</v>
      </c>
      <c r="N30" s="56">
        <f>ROUNDUP(M30*0.75,2)</f>
        <v>2.25</v>
      </c>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thickBot="1" x14ac:dyDescent="0.2">
      <c r="A32" s="178"/>
      <c r="B32" s="67"/>
      <c r="C32" s="67"/>
      <c r="D32" s="68"/>
      <c r="E32" s="69"/>
      <c r="F32" s="69"/>
      <c r="G32" s="70"/>
      <c r="H32" s="70"/>
      <c r="I32" s="175"/>
      <c r="J32" s="175"/>
      <c r="K32" s="71"/>
      <c r="L32" s="72"/>
      <c r="M32" s="68"/>
      <c r="N32" s="73"/>
      <c r="O32" s="74"/>
      <c r="P32" s="78"/>
    </row>
  </sheetData>
  <mergeCells count="13">
    <mergeCell ref="A1:B1"/>
    <mergeCell ref="C1:K1"/>
    <mergeCell ref="K2:M2"/>
    <mergeCell ref="O6:P6"/>
    <mergeCell ref="A7:E7"/>
    <mergeCell ref="O7:P7"/>
    <mergeCell ref="I29:J32"/>
    <mergeCell ref="A9:A32"/>
    <mergeCell ref="I8:J8"/>
    <mergeCell ref="K8:L8"/>
    <mergeCell ref="I9:J11"/>
    <mergeCell ref="I12:J22"/>
    <mergeCell ref="I23:J28"/>
  </mergeCells>
  <phoneticPr fontId="3"/>
  <printOptions horizontalCentered="1" verticalCentered="1"/>
  <pageMargins left="0.39370078740157483" right="0.39370078740157483" top="0.39370078740157483" bottom="0.39370078740157483" header="0.19685039370078741" footer="0.31496062992125984"/>
  <pageSetup paperSize="12"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89" t="s">
        <v>209</v>
      </c>
      <c r="C5" s="189"/>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181</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182</v>
      </c>
      <c r="C9" s="41" t="s">
        <v>27</v>
      </c>
      <c r="D9" s="42">
        <v>10</v>
      </c>
      <c r="E9" s="43" t="s">
        <v>43</v>
      </c>
      <c r="F9" s="43">
        <f t="shared" ref="F9:F15" si="0">ROUNDUP(D9*0.75,2)</f>
        <v>7.5</v>
      </c>
      <c r="G9" s="44">
        <f>ROUNDUP((K4*D9)+(K5*D9*0.75)+(K6*(D9*2)),0)</f>
        <v>0</v>
      </c>
      <c r="H9" s="44">
        <f>G9+(G9*3/100)</f>
        <v>0</v>
      </c>
      <c r="I9" s="187" t="s">
        <v>183</v>
      </c>
      <c r="J9" s="188"/>
      <c r="K9" s="45" t="s">
        <v>28</v>
      </c>
      <c r="L9" s="46">
        <f>ROUNDUP((K4*M9)+(K5*M9*0.75)+(K6*(M9*2)),2)</f>
        <v>0</v>
      </c>
      <c r="M9" s="42">
        <v>110</v>
      </c>
      <c r="N9" s="47">
        <f>ROUNDUP(M9*0.75,2)</f>
        <v>82.5</v>
      </c>
      <c r="O9" s="48"/>
      <c r="P9" s="75"/>
    </row>
    <row r="10" spans="1:17" ht="18.75" customHeight="1" x14ac:dyDescent="0.15">
      <c r="A10" s="177"/>
      <c r="B10" s="49"/>
      <c r="C10" s="49" t="s">
        <v>82</v>
      </c>
      <c r="D10" s="55">
        <v>30</v>
      </c>
      <c r="E10" s="51" t="s">
        <v>49</v>
      </c>
      <c r="F10" s="51">
        <f t="shared" si="0"/>
        <v>22.5</v>
      </c>
      <c r="G10" s="52">
        <f>ROUNDUP((K4*D10)+(K5*D10*0.75)+(K6*(D10*2)),0)</f>
        <v>0</v>
      </c>
      <c r="H10" s="52">
        <f>G10</f>
        <v>0</v>
      </c>
      <c r="I10" s="173"/>
      <c r="J10" s="173"/>
      <c r="K10" s="53" t="s">
        <v>67</v>
      </c>
      <c r="L10" s="54">
        <f>ROUNDUP((K4*M10)+(K5*M10*0.75)+(K6*(M10*2)),2)</f>
        <v>0</v>
      </c>
      <c r="M10" s="55">
        <v>1</v>
      </c>
      <c r="N10" s="56">
        <f>ROUNDUP(M10*0.75,2)</f>
        <v>0.75</v>
      </c>
      <c r="O10" s="57"/>
      <c r="P10" s="76" t="s">
        <v>64</v>
      </c>
    </row>
    <row r="11" spans="1:17" ht="18.75" customHeight="1" x14ac:dyDescent="0.15">
      <c r="A11" s="177"/>
      <c r="B11" s="49"/>
      <c r="C11" s="49" t="s">
        <v>68</v>
      </c>
      <c r="D11" s="55">
        <v>40</v>
      </c>
      <c r="E11" s="51" t="s">
        <v>43</v>
      </c>
      <c r="F11" s="51">
        <f t="shared" si="0"/>
        <v>30</v>
      </c>
      <c r="G11" s="52">
        <f>ROUNDUP((K4*D11)+(K5*D11*0.75)+(K6*(D11*2)),0)</f>
        <v>0</v>
      </c>
      <c r="H11" s="52">
        <f>G11+(G11*6/100)</f>
        <v>0</v>
      </c>
      <c r="I11" s="173"/>
      <c r="J11" s="173"/>
      <c r="K11" s="53" t="s">
        <v>73</v>
      </c>
      <c r="L11" s="54">
        <f>ROUNDUP((K4*M11)+(K5*M11*0.75)+(K6*(M11*2)),2)</f>
        <v>0</v>
      </c>
      <c r="M11" s="55">
        <v>0.5</v>
      </c>
      <c r="N11" s="56">
        <f>ROUNDUP(M11*0.75,2)</f>
        <v>0.38</v>
      </c>
      <c r="O11" s="57"/>
      <c r="P11" s="76" t="s">
        <v>74</v>
      </c>
    </row>
    <row r="12" spans="1:17" ht="18.75" customHeight="1" x14ac:dyDescent="0.15">
      <c r="A12" s="177"/>
      <c r="B12" s="49"/>
      <c r="C12" s="49" t="s">
        <v>176</v>
      </c>
      <c r="D12" s="55">
        <v>10</v>
      </c>
      <c r="E12" s="51" t="s">
        <v>43</v>
      </c>
      <c r="F12" s="51">
        <f t="shared" si="0"/>
        <v>7.5</v>
      </c>
      <c r="G12" s="52">
        <f>ROUNDUP((K4*D12)+(K5*D12*0.75)+(K6*(D12*2)),0)</f>
        <v>0</v>
      </c>
      <c r="H12" s="52">
        <f>G12+(G12*10/100)</f>
        <v>0</v>
      </c>
      <c r="I12" s="173"/>
      <c r="J12" s="173"/>
      <c r="K12" s="53" t="s">
        <v>51</v>
      </c>
      <c r="L12" s="54">
        <f>ROUNDUP((K4*M12)+(K5*M12*0.75)+(K6*(M12*2)),2)</f>
        <v>0</v>
      </c>
      <c r="M12" s="55">
        <v>2</v>
      </c>
      <c r="N12" s="56">
        <f>ROUNDUP(M12*0.75,2)</f>
        <v>1.5</v>
      </c>
      <c r="O12" s="57"/>
      <c r="P12" s="76"/>
    </row>
    <row r="13" spans="1:17" ht="18.75" customHeight="1" x14ac:dyDescent="0.15">
      <c r="A13" s="177"/>
      <c r="B13" s="49"/>
      <c r="C13" s="49" t="s">
        <v>185</v>
      </c>
      <c r="D13" s="55">
        <v>10</v>
      </c>
      <c r="E13" s="51" t="s">
        <v>43</v>
      </c>
      <c r="F13" s="51">
        <f t="shared" si="0"/>
        <v>7.5</v>
      </c>
      <c r="G13" s="52">
        <f>ROUNDUP((K4*D13)+(K5*D13*0.75)+(K6*(D13*2)),0)</f>
        <v>0</v>
      </c>
      <c r="H13" s="52">
        <f>G13</f>
        <v>0</v>
      </c>
      <c r="I13" s="173"/>
      <c r="J13" s="173"/>
      <c r="K13" s="53" t="s">
        <v>80</v>
      </c>
      <c r="L13" s="54">
        <f>ROUNDUP((K4*M13)+(K5*M13*0.75)+(K6*(M13*2)),2)</f>
        <v>0</v>
      </c>
      <c r="M13" s="55">
        <v>80</v>
      </c>
      <c r="N13" s="56">
        <f>ROUNDUP(M13*0.75,2)</f>
        <v>60</v>
      </c>
      <c r="O13" s="57" t="s">
        <v>74</v>
      </c>
      <c r="P13" s="76"/>
    </row>
    <row r="14" spans="1:17" ht="18.75" customHeight="1" x14ac:dyDescent="0.15">
      <c r="A14" s="177"/>
      <c r="B14" s="49"/>
      <c r="C14" s="49" t="s">
        <v>62</v>
      </c>
      <c r="D14" s="55">
        <v>40</v>
      </c>
      <c r="E14" s="51" t="s">
        <v>63</v>
      </c>
      <c r="F14" s="51">
        <f t="shared" si="0"/>
        <v>30</v>
      </c>
      <c r="G14" s="52">
        <f>ROUNDUP((K4*D14)+(K5*D14*0.75)+(K6*(D14*2)),0)</f>
        <v>0</v>
      </c>
      <c r="H14" s="52">
        <f>G14</f>
        <v>0</v>
      </c>
      <c r="I14" s="173"/>
      <c r="J14" s="173"/>
      <c r="K14" s="53"/>
      <c r="L14" s="54"/>
      <c r="M14" s="55"/>
      <c r="N14" s="56"/>
      <c r="O14" s="57" t="s">
        <v>64</v>
      </c>
      <c r="P14" s="76"/>
    </row>
    <row r="15" spans="1:17" ht="18.75" customHeight="1" x14ac:dyDescent="0.15">
      <c r="A15" s="177"/>
      <c r="B15" s="49"/>
      <c r="C15" s="49" t="s">
        <v>164</v>
      </c>
      <c r="D15" s="55">
        <v>0.5</v>
      </c>
      <c r="E15" s="51" t="s">
        <v>43</v>
      </c>
      <c r="F15" s="51">
        <f t="shared" si="0"/>
        <v>0.38</v>
      </c>
      <c r="G15" s="52">
        <f>ROUNDUP((K4*D15)+(K5*D15*0.75)+(K6*(D15*2)),0)</f>
        <v>0</v>
      </c>
      <c r="H15" s="52">
        <f>G15+(G15*10/100)</f>
        <v>0</v>
      </c>
      <c r="I15" s="173"/>
      <c r="J15" s="173"/>
      <c r="K15" s="53"/>
      <c r="L15" s="54"/>
      <c r="M15" s="55"/>
      <c r="N15" s="56"/>
      <c r="O15" s="57"/>
      <c r="P15" s="76"/>
    </row>
    <row r="16" spans="1:17" ht="18.75" customHeight="1" x14ac:dyDescent="0.15">
      <c r="A16" s="177"/>
      <c r="B16" s="49"/>
      <c r="C16" s="49"/>
      <c r="D16" s="55"/>
      <c r="E16" s="51"/>
      <c r="F16" s="51"/>
      <c r="G16" s="52"/>
      <c r="H16" s="52"/>
      <c r="I16" s="173"/>
      <c r="J16" s="173"/>
      <c r="K16" s="53"/>
      <c r="L16" s="54"/>
      <c r="M16" s="55"/>
      <c r="N16" s="56"/>
      <c r="O16" s="57"/>
      <c r="P16" s="76"/>
    </row>
    <row r="17" spans="1:16" ht="18.75" customHeight="1" x14ac:dyDescent="0.15">
      <c r="A17" s="177"/>
      <c r="B17" s="49"/>
      <c r="C17" s="49"/>
      <c r="D17" s="55"/>
      <c r="E17" s="51"/>
      <c r="F17" s="51"/>
      <c r="G17" s="52"/>
      <c r="H17" s="52"/>
      <c r="I17" s="173"/>
      <c r="J17" s="173"/>
      <c r="K17" s="53"/>
      <c r="L17" s="54"/>
      <c r="M17" s="55"/>
      <c r="N17" s="56"/>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208</v>
      </c>
      <c r="C22" s="49" t="s">
        <v>78</v>
      </c>
      <c r="D22" s="55">
        <v>20</v>
      </c>
      <c r="E22" s="51" t="s">
        <v>43</v>
      </c>
      <c r="F22" s="51">
        <f>ROUNDUP(D22*0.75,2)</f>
        <v>15</v>
      </c>
      <c r="G22" s="52">
        <f>ROUNDUP((K4*D22)+(K5*D22*0.75)+(K6*(D22*2)),0)</f>
        <v>0</v>
      </c>
      <c r="H22" s="52">
        <f>G22+(G22*50/100)</f>
        <v>0</v>
      </c>
      <c r="I22" s="171" t="s">
        <v>186</v>
      </c>
      <c r="J22" s="172"/>
      <c r="K22" s="53" t="s">
        <v>30</v>
      </c>
      <c r="L22" s="54">
        <f>ROUNDUP((K4*M22)+(K5*M22*0.75)+(K6*(M22*2)),2)</f>
        <v>0</v>
      </c>
      <c r="M22" s="55">
        <v>1</v>
      </c>
      <c r="N22" s="56">
        <f>ROUNDUP(M22*0.75,2)</f>
        <v>0.75</v>
      </c>
      <c r="O22" s="57"/>
      <c r="P22" s="76"/>
    </row>
    <row r="23" spans="1:16" ht="18.75" customHeight="1" x14ac:dyDescent="0.15">
      <c r="A23" s="177"/>
      <c r="B23" s="49"/>
      <c r="C23" s="49" t="s">
        <v>71</v>
      </c>
      <c r="D23" s="55">
        <v>10</v>
      </c>
      <c r="E23" s="51" t="s">
        <v>43</v>
      </c>
      <c r="F23" s="51">
        <f>ROUNDUP(D23*0.75,2)</f>
        <v>7.5</v>
      </c>
      <c r="G23" s="52">
        <f>ROUNDUP((K4*D23)+(K5*D23*0.75)+(K6*(D23*2)),0)</f>
        <v>0</v>
      </c>
      <c r="H23" s="52">
        <f>G23</f>
        <v>0</v>
      </c>
      <c r="I23" s="173"/>
      <c r="J23" s="173"/>
      <c r="K23" s="53" t="s">
        <v>31</v>
      </c>
      <c r="L23" s="54">
        <f>ROUNDUP((K4*M23)+(K5*M23*0.75)+(K6*(M23*2)),2)</f>
        <v>0</v>
      </c>
      <c r="M23" s="55">
        <v>0.1</v>
      </c>
      <c r="N23" s="56">
        <f>ROUNDUP(M23*0.75,2)</f>
        <v>0.08</v>
      </c>
      <c r="O23" s="57"/>
      <c r="P23" s="76"/>
    </row>
    <row r="24" spans="1:16" ht="18.75" customHeight="1" x14ac:dyDescent="0.15">
      <c r="A24" s="177"/>
      <c r="B24" s="49"/>
      <c r="C24" s="49" t="s">
        <v>184</v>
      </c>
      <c r="D24" s="55">
        <v>5</v>
      </c>
      <c r="E24" s="51" t="s">
        <v>43</v>
      </c>
      <c r="F24" s="51">
        <f>ROUNDUP(D24*0.75,2)</f>
        <v>3.75</v>
      </c>
      <c r="G24" s="52">
        <f>ROUNDUP((K4*D24)+(K5*D24*0.75)+(K6*(D24*2)),0)</f>
        <v>0</v>
      </c>
      <c r="H24" s="52">
        <f>G24</f>
        <v>0</v>
      </c>
      <c r="I24" s="173"/>
      <c r="J24" s="173"/>
      <c r="K24" s="53" t="s">
        <v>29</v>
      </c>
      <c r="L24" s="54">
        <f>ROUNDUP((K4*M24)+(K5*M24*0.75)+(K6*(M24*2)),2)</f>
        <v>0</v>
      </c>
      <c r="M24" s="55">
        <v>2</v>
      </c>
      <c r="N24" s="56">
        <f>ROUNDUP(M24*0.75,2)</f>
        <v>1.5</v>
      </c>
      <c r="O24" s="57"/>
      <c r="P24" s="76"/>
    </row>
    <row r="25" spans="1:16" ht="18.75" customHeight="1" x14ac:dyDescent="0.15">
      <c r="A25" s="177"/>
      <c r="B25" s="49"/>
      <c r="C25" s="49" t="s">
        <v>97</v>
      </c>
      <c r="D25" s="50">
        <v>0.5</v>
      </c>
      <c r="E25" s="51" t="s">
        <v>60</v>
      </c>
      <c r="F25" s="51">
        <f>ROUNDUP(D25*0.75,2)</f>
        <v>0.38</v>
      </c>
      <c r="G25" s="52">
        <f>ROUNDUP((K4*D25)+(K5*D25*0.75)+(K6*(D25*2)),0)</f>
        <v>0</v>
      </c>
      <c r="H25" s="52">
        <f>G25</f>
        <v>0</v>
      </c>
      <c r="I25" s="173"/>
      <c r="J25" s="173"/>
      <c r="K25" s="53" t="s">
        <v>51</v>
      </c>
      <c r="L25" s="54">
        <f>ROUNDUP((K4*M25)+(K5*M25*0.75)+(K6*(M25*2)),2)</f>
        <v>0</v>
      </c>
      <c r="M25" s="55">
        <v>2</v>
      </c>
      <c r="N25" s="56">
        <f>ROUNDUP(M25*0.75,2)</f>
        <v>1.5</v>
      </c>
      <c r="O25" s="57" t="s">
        <v>40</v>
      </c>
      <c r="P25" s="76"/>
    </row>
    <row r="26" spans="1:16" ht="18.75" customHeight="1" x14ac:dyDescent="0.15">
      <c r="A26" s="177"/>
      <c r="B26" s="49"/>
      <c r="C26" s="49"/>
      <c r="D26" s="55"/>
      <c r="E26" s="51"/>
      <c r="F26" s="51"/>
      <c r="G26" s="52"/>
      <c r="H26" s="52"/>
      <c r="I26" s="173"/>
      <c r="J26" s="173"/>
      <c r="K26" s="53"/>
      <c r="L26" s="54"/>
      <c r="M26" s="55"/>
      <c r="N26" s="56"/>
      <c r="O26" s="57"/>
      <c r="P26" s="76"/>
    </row>
    <row r="27" spans="1:16" ht="18.75" customHeight="1" x14ac:dyDescent="0.15">
      <c r="A27" s="177"/>
      <c r="B27" s="58"/>
      <c r="C27" s="58"/>
      <c r="D27" s="59"/>
      <c r="E27" s="60"/>
      <c r="F27" s="60"/>
      <c r="G27" s="61"/>
      <c r="H27" s="61"/>
      <c r="I27" s="174"/>
      <c r="J27" s="174"/>
      <c r="K27" s="62"/>
      <c r="L27" s="63"/>
      <c r="M27" s="59"/>
      <c r="N27" s="64"/>
      <c r="O27" s="65"/>
      <c r="P27" s="77"/>
    </row>
    <row r="28" spans="1:16" ht="18.75" customHeight="1" x14ac:dyDescent="0.15">
      <c r="A28" s="177"/>
      <c r="B28" s="49" t="s">
        <v>121</v>
      </c>
      <c r="C28" s="49" t="s">
        <v>122</v>
      </c>
      <c r="D28" s="50">
        <v>0.16666666666666666</v>
      </c>
      <c r="E28" s="51" t="s">
        <v>60</v>
      </c>
      <c r="F28" s="51">
        <f>ROUNDUP(D28*0.75,2)</f>
        <v>0.13</v>
      </c>
      <c r="G28" s="52">
        <f>ROUNDUP((K4*D28)+(K5*D28*0.75)+(K6*(D28*2)),0)</f>
        <v>0</v>
      </c>
      <c r="H28" s="52">
        <f>G28</f>
        <v>0</v>
      </c>
      <c r="I28" s="171" t="s">
        <v>59</v>
      </c>
      <c r="J28" s="172"/>
      <c r="K28" s="53"/>
      <c r="L28" s="54"/>
      <c r="M28" s="55"/>
      <c r="N28" s="56"/>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thickBot="1" x14ac:dyDescent="0.2">
      <c r="A30" s="178"/>
      <c r="B30" s="67"/>
      <c r="C30" s="67"/>
      <c r="D30" s="68"/>
      <c r="E30" s="69"/>
      <c r="F30" s="69"/>
      <c r="G30" s="70"/>
      <c r="H30" s="70"/>
      <c r="I30" s="175"/>
      <c r="J30" s="175"/>
      <c r="K30" s="71"/>
      <c r="L30" s="72"/>
      <c r="M30" s="68"/>
      <c r="N30" s="73"/>
      <c r="O30" s="74"/>
      <c r="P30" s="78"/>
    </row>
  </sheetData>
  <mergeCells count="13">
    <mergeCell ref="B5:C5"/>
    <mergeCell ref="A1:B1"/>
    <mergeCell ref="C1:K1"/>
    <mergeCell ref="K2:M2"/>
    <mergeCell ref="O6:P6"/>
    <mergeCell ref="I22:J27"/>
    <mergeCell ref="I28:J30"/>
    <mergeCell ref="A9:A30"/>
    <mergeCell ref="A7:E7"/>
    <mergeCell ref="O7:P7"/>
    <mergeCell ref="I8:J8"/>
    <mergeCell ref="K8:L8"/>
    <mergeCell ref="I9:J21"/>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4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187</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188</v>
      </c>
      <c r="C9" s="41" t="s">
        <v>136</v>
      </c>
      <c r="D9" s="42">
        <v>5</v>
      </c>
      <c r="E9" s="43" t="s">
        <v>43</v>
      </c>
      <c r="F9" s="43">
        <f>ROUNDUP(D9*0.75,2)</f>
        <v>3.75</v>
      </c>
      <c r="G9" s="44">
        <f>ROUNDUP((K4*D9)+(K5*D9*0.75)+(K6*(D9*2)),0)</f>
        <v>0</v>
      </c>
      <c r="H9" s="44">
        <f>G9</f>
        <v>0</v>
      </c>
      <c r="I9" s="187" t="s">
        <v>189</v>
      </c>
      <c r="J9" s="188"/>
      <c r="K9" s="45" t="s">
        <v>28</v>
      </c>
      <c r="L9" s="46">
        <f>ROUNDUP((K4*M9)+(K5*M9*0.75)+(K6*(M9*2)),2)</f>
        <v>0</v>
      </c>
      <c r="M9" s="42">
        <v>110</v>
      </c>
      <c r="N9" s="47">
        <f t="shared" ref="N9:N14" si="0">ROUNDUP(M9*0.75,2)</f>
        <v>82.5</v>
      </c>
      <c r="O9" s="48"/>
      <c r="P9" s="75"/>
    </row>
    <row r="10" spans="1:17" ht="18.75" customHeight="1" x14ac:dyDescent="0.15">
      <c r="A10" s="177"/>
      <c r="B10" s="49"/>
      <c r="C10" s="49" t="s">
        <v>104</v>
      </c>
      <c r="D10" s="55">
        <v>10</v>
      </c>
      <c r="E10" s="51" t="s">
        <v>43</v>
      </c>
      <c r="F10" s="51">
        <f>ROUNDUP(D10*0.75,2)</f>
        <v>7.5</v>
      </c>
      <c r="G10" s="52">
        <f>ROUNDUP((K4*D10)+(K5*D10*0.75)+(K6*(D10*2)),0)</f>
        <v>0</v>
      </c>
      <c r="H10" s="52">
        <f>G10+(G10*10/100)</f>
        <v>0</v>
      </c>
      <c r="I10" s="173"/>
      <c r="J10" s="173"/>
      <c r="K10" s="53" t="s">
        <v>51</v>
      </c>
      <c r="L10" s="54">
        <f>ROUNDUP((K4*M10)+(K5*M10*0.75)+(K6*(M10*2)),2)</f>
        <v>0</v>
      </c>
      <c r="M10" s="55">
        <v>1</v>
      </c>
      <c r="N10" s="56">
        <f t="shared" si="0"/>
        <v>0.75</v>
      </c>
      <c r="O10" s="57"/>
      <c r="P10" s="76"/>
    </row>
    <row r="11" spans="1:17" ht="18.75" customHeight="1" x14ac:dyDescent="0.15">
      <c r="A11" s="177"/>
      <c r="B11" s="49"/>
      <c r="C11" s="49" t="s">
        <v>27</v>
      </c>
      <c r="D11" s="55">
        <v>10</v>
      </c>
      <c r="E11" s="51" t="s">
        <v>43</v>
      </c>
      <c r="F11" s="51">
        <f>ROUNDUP(D11*0.75,2)</f>
        <v>7.5</v>
      </c>
      <c r="G11" s="52">
        <f>ROUNDUP((K4*D11)+(K5*D11*0.75)+(K6*(D11*2)),0)</f>
        <v>0</v>
      </c>
      <c r="H11" s="52">
        <f>G11+(G11*3/100)</f>
        <v>0</v>
      </c>
      <c r="I11" s="173"/>
      <c r="J11" s="173"/>
      <c r="K11" s="53" t="s">
        <v>34</v>
      </c>
      <c r="L11" s="54">
        <f>ROUNDUP((K4*M11)+(K5*M11*0.75)+(K6*(M11*2)),2)</f>
        <v>0</v>
      </c>
      <c r="M11" s="55">
        <v>10</v>
      </c>
      <c r="N11" s="56">
        <f t="shared" si="0"/>
        <v>7.5</v>
      </c>
      <c r="O11" s="57"/>
      <c r="P11" s="76"/>
    </row>
    <row r="12" spans="1:17" ht="18.75" customHeight="1" x14ac:dyDescent="0.15">
      <c r="A12" s="177"/>
      <c r="B12" s="49"/>
      <c r="C12" s="49"/>
      <c r="D12" s="55"/>
      <c r="E12" s="51"/>
      <c r="F12" s="51"/>
      <c r="G12" s="52"/>
      <c r="H12" s="52"/>
      <c r="I12" s="173"/>
      <c r="J12" s="173"/>
      <c r="K12" s="53" t="s">
        <v>30</v>
      </c>
      <c r="L12" s="54">
        <f>ROUNDUP((K4*M12)+(K5*M12*0.75)+(K6*(M12*2)),2)</f>
        <v>0</v>
      </c>
      <c r="M12" s="55">
        <v>1</v>
      </c>
      <c r="N12" s="56">
        <f t="shared" si="0"/>
        <v>0.75</v>
      </c>
      <c r="O12" s="57"/>
      <c r="P12" s="76"/>
    </row>
    <row r="13" spans="1:17" ht="18.75" customHeight="1" x14ac:dyDescent="0.15">
      <c r="A13" s="177"/>
      <c r="B13" s="49"/>
      <c r="C13" s="49"/>
      <c r="D13" s="55"/>
      <c r="E13" s="51"/>
      <c r="F13" s="51"/>
      <c r="G13" s="52"/>
      <c r="H13" s="52"/>
      <c r="I13" s="173"/>
      <c r="J13" s="173"/>
      <c r="K13" s="53" t="s">
        <v>35</v>
      </c>
      <c r="L13" s="54">
        <f>ROUNDUP((K4*M13)+(K5*M13*0.75)+(K6*(M13*2)),2)</f>
        <v>0</v>
      </c>
      <c r="M13" s="55">
        <v>1</v>
      </c>
      <c r="N13" s="56">
        <f t="shared" si="0"/>
        <v>0.75</v>
      </c>
      <c r="O13" s="57"/>
      <c r="P13" s="76"/>
    </row>
    <row r="14" spans="1:17" ht="18.75" customHeight="1" x14ac:dyDescent="0.15">
      <c r="A14" s="177"/>
      <c r="B14" s="49"/>
      <c r="C14" s="49"/>
      <c r="D14" s="55"/>
      <c r="E14" s="51"/>
      <c r="F14" s="51"/>
      <c r="G14" s="52"/>
      <c r="H14" s="52"/>
      <c r="I14" s="173"/>
      <c r="J14" s="173"/>
      <c r="K14" s="53" t="s">
        <v>36</v>
      </c>
      <c r="L14" s="54">
        <f>ROUNDUP((K4*M14)+(K5*M14*0.75)+(K6*(M14*2)),2)</f>
        <v>0</v>
      </c>
      <c r="M14" s="55">
        <v>1.5</v>
      </c>
      <c r="N14" s="56">
        <f t="shared" si="0"/>
        <v>1.1300000000000001</v>
      </c>
      <c r="O14" s="57"/>
      <c r="P14" s="76" t="s">
        <v>37</v>
      </c>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58"/>
      <c r="C16" s="58"/>
      <c r="D16" s="59"/>
      <c r="E16" s="60"/>
      <c r="F16" s="60"/>
      <c r="G16" s="61"/>
      <c r="H16" s="61"/>
      <c r="I16" s="174"/>
      <c r="J16" s="174"/>
      <c r="K16" s="62"/>
      <c r="L16" s="63"/>
      <c r="M16" s="59"/>
      <c r="N16" s="64"/>
      <c r="O16" s="65"/>
      <c r="P16" s="77"/>
    </row>
    <row r="17" spans="1:16" ht="18.75" customHeight="1" x14ac:dyDescent="0.15">
      <c r="A17" s="177"/>
      <c r="B17" s="49" t="s">
        <v>191</v>
      </c>
      <c r="C17" s="49" t="s">
        <v>97</v>
      </c>
      <c r="D17" s="55">
        <v>1</v>
      </c>
      <c r="E17" s="51" t="s">
        <v>60</v>
      </c>
      <c r="F17" s="51">
        <f>ROUNDUP(D17*0.75,2)</f>
        <v>0.75</v>
      </c>
      <c r="G17" s="52">
        <f>ROUNDUP((K4*D17)+(K5*D17*0.75)+(K6*(D17*2)),0)</f>
        <v>0</v>
      </c>
      <c r="H17" s="52">
        <f>G17</f>
        <v>0</v>
      </c>
      <c r="I17" s="171" t="s">
        <v>192</v>
      </c>
      <c r="J17" s="172"/>
      <c r="K17" s="53" t="s">
        <v>67</v>
      </c>
      <c r="L17" s="54">
        <f>ROUNDUP((K4*M17)+(K5*M17*0.75)+(K6*(M17*2)),2)</f>
        <v>0</v>
      </c>
      <c r="M17" s="55">
        <v>2</v>
      </c>
      <c r="N17" s="56">
        <f>ROUNDUP(M17*0.75,2)</f>
        <v>1.5</v>
      </c>
      <c r="O17" s="57" t="s">
        <v>40</v>
      </c>
      <c r="P17" s="76" t="s">
        <v>64</v>
      </c>
    </row>
    <row r="18" spans="1:16" ht="18.75" customHeight="1" x14ac:dyDescent="0.15">
      <c r="A18" s="177"/>
      <c r="B18" s="49"/>
      <c r="C18" s="49" t="s">
        <v>68</v>
      </c>
      <c r="D18" s="55">
        <v>10</v>
      </c>
      <c r="E18" s="51" t="s">
        <v>43</v>
      </c>
      <c r="F18" s="51">
        <f>ROUNDUP(D18*0.75,2)</f>
        <v>7.5</v>
      </c>
      <c r="G18" s="52">
        <f>ROUNDUP((K4*D18)+(K5*D18*0.75)+(K6*(D18*2)),0)</f>
        <v>0</v>
      </c>
      <c r="H18" s="52">
        <f>G18+(G18*6/100)</f>
        <v>0</v>
      </c>
      <c r="I18" s="173"/>
      <c r="J18" s="173"/>
      <c r="K18" s="53" t="s">
        <v>31</v>
      </c>
      <c r="L18" s="54">
        <f>ROUNDUP((K4*M18)+(K5*M18*0.75)+(K6*(M18*2)),2)</f>
        <v>0</v>
      </c>
      <c r="M18" s="55">
        <v>0.3</v>
      </c>
      <c r="N18" s="56">
        <f>ROUNDUP(M18*0.75,2)</f>
        <v>0.23</v>
      </c>
      <c r="O18" s="57"/>
      <c r="P18" s="76"/>
    </row>
    <row r="19" spans="1:16" ht="18.75" customHeight="1" x14ac:dyDescent="0.15">
      <c r="A19" s="177"/>
      <c r="B19" s="49"/>
      <c r="C19" s="49" t="s">
        <v>190</v>
      </c>
      <c r="D19" s="55">
        <v>5</v>
      </c>
      <c r="E19" s="51" t="s">
        <v>43</v>
      </c>
      <c r="F19" s="51">
        <f>ROUNDUP(D19*0.75,2)</f>
        <v>3.75</v>
      </c>
      <c r="G19" s="52">
        <f>ROUNDUP((K4*D19)+(K5*D19*0.75)+(K6*(D19*2)),0)</f>
        <v>0</v>
      </c>
      <c r="H19" s="52">
        <f>G19+(G19*20/100)</f>
        <v>0</v>
      </c>
      <c r="I19" s="173"/>
      <c r="J19" s="173"/>
      <c r="K19" s="53" t="s">
        <v>76</v>
      </c>
      <c r="L19" s="54">
        <f>ROUNDUP((K4*M19)+(K5*M19*0.75)+(K6*(M19*2)),2)</f>
        <v>0</v>
      </c>
      <c r="M19" s="55">
        <v>0.01</v>
      </c>
      <c r="N19" s="56">
        <f>ROUNDUP(M19*0.75,2)</f>
        <v>0.01</v>
      </c>
      <c r="O19" s="57"/>
      <c r="P19" s="76"/>
    </row>
    <row r="20" spans="1:16" ht="18.75" customHeight="1" x14ac:dyDescent="0.15">
      <c r="A20" s="177"/>
      <c r="B20" s="49"/>
      <c r="C20" s="49"/>
      <c r="D20" s="55"/>
      <c r="E20" s="51"/>
      <c r="F20" s="51"/>
      <c r="G20" s="52"/>
      <c r="H20" s="52"/>
      <c r="I20" s="173"/>
      <c r="J20" s="173"/>
      <c r="K20" s="53" t="s">
        <v>30</v>
      </c>
      <c r="L20" s="54">
        <f>ROUNDUP((K4*M20)+(K5*M20*0.75)+(K6*(M20*2)),2)</f>
        <v>0</v>
      </c>
      <c r="M20" s="55">
        <v>0.5</v>
      </c>
      <c r="N20" s="56">
        <f>ROUNDUP(M20*0.75,2)</f>
        <v>0.38</v>
      </c>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49"/>
      <c r="C22" s="49"/>
      <c r="D22" s="55"/>
      <c r="E22" s="51"/>
      <c r="F22" s="51"/>
      <c r="G22" s="52"/>
      <c r="H22" s="52"/>
      <c r="I22" s="173"/>
      <c r="J22" s="173"/>
      <c r="K22" s="53"/>
      <c r="L22" s="54"/>
      <c r="M22" s="55"/>
      <c r="N22" s="56"/>
      <c r="O22" s="57"/>
      <c r="P22" s="76"/>
    </row>
    <row r="23" spans="1:16" ht="18.75" customHeight="1" x14ac:dyDescent="0.15">
      <c r="A23" s="177"/>
      <c r="B23" s="49"/>
      <c r="C23" s="49"/>
      <c r="D23" s="55"/>
      <c r="E23" s="51"/>
      <c r="F23" s="51"/>
      <c r="G23" s="52"/>
      <c r="H23" s="52"/>
      <c r="I23" s="173"/>
      <c r="J23" s="173"/>
      <c r="K23" s="53"/>
      <c r="L23" s="54"/>
      <c r="M23" s="55"/>
      <c r="N23" s="56"/>
      <c r="O23" s="57"/>
      <c r="P23" s="76"/>
    </row>
    <row r="24" spans="1:16" ht="18.75" customHeight="1" x14ac:dyDescent="0.15">
      <c r="A24" s="177"/>
      <c r="B24" s="58"/>
      <c r="C24" s="58"/>
      <c r="D24" s="59"/>
      <c r="E24" s="60"/>
      <c r="F24" s="60"/>
      <c r="G24" s="61"/>
      <c r="H24" s="61"/>
      <c r="I24" s="174"/>
      <c r="J24" s="174"/>
      <c r="K24" s="62"/>
      <c r="L24" s="63"/>
      <c r="M24" s="59"/>
      <c r="N24" s="64"/>
      <c r="O24" s="65"/>
      <c r="P24" s="77"/>
    </row>
    <row r="25" spans="1:16" ht="18.75" customHeight="1" x14ac:dyDescent="0.15">
      <c r="A25" s="177"/>
      <c r="B25" s="49" t="s">
        <v>193</v>
      </c>
      <c r="C25" s="49" t="s">
        <v>96</v>
      </c>
      <c r="D25" s="55">
        <v>10</v>
      </c>
      <c r="E25" s="51" t="s">
        <v>49</v>
      </c>
      <c r="F25" s="51">
        <f>ROUNDUP(D25*0.75,2)</f>
        <v>7.5</v>
      </c>
      <c r="G25" s="52">
        <f>ROUNDUP((K4*D25)+(K5*D25*0.75)+(K6*(D25*2)),0)</f>
        <v>0</v>
      </c>
      <c r="H25" s="52">
        <f>G25</f>
        <v>0</v>
      </c>
      <c r="I25" s="171" t="s">
        <v>194</v>
      </c>
      <c r="J25" s="172"/>
      <c r="K25" s="53" t="s">
        <v>35</v>
      </c>
      <c r="L25" s="54">
        <f>ROUNDUP((K4*M25)+(K5*M25*0.75)+(K6*(M25*2)),2)</f>
        <v>0</v>
      </c>
      <c r="M25" s="55">
        <v>0.5</v>
      </c>
      <c r="N25" s="56">
        <f>ROUNDUP(M25*0.75,2)</f>
        <v>0.38</v>
      </c>
      <c r="O25" s="57"/>
      <c r="P25" s="76"/>
    </row>
    <row r="26" spans="1:16" ht="18.75" customHeight="1" x14ac:dyDescent="0.15">
      <c r="A26" s="177"/>
      <c r="B26" s="49"/>
      <c r="C26" s="49" t="s">
        <v>47</v>
      </c>
      <c r="D26" s="55">
        <v>40</v>
      </c>
      <c r="E26" s="51" t="s">
        <v>43</v>
      </c>
      <c r="F26" s="51">
        <f>ROUNDUP(D26*0.75,2)</f>
        <v>30</v>
      </c>
      <c r="G26" s="52">
        <f>ROUNDUP((K4*D26)+(K5*D26*0.75)+(K6*(D26*2)),0)</f>
        <v>0</v>
      </c>
      <c r="H26" s="52">
        <f>G26+(G26*10/100)</f>
        <v>0</v>
      </c>
      <c r="I26" s="173"/>
      <c r="J26" s="173"/>
      <c r="K26" s="53" t="s">
        <v>34</v>
      </c>
      <c r="L26" s="54">
        <f>ROUNDUP((K4*M26)+(K5*M26*0.75)+(K6*(M26*2)),2)</f>
        <v>0</v>
      </c>
      <c r="M26" s="55">
        <v>30</v>
      </c>
      <c r="N26" s="56">
        <f>ROUNDUP(M26*0.75,2)</f>
        <v>22.5</v>
      </c>
      <c r="O26" s="57"/>
      <c r="P26" s="76"/>
    </row>
    <row r="27" spans="1:16" ht="18.75" customHeight="1" x14ac:dyDescent="0.15">
      <c r="A27" s="177"/>
      <c r="B27" s="49"/>
      <c r="C27" s="49" t="s">
        <v>50</v>
      </c>
      <c r="D27" s="55">
        <v>5</v>
      </c>
      <c r="E27" s="51" t="s">
        <v>43</v>
      </c>
      <c r="F27" s="51">
        <f>ROUNDUP(D27*0.75,2)</f>
        <v>3.75</v>
      </c>
      <c r="G27" s="52">
        <f>ROUNDUP((K4*D27)+(K5*D27*0.75)+(K6*(D27*2)),0)</f>
        <v>0</v>
      </c>
      <c r="H27" s="52">
        <f>G27</f>
        <v>0</v>
      </c>
      <c r="I27" s="173"/>
      <c r="J27" s="173"/>
      <c r="K27" s="53" t="s">
        <v>36</v>
      </c>
      <c r="L27" s="54">
        <f>ROUNDUP((K4*M27)+(K5*M27*0.75)+(K6*(M27*2)),2)</f>
        <v>0</v>
      </c>
      <c r="M27" s="55">
        <v>1.5</v>
      </c>
      <c r="N27" s="56">
        <f>ROUNDUP(M27*0.75,2)</f>
        <v>1.1300000000000001</v>
      </c>
      <c r="O27" s="57"/>
      <c r="P27" s="76" t="s">
        <v>37</v>
      </c>
    </row>
    <row r="28" spans="1:16" ht="18.75" customHeight="1" x14ac:dyDescent="0.15">
      <c r="A28" s="177"/>
      <c r="B28" s="49"/>
      <c r="C28" s="49"/>
      <c r="D28" s="55"/>
      <c r="E28" s="51"/>
      <c r="F28" s="51"/>
      <c r="G28" s="52"/>
      <c r="H28" s="52"/>
      <c r="I28" s="173"/>
      <c r="J28" s="173"/>
      <c r="K28" s="53" t="s">
        <v>30</v>
      </c>
      <c r="L28" s="54">
        <f>ROUNDUP((K4*M28)+(K5*M28*0.75)+(K6*(M28*2)),2)</f>
        <v>0</v>
      </c>
      <c r="M28" s="55">
        <v>1.5</v>
      </c>
      <c r="N28" s="56">
        <f>ROUNDUP(M28*0.75,2)</f>
        <v>1.1300000000000001</v>
      </c>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x14ac:dyDescent="0.15">
      <c r="A30" s="177"/>
      <c r="B30" s="49"/>
      <c r="C30" s="49"/>
      <c r="D30" s="55"/>
      <c r="E30" s="51"/>
      <c r="F30" s="51"/>
      <c r="G30" s="52"/>
      <c r="H30" s="52"/>
      <c r="I30" s="173"/>
      <c r="J30" s="173"/>
      <c r="K30" s="53"/>
      <c r="L30" s="54"/>
      <c r="M30" s="55"/>
      <c r="N30" s="56"/>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x14ac:dyDescent="0.15">
      <c r="A32" s="177"/>
      <c r="B32" s="58"/>
      <c r="C32" s="58"/>
      <c r="D32" s="59"/>
      <c r="E32" s="60"/>
      <c r="F32" s="60"/>
      <c r="G32" s="61"/>
      <c r="H32" s="61"/>
      <c r="I32" s="174"/>
      <c r="J32" s="174"/>
      <c r="K32" s="62"/>
      <c r="L32" s="63"/>
      <c r="M32" s="59"/>
      <c r="N32" s="64"/>
      <c r="O32" s="65"/>
      <c r="P32" s="77"/>
    </row>
    <row r="33" spans="1:16" ht="18.75" customHeight="1" x14ac:dyDescent="0.15">
      <c r="A33" s="177"/>
      <c r="B33" s="49" t="s">
        <v>53</v>
      </c>
      <c r="C33" s="49" t="s">
        <v>127</v>
      </c>
      <c r="D33" s="55">
        <v>2</v>
      </c>
      <c r="E33" s="51" t="s">
        <v>60</v>
      </c>
      <c r="F33" s="51">
        <f>ROUNDUP(D33*0.75,2)</f>
        <v>1.5</v>
      </c>
      <c r="G33" s="52">
        <f>ROUNDUP((K4*D33)+(K5*D33*0.75)+(K6*(D33*2)),0)</f>
        <v>0</v>
      </c>
      <c r="H33" s="52">
        <f>G33</f>
        <v>0</v>
      </c>
      <c r="I33" s="171" t="s">
        <v>54</v>
      </c>
      <c r="J33" s="172"/>
      <c r="K33" s="53" t="s">
        <v>34</v>
      </c>
      <c r="L33" s="54">
        <f>ROUNDUP((K4*M33)+(K5*M33*0.75)+(K6*(M33*2)),2)</f>
        <v>0</v>
      </c>
      <c r="M33" s="55">
        <v>100</v>
      </c>
      <c r="N33" s="56">
        <f>ROUNDUP(M33*0.75,2)</f>
        <v>75</v>
      </c>
      <c r="O33" s="57" t="s">
        <v>37</v>
      </c>
      <c r="P33" s="76"/>
    </row>
    <row r="34" spans="1:16" ht="18.75" customHeight="1" x14ac:dyDescent="0.15">
      <c r="A34" s="177"/>
      <c r="B34" s="49"/>
      <c r="C34" s="49" t="s">
        <v>108</v>
      </c>
      <c r="D34" s="55">
        <v>5</v>
      </c>
      <c r="E34" s="51" t="s">
        <v>43</v>
      </c>
      <c r="F34" s="51">
        <f>ROUNDUP(D34*0.75,2)</f>
        <v>3.75</v>
      </c>
      <c r="G34" s="52">
        <f>ROUNDUP((K4*D34)+(K5*D34*0.75)+(K6*(D34*2)),0)</f>
        <v>0</v>
      </c>
      <c r="H34" s="52">
        <f>G34</f>
        <v>0</v>
      </c>
      <c r="I34" s="173"/>
      <c r="J34" s="173"/>
      <c r="K34" s="53" t="s">
        <v>31</v>
      </c>
      <c r="L34" s="54">
        <f>ROUNDUP((K4*M34)+(K5*M34*0.75)+(K6*(M34*2)),2)</f>
        <v>0</v>
      </c>
      <c r="M34" s="55">
        <v>0.1</v>
      </c>
      <c r="N34" s="56">
        <f>ROUNDUP(M34*0.75,2)</f>
        <v>0.08</v>
      </c>
      <c r="O34" s="57"/>
      <c r="P34" s="76"/>
    </row>
    <row r="35" spans="1:16" ht="18.75" customHeight="1" x14ac:dyDescent="0.15">
      <c r="A35" s="177"/>
      <c r="B35" s="49"/>
      <c r="C35" s="49"/>
      <c r="D35" s="55"/>
      <c r="E35" s="51"/>
      <c r="F35" s="51"/>
      <c r="G35" s="52"/>
      <c r="H35" s="52"/>
      <c r="I35" s="173"/>
      <c r="J35" s="173"/>
      <c r="K35" s="53" t="s">
        <v>36</v>
      </c>
      <c r="L35" s="54">
        <f>ROUNDUP((K4*M35)+(K5*M35*0.75)+(K6*(M35*2)),2)</f>
        <v>0</v>
      </c>
      <c r="M35" s="55">
        <v>0.5</v>
      </c>
      <c r="N35" s="56">
        <f>ROUNDUP(M35*0.75,2)</f>
        <v>0.38</v>
      </c>
      <c r="O35" s="57"/>
      <c r="P35" s="76" t="s">
        <v>37</v>
      </c>
    </row>
    <row r="36" spans="1:16" ht="18.75" customHeight="1" x14ac:dyDescent="0.15">
      <c r="A36" s="177"/>
      <c r="B36" s="49"/>
      <c r="C36" s="49"/>
      <c r="D36" s="55"/>
      <c r="E36" s="51"/>
      <c r="F36" s="51"/>
      <c r="G36" s="52"/>
      <c r="H36" s="52"/>
      <c r="I36" s="173"/>
      <c r="J36" s="173"/>
      <c r="K36" s="53"/>
      <c r="L36" s="54"/>
      <c r="M36" s="55"/>
      <c r="N36" s="56"/>
      <c r="O36" s="57"/>
      <c r="P36" s="76"/>
    </row>
    <row r="37" spans="1:16" ht="18.75" customHeight="1" x14ac:dyDescent="0.15">
      <c r="A37" s="177"/>
      <c r="B37" s="58"/>
      <c r="C37" s="58"/>
      <c r="D37" s="59"/>
      <c r="E37" s="60"/>
      <c r="F37" s="60"/>
      <c r="G37" s="61"/>
      <c r="H37" s="61"/>
      <c r="I37" s="174"/>
      <c r="J37" s="174"/>
      <c r="K37" s="62"/>
      <c r="L37" s="63"/>
      <c r="M37" s="59"/>
      <c r="N37" s="64"/>
      <c r="O37" s="65"/>
      <c r="P37" s="77"/>
    </row>
    <row r="38" spans="1:16" ht="18.75" customHeight="1" x14ac:dyDescent="0.15">
      <c r="A38" s="177"/>
      <c r="B38" s="49" t="s">
        <v>58</v>
      </c>
      <c r="C38" s="49" t="s">
        <v>55</v>
      </c>
      <c r="D38" s="50">
        <v>0.125</v>
      </c>
      <c r="E38" s="51" t="s">
        <v>60</v>
      </c>
      <c r="F38" s="51">
        <f>ROUNDUP(D38*0.75,2)</f>
        <v>9.9999999999999992E-2</v>
      </c>
      <c r="G38" s="52">
        <f>ROUNDUP((K4*D38)+(K5*D38*0.75)+(K6*(D38*2)),0)</f>
        <v>0</v>
      </c>
      <c r="H38" s="52">
        <f>G38</f>
        <v>0</v>
      </c>
      <c r="I38" s="171" t="s">
        <v>59</v>
      </c>
      <c r="J38" s="172"/>
      <c r="K38" s="53"/>
      <c r="L38" s="54"/>
      <c r="M38" s="55"/>
      <c r="N38" s="56"/>
      <c r="O38" s="57"/>
      <c r="P38" s="76"/>
    </row>
    <row r="39" spans="1:16" ht="18.75" customHeight="1" x14ac:dyDescent="0.15">
      <c r="A39" s="177"/>
      <c r="B39" s="49"/>
      <c r="C39" s="49"/>
      <c r="D39" s="55"/>
      <c r="E39" s="51"/>
      <c r="F39" s="51"/>
      <c r="G39" s="52"/>
      <c r="H39" s="52"/>
      <c r="I39" s="173"/>
      <c r="J39" s="173"/>
      <c r="K39" s="53"/>
      <c r="L39" s="54"/>
      <c r="M39" s="55"/>
      <c r="N39" s="56"/>
      <c r="O39" s="57"/>
      <c r="P39" s="76"/>
    </row>
    <row r="40" spans="1:16" ht="18.75" customHeight="1" thickBot="1" x14ac:dyDescent="0.2">
      <c r="A40" s="178"/>
      <c r="B40" s="67"/>
      <c r="C40" s="67"/>
      <c r="D40" s="68"/>
      <c r="E40" s="69"/>
      <c r="F40" s="69"/>
      <c r="G40" s="70"/>
      <c r="H40" s="70"/>
      <c r="I40" s="175"/>
      <c r="J40" s="175"/>
      <c r="K40" s="71"/>
      <c r="L40" s="72"/>
      <c r="M40" s="68"/>
      <c r="N40" s="73"/>
      <c r="O40" s="74"/>
      <c r="P40" s="78"/>
    </row>
  </sheetData>
  <mergeCells count="14">
    <mergeCell ref="A1:B1"/>
    <mergeCell ref="C1:K1"/>
    <mergeCell ref="K2:M2"/>
    <mergeCell ref="O6:P6"/>
    <mergeCell ref="A7:E7"/>
    <mergeCell ref="O7:P7"/>
    <mergeCell ref="I33:J37"/>
    <mergeCell ref="I38:J40"/>
    <mergeCell ref="A9:A40"/>
    <mergeCell ref="I8:J8"/>
    <mergeCell ref="K8:L8"/>
    <mergeCell ref="I9:J16"/>
    <mergeCell ref="I17:J24"/>
    <mergeCell ref="I25:J32"/>
  </mergeCells>
  <phoneticPr fontId="3"/>
  <printOptions horizontalCentered="1" verticalCentered="1"/>
  <pageMargins left="0.39370078740157483" right="0.39370078740157483" top="0.39370078740157483" bottom="0.39370078740157483" header="0.19685039370078741" footer="0.31496062992125984"/>
  <pageSetup paperSize="12"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195</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114</v>
      </c>
      <c r="C9" s="41" t="s">
        <v>116</v>
      </c>
      <c r="D9" s="42">
        <v>40</v>
      </c>
      <c r="E9" s="43" t="s">
        <v>43</v>
      </c>
      <c r="F9" s="43">
        <f t="shared" ref="F9:F14" si="0">ROUNDUP(D9*0.75,2)</f>
        <v>30</v>
      </c>
      <c r="G9" s="44">
        <f>ROUNDUP((K4*D9)+(K5*D9*0.75)+(K6*(D9*2)),0)</f>
        <v>0</v>
      </c>
      <c r="H9" s="44">
        <f>G9</f>
        <v>0</v>
      </c>
      <c r="I9" s="187" t="s">
        <v>115</v>
      </c>
      <c r="J9" s="188"/>
      <c r="K9" s="45" t="s">
        <v>51</v>
      </c>
      <c r="L9" s="46">
        <f>ROUNDUP((K4*M9)+(K5*M9*0.75)+(K6*(M9*2)),2)</f>
        <v>0</v>
      </c>
      <c r="M9" s="42">
        <v>2</v>
      </c>
      <c r="N9" s="47">
        <f t="shared" ref="N9:N14" si="1">ROUNDUP(M9*0.75,2)</f>
        <v>1.5</v>
      </c>
      <c r="O9" s="48" t="s">
        <v>117</v>
      </c>
      <c r="P9" s="75"/>
    </row>
    <row r="10" spans="1:17" ht="18.75" customHeight="1" x14ac:dyDescent="0.15">
      <c r="A10" s="177"/>
      <c r="B10" s="49"/>
      <c r="C10" s="49" t="s">
        <v>82</v>
      </c>
      <c r="D10" s="55">
        <v>20</v>
      </c>
      <c r="E10" s="51" t="s">
        <v>49</v>
      </c>
      <c r="F10" s="51">
        <f t="shared" si="0"/>
        <v>15</v>
      </c>
      <c r="G10" s="52">
        <f>ROUNDUP((K4*D10)+(K5*D10*0.75)+(K6*(D10*2)),0)</f>
        <v>0</v>
      </c>
      <c r="H10" s="52">
        <f>G10</f>
        <v>0</v>
      </c>
      <c r="I10" s="173"/>
      <c r="J10" s="173"/>
      <c r="K10" s="53" t="s">
        <v>34</v>
      </c>
      <c r="L10" s="54">
        <f>ROUNDUP((K4*M10)+(K5*M10*0.75)+(K6*(M10*2)),2)</f>
        <v>0</v>
      </c>
      <c r="M10" s="55">
        <v>180</v>
      </c>
      <c r="N10" s="56">
        <f t="shared" si="1"/>
        <v>135</v>
      </c>
      <c r="O10" s="57"/>
      <c r="P10" s="76"/>
    </row>
    <row r="11" spans="1:17" ht="18.75" customHeight="1" x14ac:dyDescent="0.15">
      <c r="A11" s="177"/>
      <c r="B11" s="49"/>
      <c r="C11" s="49" t="s">
        <v>68</v>
      </c>
      <c r="D11" s="55">
        <v>30</v>
      </c>
      <c r="E11" s="51" t="s">
        <v>43</v>
      </c>
      <c r="F11" s="51">
        <f t="shared" si="0"/>
        <v>22.5</v>
      </c>
      <c r="G11" s="52">
        <f>ROUNDUP((K4*D11)+(K5*D11*0.75)+(K6*(D11*2)),0)</f>
        <v>0</v>
      </c>
      <c r="H11" s="52">
        <f>G11+(G11*6/100)</f>
        <v>0</v>
      </c>
      <c r="I11" s="173"/>
      <c r="J11" s="173"/>
      <c r="K11" s="53" t="s">
        <v>30</v>
      </c>
      <c r="L11" s="54">
        <f>ROUNDUP((K4*M11)+(K5*M11*0.75)+(K6*(M11*2)),2)</f>
        <v>0</v>
      </c>
      <c r="M11" s="55">
        <v>1</v>
      </c>
      <c r="N11" s="56">
        <f t="shared" si="1"/>
        <v>0.75</v>
      </c>
      <c r="O11" s="57"/>
      <c r="P11" s="76"/>
    </row>
    <row r="12" spans="1:17" ht="18.75" customHeight="1" x14ac:dyDescent="0.15">
      <c r="A12" s="177"/>
      <c r="B12" s="49"/>
      <c r="C12" s="49" t="s">
        <v>27</v>
      </c>
      <c r="D12" s="55">
        <v>10</v>
      </c>
      <c r="E12" s="51" t="s">
        <v>43</v>
      </c>
      <c r="F12" s="51">
        <f t="shared" si="0"/>
        <v>7.5</v>
      </c>
      <c r="G12" s="52">
        <f>ROUNDUP((K4*D12)+(K5*D12*0.75)+(K6*(D12*2)),0)</f>
        <v>0</v>
      </c>
      <c r="H12" s="52">
        <f>G12+(G12*3/100)</f>
        <v>0</v>
      </c>
      <c r="I12" s="173"/>
      <c r="J12" s="173"/>
      <c r="K12" s="53" t="s">
        <v>38</v>
      </c>
      <c r="L12" s="54">
        <f>ROUNDUP((K4*M12)+(K5*M12*0.75)+(K6*(M12*2)),2)</f>
        <v>0</v>
      </c>
      <c r="M12" s="55">
        <v>2</v>
      </c>
      <c r="N12" s="56">
        <f t="shared" si="1"/>
        <v>1.5</v>
      </c>
      <c r="O12" s="57"/>
      <c r="P12" s="76"/>
    </row>
    <row r="13" spans="1:17" ht="18.75" customHeight="1" x14ac:dyDescent="0.15">
      <c r="A13" s="177"/>
      <c r="B13" s="49"/>
      <c r="C13" s="49" t="s">
        <v>118</v>
      </c>
      <c r="D13" s="55">
        <v>5</v>
      </c>
      <c r="E13" s="51" t="s">
        <v>43</v>
      </c>
      <c r="F13" s="51">
        <f t="shared" si="0"/>
        <v>3.75</v>
      </c>
      <c r="G13" s="52">
        <f>ROUNDUP((K4*D13)+(K5*D13*0.75)+(K6*(D13*2)),0)</f>
        <v>0</v>
      </c>
      <c r="H13" s="52">
        <f>G13</f>
        <v>0</v>
      </c>
      <c r="I13" s="173"/>
      <c r="J13" s="173"/>
      <c r="K13" s="53" t="s">
        <v>36</v>
      </c>
      <c r="L13" s="54">
        <f>ROUNDUP((K4*M13)+(K5*M13*0.75)+(K6*(M13*2)),2)</f>
        <v>0</v>
      </c>
      <c r="M13" s="55">
        <v>2.5</v>
      </c>
      <c r="N13" s="56">
        <f t="shared" si="1"/>
        <v>1.8800000000000001</v>
      </c>
      <c r="O13" s="57" t="s">
        <v>37</v>
      </c>
      <c r="P13" s="76" t="s">
        <v>37</v>
      </c>
    </row>
    <row r="14" spans="1:17" ht="18.75" customHeight="1" x14ac:dyDescent="0.15">
      <c r="A14" s="177"/>
      <c r="B14" s="49"/>
      <c r="C14" s="49" t="s">
        <v>50</v>
      </c>
      <c r="D14" s="55">
        <v>5</v>
      </c>
      <c r="E14" s="51" t="s">
        <v>43</v>
      </c>
      <c r="F14" s="51">
        <f t="shared" si="0"/>
        <v>3.75</v>
      </c>
      <c r="G14" s="52">
        <f>ROUNDUP((K4*D14)+(K5*D14*0.75)+(K6*(D14*2)),0)</f>
        <v>0</v>
      </c>
      <c r="H14" s="52">
        <f>G14</f>
        <v>0</v>
      </c>
      <c r="I14" s="173"/>
      <c r="J14" s="173"/>
      <c r="K14" s="53" t="s">
        <v>52</v>
      </c>
      <c r="L14" s="54">
        <f>ROUNDUP((K4*M14)+(K5*M14*0.75)+(K6*(M14*2)),2)</f>
        <v>0</v>
      </c>
      <c r="M14" s="55">
        <v>1</v>
      </c>
      <c r="N14" s="56">
        <f t="shared" si="1"/>
        <v>0.75</v>
      </c>
      <c r="O14" s="57"/>
      <c r="P14" s="76"/>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49"/>
      <c r="C16" s="49"/>
      <c r="D16" s="55"/>
      <c r="E16" s="51"/>
      <c r="F16" s="51"/>
      <c r="G16" s="52"/>
      <c r="H16" s="52"/>
      <c r="I16" s="173"/>
      <c r="J16" s="173"/>
      <c r="K16" s="53"/>
      <c r="L16" s="54"/>
      <c r="M16" s="55"/>
      <c r="N16" s="56"/>
      <c r="O16" s="57"/>
      <c r="P16" s="76"/>
    </row>
    <row r="17" spans="1:16" ht="18.75" customHeight="1" x14ac:dyDescent="0.15">
      <c r="A17" s="177"/>
      <c r="B17" s="49"/>
      <c r="C17" s="49"/>
      <c r="D17" s="55"/>
      <c r="E17" s="51"/>
      <c r="F17" s="51"/>
      <c r="G17" s="52"/>
      <c r="H17" s="52"/>
      <c r="I17" s="173"/>
      <c r="J17" s="173"/>
      <c r="K17" s="53"/>
      <c r="L17" s="54"/>
      <c r="M17" s="55"/>
      <c r="N17" s="56"/>
      <c r="O17" s="57"/>
      <c r="P17" s="76"/>
    </row>
    <row r="18" spans="1:16" ht="18.75" customHeight="1" x14ac:dyDescent="0.15">
      <c r="A18" s="177"/>
      <c r="B18" s="58"/>
      <c r="C18" s="58"/>
      <c r="D18" s="59"/>
      <c r="E18" s="60"/>
      <c r="F18" s="60"/>
      <c r="G18" s="61"/>
      <c r="H18" s="61"/>
      <c r="I18" s="174"/>
      <c r="J18" s="174"/>
      <c r="K18" s="62"/>
      <c r="L18" s="63"/>
      <c r="M18" s="59"/>
      <c r="N18" s="64"/>
      <c r="O18" s="65"/>
      <c r="P18" s="77"/>
    </row>
    <row r="19" spans="1:16" ht="18.75" customHeight="1" x14ac:dyDescent="0.15">
      <c r="A19" s="177"/>
      <c r="B19" s="49" t="s">
        <v>119</v>
      </c>
      <c r="C19" s="49" t="s">
        <v>99</v>
      </c>
      <c r="D19" s="50">
        <v>0.16666666666666666</v>
      </c>
      <c r="E19" s="51" t="s">
        <v>100</v>
      </c>
      <c r="F19" s="51">
        <f>ROUNDUP(D19*0.75,2)</f>
        <v>0.13</v>
      </c>
      <c r="G19" s="52">
        <f>ROUNDUP((K4*D19)+(K5*D19*0.75)+(K6*(D19*2)),0)</f>
        <v>0</v>
      </c>
      <c r="H19" s="52">
        <f>G19</f>
        <v>0</v>
      </c>
      <c r="I19" s="171" t="s">
        <v>120</v>
      </c>
      <c r="J19" s="172"/>
      <c r="K19" s="53" t="s">
        <v>30</v>
      </c>
      <c r="L19" s="54">
        <f>ROUNDUP((K4*M19)+(K5*M19*0.75)+(K6*(M19*2)),2)</f>
        <v>0</v>
      </c>
      <c r="M19" s="55">
        <v>1</v>
      </c>
      <c r="N19" s="56">
        <f>ROUNDUP(M19*0.75,2)</f>
        <v>0.75</v>
      </c>
      <c r="O19" s="57"/>
      <c r="P19" s="76"/>
    </row>
    <row r="20" spans="1:16" ht="18.75" customHeight="1" x14ac:dyDescent="0.15">
      <c r="A20" s="177"/>
      <c r="B20" s="49"/>
      <c r="C20" s="49" t="s">
        <v>97</v>
      </c>
      <c r="D20" s="50">
        <v>0.25</v>
      </c>
      <c r="E20" s="51" t="s">
        <v>60</v>
      </c>
      <c r="F20" s="51">
        <f>ROUNDUP(D20*0.75,2)</f>
        <v>0.19</v>
      </c>
      <c r="G20" s="52">
        <f>ROUNDUP((K4*D20)+(K5*D20*0.75)+(K6*(D20*2)),0)</f>
        <v>0</v>
      </c>
      <c r="H20" s="52">
        <f>G20</f>
        <v>0</v>
      </c>
      <c r="I20" s="173"/>
      <c r="J20" s="173"/>
      <c r="K20" s="53" t="s">
        <v>31</v>
      </c>
      <c r="L20" s="54">
        <f>ROUNDUP((K4*M20)+(K5*M20*0.75)+(K6*(M20*2)),2)</f>
        <v>0</v>
      </c>
      <c r="M20" s="55">
        <v>0.1</v>
      </c>
      <c r="N20" s="56">
        <f>ROUNDUP(M20*0.75,2)</f>
        <v>0.08</v>
      </c>
      <c r="O20" s="57" t="s">
        <v>40</v>
      </c>
      <c r="P20" s="76"/>
    </row>
    <row r="21" spans="1:16" ht="18.75" customHeight="1" x14ac:dyDescent="0.15">
      <c r="A21" s="177"/>
      <c r="B21" s="49"/>
      <c r="C21" s="49" t="s">
        <v>44</v>
      </c>
      <c r="D21" s="55">
        <v>10</v>
      </c>
      <c r="E21" s="51" t="s">
        <v>43</v>
      </c>
      <c r="F21" s="51">
        <f>ROUNDUP(D21*0.75,2)</f>
        <v>7.5</v>
      </c>
      <c r="G21" s="52">
        <f>ROUNDUP((K4*D21)+(K5*D21*0.75)+(K6*(D21*2)),0)</f>
        <v>0</v>
      </c>
      <c r="H21" s="52">
        <f>G21+(G21*2/100)</f>
        <v>0</v>
      </c>
      <c r="I21" s="173"/>
      <c r="J21" s="173"/>
      <c r="K21" s="53" t="s">
        <v>29</v>
      </c>
      <c r="L21" s="54">
        <f>ROUNDUP((K4*M21)+(K5*M21*0.75)+(K6*(M21*2)),2)</f>
        <v>0</v>
      </c>
      <c r="M21" s="55">
        <v>2</v>
      </c>
      <c r="N21" s="56">
        <f>ROUNDUP(M21*0.75,2)</f>
        <v>1.5</v>
      </c>
      <c r="O21" s="57"/>
      <c r="P21" s="76"/>
    </row>
    <row r="22" spans="1:16" ht="18.75" customHeight="1" x14ac:dyDescent="0.15">
      <c r="A22" s="177"/>
      <c r="B22" s="49"/>
      <c r="C22" s="49" t="s">
        <v>75</v>
      </c>
      <c r="D22" s="55">
        <v>10</v>
      </c>
      <c r="E22" s="51" t="s">
        <v>43</v>
      </c>
      <c r="F22" s="51">
        <f>ROUNDUP(D22*0.75,2)</f>
        <v>7.5</v>
      </c>
      <c r="G22" s="52">
        <f>ROUNDUP((K4*D22)+(K5*D22*0.75)+(K6*(D22*2)),0)</f>
        <v>0</v>
      </c>
      <c r="H22" s="52">
        <f>G22</f>
        <v>0</v>
      </c>
      <c r="I22" s="173"/>
      <c r="J22" s="173"/>
      <c r="K22" s="53" t="s">
        <v>51</v>
      </c>
      <c r="L22" s="54">
        <f>ROUNDUP((K4*M22)+(K5*M22*0.75)+(K6*(M22*2)),2)</f>
        <v>0</v>
      </c>
      <c r="M22" s="55">
        <v>1</v>
      </c>
      <c r="N22" s="56">
        <f>ROUNDUP(M22*0.75,2)</f>
        <v>0.75</v>
      </c>
      <c r="O22" s="57"/>
      <c r="P22" s="76"/>
    </row>
    <row r="23" spans="1:16" ht="18.75" customHeight="1" x14ac:dyDescent="0.15">
      <c r="A23" s="177"/>
      <c r="B23" s="49"/>
      <c r="C23" s="49"/>
      <c r="D23" s="55"/>
      <c r="E23" s="51"/>
      <c r="F23" s="51"/>
      <c r="G23" s="52"/>
      <c r="H23" s="52"/>
      <c r="I23" s="173"/>
      <c r="J23" s="173"/>
      <c r="K23" s="53"/>
      <c r="L23" s="54"/>
      <c r="M23" s="55"/>
      <c r="N23" s="56"/>
      <c r="O23" s="57"/>
      <c r="P23" s="76"/>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49"/>
      <c r="C25" s="49"/>
      <c r="D25" s="55"/>
      <c r="E25" s="51"/>
      <c r="F25" s="51"/>
      <c r="G25" s="52"/>
      <c r="H25" s="52"/>
      <c r="I25" s="173"/>
      <c r="J25" s="173"/>
      <c r="K25" s="53"/>
      <c r="L25" s="54"/>
      <c r="M25" s="55"/>
      <c r="N25" s="56"/>
      <c r="O25" s="57"/>
      <c r="P25" s="76"/>
    </row>
    <row r="26" spans="1:16" ht="18.75" customHeight="1" x14ac:dyDescent="0.15">
      <c r="A26" s="177"/>
      <c r="B26" s="58"/>
      <c r="C26" s="58"/>
      <c r="D26" s="59"/>
      <c r="E26" s="60"/>
      <c r="F26" s="60"/>
      <c r="G26" s="61"/>
      <c r="H26" s="61"/>
      <c r="I26" s="174"/>
      <c r="J26" s="174"/>
      <c r="K26" s="62"/>
      <c r="L26" s="63"/>
      <c r="M26" s="59"/>
      <c r="N26" s="64"/>
      <c r="O26" s="65"/>
      <c r="P26" s="77"/>
    </row>
    <row r="27" spans="1:16" ht="18.75" customHeight="1" x14ac:dyDescent="0.15">
      <c r="A27" s="177"/>
      <c r="B27" s="49" t="s">
        <v>121</v>
      </c>
      <c r="C27" s="49" t="s">
        <v>122</v>
      </c>
      <c r="D27" s="50">
        <v>0.16666666666666666</v>
      </c>
      <c r="E27" s="51" t="s">
        <v>60</v>
      </c>
      <c r="F27" s="51">
        <f>ROUNDUP(D27*0.75,2)</f>
        <v>0.13</v>
      </c>
      <c r="G27" s="52">
        <f>ROUNDUP((K4*D27)+(K5*D27*0.75)+(K6*(D27*2)),0)</f>
        <v>0</v>
      </c>
      <c r="H27" s="52">
        <f>G27</f>
        <v>0</v>
      </c>
      <c r="I27" s="171" t="s">
        <v>59</v>
      </c>
      <c r="J27" s="172"/>
      <c r="K27" s="53"/>
      <c r="L27" s="54"/>
      <c r="M27" s="55"/>
      <c r="N27" s="56"/>
      <c r="O27" s="57"/>
      <c r="P27" s="76"/>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thickBot="1" x14ac:dyDescent="0.2">
      <c r="A29" s="178"/>
      <c r="B29" s="67"/>
      <c r="C29" s="67"/>
      <c r="D29" s="68"/>
      <c r="E29" s="69"/>
      <c r="F29" s="69"/>
      <c r="G29" s="70"/>
      <c r="H29" s="70"/>
      <c r="I29" s="175"/>
      <c r="J29" s="175"/>
      <c r="K29" s="71"/>
      <c r="L29" s="72"/>
      <c r="M29" s="68"/>
      <c r="N29" s="73"/>
      <c r="O29" s="74"/>
      <c r="P29" s="78"/>
    </row>
  </sheetData>
  <mergeCells count="12">
    <mergeCell ref="A1:B1"/>
    <mergeCell ref="C1:K1"/>
    <mergeCell ref="K2:M2"/>
    <mergeCell ref="O6:P6"/>
    <mergeCell ref="A7:E7"/>
    <mergeCell ref="O7:P7"/>
    <mergeCell ref="A9:A29"/>
    <mergeCell ref="I8:J8"/>
    <mergeCell ref="K8:L8"/>
    <mergeCell ref="I9:J18"/>
    <mergeCell ref="I19:J26"/>
    <mergeCell ref="I27:J29"/>
  </mergeCells>
  <phoneticPr fontId="3"/>
  <printOptions horizontalCentered="1" verticalCentered="1"/>
  <pageMargins left="0.39370078740157483" right="0.39370078740157483" top="0.39370078740157483" bottom="0.39370078740157483" header="0.19685039370078741" footer="0.31496062992125984"/>
  <pageSetup paperSize="12"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1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6384" width="9" style="4"/>
  </cols>
  <sheetData>
    <row r="1" spans="1:9" ht="30.75" customHeight="1" x14ac:dyDescent="0.15">
      <c r="A1" s="190" t="s">
        <v>85</v>
      </c>
      <c r="B1" s="190"/>
      <c r="C1" s="191" t="s">
        <v>1</v>
      </c>
      <c r="D1" s="191"/>
      <c r="E1" s="191"/>
      <c r="F1" s="191"/>
      <c r="G1" s="191"/>
      <c r="H1" s="191"/>
      <c r="I1" s="191"/>
    </row>
    <row r="2" spans="1:9" ht="18.75" customHeight="1" x14ac:dyDescent="0.15">
      <c r="A2" s="1"/>
      <c r="B2" s="1"/>
      <c r="C2" s="2"/>
      <c r="D2" s="5"/>
      <c r="E2" s="2"/>
      <c r="F2" s="6"/>
      <c r="G2" s="6"/>
      <c r="H2" s="6"/>
      <c r="I2" s="2"/>
    </row>
    <row r="3" spans="1:9" ht="15.75" customHeight="1" x14ac:dyDescent="0.15">
      <c r="A3" s="1"/>
      <c r="B3" s="1"/>
      <c r="C3" s="2"/>
      <c r="D3" s="5"/>
      <c r="E3" s="2"/>
      <c r="F3" s="6"/>
      <c r="G3" s="7"/>
      <c r="H3" s="7"/>
      <c r="I3" s="2"/>
    </row>
    <row r="4" spans="1:9" ht="30" customHeight="1" x14ac:dyDescent="0.15">
      <c r="A4" s="1"/>
      <c r="B4" s="1"/>
      <c r="C4" s="2"/>
      <c r="D4" s="5"/>
      <c r="E4" s="2"/>
      <c r="F4" s="6"/>
      <c r="G4" s="7"/>
      <c r="H4" s="7"/>
      <c r="I4" s="2"/>
    </row>
    <row r="5" spans="1:9" ht="30" customHeight="1" x14ac:dyDescent="0.15">
      <c r="A5" s="1"/>
      <c r="B5" s="1"/>
      <c r="C5" s="2"/>
      <c r="D5" s="5"/>
      <c r="E5" s="2"/>
      <c r="F5" s="6"/>
      <c r="G5" s="7"/>
      <c r="H5" s="7"/>
      <c r="I5" s="2"/>
    </row>
    <row r="6" spans="1:9" ht="30" customHeight="1" x14ac:dyDescent="0.15">
      <c r="F6" s="6"/>
      <c r="G6" s="16"/>
      <c r="H6" s="16"/>
      <c r="I6" s="2"/>
    </row>
    <row r="7" spans="1:9" ht="24" customHeight="1" x14ac:dyDescent="0.25">
      <c r="B7" s="142" t="s">
        <v>392</v>
      </c>
      <c r="D7" s="140" t="s">
        <v>393</v>
      </c>
      <c r="E7" s="141"/>
      <c r="F7" s="18"/>
      <c r="G7" s="18"/>
      <c r="H7" s="18"/>
      <c r="I7" s="4"/>
    </row>
    <row r="9" spans="1:9" ht="35.25" customHeight="1" x14ac:dyDescent="0.15">
      <c r="B9" s="140" t="s">
        <v>271</v>
      </c>
    </row>
    <row r="10" spans="1:9" ht="35.25" customHeight="1" x14ac:dyDescent="0.15">
      <c r="B10" s="140" t="s">
        <v>391</v>
      </c>
    </row>
    <row r="11" spans="1:9" ht="35.25" customHeight="1" x14ac:dyDescent="0.15">
      <c r="B11" s="140" t="s">
        <v>274</v>
      </c>
    </row>
    <row r="12" spans="1:9" ht="35.25" customHeight="1" x14ac:dyDescent="0.15">
      <c r="B12" s="4"/>
    </row>
  </sheetData>
  <mergeCells count="2">
    <mergeCell ref="A1:B1"/>
    <mergeCell ref="C1:I1"/>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3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196</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123</v>
      </c>
      <c r="C9" s="41" t="s">
        <v>139</v>
      </c>
      <c r="D9" s="79">
        <v>0.5</v>
      </c>
      <c r="E9" s="43" t="s">
        <v>41</v>
      </c>
      <c r="F9" s="43">
        <f>ROUNDUP(D9*0.75,2)</f>
        <v>0.38</v>
      </c>
      <c r="G9" s="44">
        <f>ROUNDUP((K4*D9)+(K5*D9*0.75)+(K6*(D9*2)),0)</f>
        <v>0</v>
      </c>
      <c r="H9" s="44">
        <f>G9</f>
        <v>0</v>
      </c>
      <c r="I9" s="187"/>
      <c r="J9" s="188"/>
      <c r="K9" s="45" t="s">
        <v>28</v>
      </c>
      <c r="L9" s="46">
        <f>ROUNDUP((K4*M9)+(K5*M9*0.75)+(K6*(M9*2)),2)</f>
        <v>0</v>
      </c>
      <c r="M9" s="42">
        <v>110</v>
      </c>
      <c r="N9" s="47">
        <f>ROUNDUP(M9*0.75,2)</f>
        <v>82.5</v>
      </c>
      <c r="O9" s="48" t="s">
        <v>94</v>
      </c>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140</v>
      </c>
      <c r="C12" s="49" t="s">
        <v>142</v>
      </c>
      <c r="D12" s="55">
        <v>1</v>
      </c>
      <c r="E12" s="51" t="s">
        <v>87</v>
      </c>
      <c r="F12" s="51">
        <f>ROUNDUP(D12*0.75,2)</f>
        <v>0.75</v>
      </c>
      <c r="G12" s="52">
        <f>ROUNDUP((K4*D12)+(K5*D12*0.75)+(K6*(D12*2)),0)</f>
        <v>0</v>
      </c>
      <c r="H12" s="52">
        <f>G12</f>
        <v>0</v>
      </c>
      <c r="I12" s="171" t="s">
        <v>141</v>
      </c>
      <c r="J12" s="172"/>
      <c r="K12" s="53" t="s">
        <v>35</v>
      </c>
      <c r="L12" s="54">
        <f>ROUNDUP((K4*M12)+(K5*M12*0.75)+(K6*(M12*2)),2)</f>
        <v>0</v>
      </c>
      <c r="M12" s="55">
        <v>0.5</v>
      </c>
      <c r="N12" s="56">
        <f t="shared" ref="N12:N19" si="0">ROUNDUP(M12*0.75,2)</f>
        <v>0.38</v>
      </c>
      <c r="O12" s="57"/>
      <c r="P12" s="76"/>
    </row>
    <row r="13" spans="1:17" ht="18.75" customHeight="1" x14ac:dyDescent="0.15">
      <c r="A13" s="177"/>
      <c r="B13" s="49"/>
      <c r="C13" s="49" t="s">
        <v>77</v>
      </c>
      <c r="D13" s="55">
        <v>5</v>
      </c>
      <c r="E13" s="51" t="s">
        <v>43</v>
      </c>
      <c r="F13" s="51">
        <f>ROUNDUP(D13*0.75,2)</f>
        <v>3.75</v>
      </c>
      <c r="G13" s="52">
        <f>ROUNDUP((K4*D13)+(K5*D13*0.75)+(K6*(D13*2)),0)</f>
        <v>0</v>
      </c>
      <c r="H13" s="52">
        <f>G13</f>
        <v>0</v>
      </c>
      <c r="I13" s="173"/>
      <c r="J13" s="173"/>
      <c r="K13" s="53" t="s">
        <v>69</v>
      </c>
      <c r="L13" s="54">
        <f>ROUNDUP((K4*M13)+(K5*M13*0.75)+(K6*(M13*2)),2)</f>
        <v>0</v>
      </c>
      <c r="M13" s="55">
        <v>3</v>
      </c>
      <c r="N13" s="56">
        <f t="shared" si="0"/>
        <v>2.25</v>
      </c>
      <c r="O13" s="57" t="s">
        <v>37</v>
      </c>
      <c r="P13" s="76" t="s">
        <v>37</v>
      </c>
    </row>
    <row r="14" spans="1:17" ht="18.75" customHeight="1" x14ac:dyDescent="0.15">
      <c r="A14" s="177"/>
      <c r="B14" s="49"/>
      <c r="C14" s="49" t="s">
        <v>145</v>
      </c>
      <c r="D14" s="55">
        <v>0.5</v>
      </c>
      <c r="E14" s="51" t="s">
        <v>43</v>
      </c>
      <c r="F14" s="51">
        <f>ROUNDUP(D14*0.75,2)</f>
        <v>0.38</v>
      </c>
      <c r="G14" s="52">
        <f>ROUNDUP((K4*D14)+(K5*D14*0.75)+(K6*(D14*2)),0)</f>
        <v>0</v>
      </c>
      <c r="H14" s="52">
        <f>G14</f>
        <v>0</v>
      </c>
      <c r="I14" s="173"/>
      <c r="J14" s="173"/>
      <c r="K14" s="53" t="s">
        <v>143</v>
      </c>
      <c r="L14" s="54">
        <f>ROUNDUP((K4*M14)+(K5*M14*0.75)+(K6*(M14*2)),2)</f>
        <v>0</v>
      </c>
      <c r="M14" s="55">
        <v>3</v>
      </c>
      <c r="N14" s="56">
        <f t="shared" si="0"/>
        <v>2.25</v>
      </c>
      <c r="O14" s="57"/>
      <c r="P14" s="76" t="s">
        <v>144</v>
      </c>
    </row>
    <row r="15" spans="1:17" ht="18.75" customHeight="1" x14ac:dyDescent="0.15">
      <c r="A15" s="177"/>
      <c r="B15" s="49"/>
      <c r="C15" s="49" t="s">
        <v>27</v>
      </c>
      <c r="D15" s="55">
        <v>10</v>
      </c>
      <c r="E15" s="51" t="s">
        <v>43</v>
      </c>
      <c r="F15" s="51">
        <f>ROUNDUP(D15*0.75,2)</f>
        <v>7.5</v>
      </c>
      <c r="G15" s="52">
        <f>ROUNDUP((K4*D15)+(K5*D15*0.75)+(K6*(D15*2)),0)</f>
        <v>0</v>
      </c>
      <c r="H15" s="52">
        <f>G15+(G15*3/100)</f>
        <v>0</v>
      </c>
      <c r="I15" s="173"/>
      <c r="J15" s="173"/>
      <c r="K15" s="53" t="s">
        <v>67</v>
      </c>
      <c r="L15" s="54">
        <f>ROUNDUP((K4*M15)+(K5*M15*0.75)+(K6*(M15*2)),2)</f>
        <v>0</v>
      </c>
      <c r="M15" s="55">
        <v>2</v>
      </c>
      <c r="N15" s="56">
        <f t="shared" si="0"/>
        <v>1.5</v>
      </c>
      <c r="O15" s="57"/>
      <c r="P15" s="76" t="s">
        <v>64</v>
      </c>
    </row>
    <row r="16" spans="1:17" ht="18.75" customHeight="1" x14ac:dyDescent="0.15">
      <c r="A16" s="177"/>
      <c r="B16" s="49"/>
      <c r="C16" s="49"/>
      <c r="D16" s="55"/>
      <c r="E16" s="51"/>
      <c r="F16" s="51"/>
      <c r="G16" s="52"/>
      <c r="H16" s="52"/>
      <c r="I16" s="173"/>
      <c r="J16" s="173"/>
      <c r="K16" s="53" t="s">
        <v>30</v>
      </c>
      <c r="L16" s="54">
        <f>ROUNDUP((K4*M16)+(K5*M16*0.75)+(K6*(M16*2)),2)</f>
        <v>0</v>
      </c>
      <c r="M16" s="55">
        <v>0.3</v>
      </c>
      <c r="N16" s="56">
        <f t="shared" si="0"/>
        <v>0.23</v>
      </c>
      <c r="O16" s="57"/>
      <c r="P16" s="76"/>
    </row>
    <row r="17" spans="1:16" ht="18.75" customHeight="1" x14ac:dyDescent="0.15">
      <c r="A17" s="177"/>
      <c r="B17" s="49"/>
      <c r="C17" s="49"/>
      <c r="D17" s="55"/>
      <c r="E17" s="51"/>
      <c r="F17" s="51"/>
      <c r="G17" s="52"/>
      <c r="H17" s="52"/>
      <c r="I17" s="173"/>
      <c r="J17" s="173"/>
      <c r="K17" s="53" t="s">
        <v>31</v>
      </c>
      <c r="L17" s="54">
        <f>ROUNDUP((K4*M17)+(K5*M17*0.75)+(K6*(M17*2)),2)</f>
        <v>0</v>
      </c>
      <c r="M17" s="55">
        <v>0.1</v>
      </c>
      <c r="N17" s="56">
        <f t="shared" si="0"/>
        <v>0.08</v>
      </c>
      <c r="O17" s="57"/>
      <c r="P17" s="76"/>
    </row>
    <row r="18" spans="1:16" ht="18.75" customHeight="1" x14ac:dyDescent="0.15">
      <c r="A18" s="177"/>
      <c r="B18" s="49"/>
      <c r="C18" s="49"/>
      <c r="D18" s="55"/>
      <c r="E18" s="51"/>
      <c r="F18" s="51"/>
      <c r="G18" s="52"/>
      <c r="H18" s="52"/>
      <c r="I18" s="173"/>
      <c r="J18" s="173"/>
      <c r="K18" s="53" t="s">
        <v>67</v>
      </c>
      <c r="L18" s="54">
        <f>ROUNDUP((K4*M18)+(K5*M18*0.75)+(K6*(M18*2)),2)</f>
        <v>0</v>
      </c>
      <c r="M18" s="55">
        <v>1</v>
      </c>
      <c r="N18" s="56">
        <f t="shared" si="0"/>
        <v>0.75</v>
      </c>
      <c r="O18" s="57"/>
      <c r="P18" s="76" t="s">
        <v>64</v>
      </c>
    </row>
    <row r="19" spans="1:16" ht="18.75" customHeight="1" x14ac:dyDescent="0.15">
      <c r="A19" s="177"/>
      <c r="B19" s="49"/>
      <c r="C19" s="49"/>
      <c r="D19" s="55"/>
      <c r="E19" s="51"/>
      <c r="F19" s="51"/>
      <c r="G19" s="52"/>
      <c r="H19" s="52"/>
      <c r="I19" s="173"/>
      <c r="J19" s="173"/>
      <c r="K19" s="53" t="s">
        <v>80</v>
      </c>
      <c r="L19" s="54">
        <f>ROUNDUP((K4*M19)+(K5*M19*0.75)+(K6*(M19*2)),2)</f>
        <v>0</v>
      </c>
      <c r="M19" s="55">
        <v>10</v>
      </c>
      <c r="N19" s="56">
        <f t="shared" si="0"/>
        <v>7.5</v>
      </c>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146</v>
      </c>
      <c r="C22" s="49" t="s">
        <v>148</v>
      </c>
      <c r="D22" s="50">
        <v>0.25</v>
      </c>
      <c r="E22" s="51" t="s">
        <v>33</v>
      </c>
      <c r="F22" s="51">
        <f>ROUNDUP(D22*0.75,2)</f>
        <v>0.19</v>
      </c>
      <c r="G22" s="52">
        <f>ROUNDUP((K4*D22)+(K5*D22*0.75)+(K6*(D22*2)),0)</f>
        <v>0</v>
      </c>
      <c r="H22" s="52">
        <f>G22</f>
        <v>0</v>
      </c>
      <c r="I22" s="171" t="s">
        <v>147</v>
      </c>
      <c r="J22" s="172"/>
      <c r="K22" s="53" t="s">
        <v>38</v>
      </c>
      <c r="L22" s="54">
        <f>ROUNDUP((K4*M22)+(K5*M22*0.75)+(K6*(M22*2)),2)</f>
        <v>0</v>
      </c>
      <c r="M22" s="55">
        <v>2.5</v>
      </c>
      <c r="N22" s="56">
        <f>ROUNDUP(M22*0.75,2)</f>
        <v>1.8800000000000001</v>
      </c>
      <c r="O22" s="57"/>
      <c r="P22" s="76"/>
    </row>
    <row r="23" spans="1:16" ht="18.75" customHeight="1" x14ac:dyDescent="0.15">
      <c r="A23" s="177"/>
      <c r="B23" s="49"/>
      <c r="C23" s="49" t="s">
        <v>68</v>
      </c>
      <c r="D23" s="55">
        <v>20</v>
      </c>
      <c r="E23" s="51" t="s">
        <v>43</v>
      </c>
      <c r="F23" s="51">
        <f>ROUNDUP(D23*0.75,2)</f>
        <v>15</v>
      </c>
      <c r="G23" s="52">
        <f>ROUNDUP((K4*D23)+(K5*D23*0.75)+(K6*(D23*2)),0)</f>
        <v>0</v>
      </c>
      <c r="H23" s="52">
        <f>G23+(G23*6/100)</f>
        <v>0</v>
      </c>
      <c r="I23" s="173"/>
      <c r="J23" s="173"/>
      <c r="K23" s="53" t="s">
        <v>36</v>
      </c>
      <c r="L23" s="54">
        <f>ROUNDUP((K4*M23)+(K5*M23*0.75)+(K6*(M23*2)),2)</f>
        <v>0</v>
      </c>
      <c r="M23" s="55">
        <v>1.5</v>
      </c>
      <c r="N23" s="56">
        <f>ROUNDUP(M23*0.75,2)</f>
        <v>1.1300000000000001</v>
      </c>
      <c r="O23" s="57"/>
      <c r="P23" s="76" t="s">
        <v>37</v>
      </c>
    </row>
    <row r="24" spans="1:16" ht="18.75" customHeight="1" x14ac:dyDescent="0.15">
      <c r="A24" s="177"/>
      <c r="B24" s="49"/>
      <c r="C24" s="49" t="s">
        <v>79</v>
      </c>
      <c r="D24" s="55">
        <v>10</v>
      </c>
      <c r="E24" s="51" t="s">
        <v>43</v>
      </c>
      <c r="F24" s="51">
        <f>ROUNDUP(D24*0.75,2)</f>
        <v>7.5</v>
      </c>
      <c r="G24" s="52">
        <f>ROUNDUP((K4*D24)+(K5*D24*0.75)+(K6*(D24*2)),0)</f>
        <v>0</v>
      </c>
      <c r="H24" s="52">
        <f>G24+(G24*15/100)</f>
        <v>0</v>
      </c>
      <c r="I24" s="173"/>
      <c r="J24" s="173"/>
      <c r="K24" s="53" t="s">
        <v>34</v>
      </c>
      <c r="L24" s="54">
        <f>ROUNDUP((K4*M24)+(K5*M24*0.75)+(K6*(M24*2)),2)</f>
        <v>0</v>
      </c>
      <c r="M24" s="55">
        <v>30</v>
      </c>
      <c r="N24" s="56">
        <f>ROUNDUP(M24*0.75,2)</f>
        <v>22.5</v>
      </c>
      <c r="O24" s="57"/>
      <c r="P24" s="76"/>
    </row>
    <row r="25" spans="1:16" ht="18.75" customHeight="1" x14ac:dyDescent="0.15">
      <c r="A25" s="177"/>
      <c r="B25" s="49"/>
      <c r="C25" s="49"/>
      <c r="D25" s="55"/>
      <c r="E25" s="51"/>
      <c r="F25" s="51"/>
      <c r="G25" s="52"/>
      <c r="H25" s="52"/>
      <c r="I25" s="173"/>
      <c r="J25" s="173"/>
      <c r="K25" s="53"/>
      <c r="L25" s="54"/>
      <c r="M25" s="55"/>
      <c r="N25" s="56"/>
      <c r="O25" s="57"/>
      <c r="P25" s="76"/>
    </row>
    <row r="26" spans="1:16" ht="18.75" customHeight="1" x14ac:dyDescent="0.15">
      <c r="A26" s="177"/>
      <c r="B26" s="49"/>
      <c r="C26" s="49"/>
      <c r="D26" s="55"/>
      <c r="E26" s="51"/>
      <c r="F26" s="51"/>
      <c r="G26" s="52"/>
      <c r="H26" s="52"/>
      <c r="I26" s="173"/>
      <c r="J26" s="173"/>
      <c r="K26" s="53"/>
      <c r="L26" s="54"/>
      <c r="M26" s="55"/>
      <c r="N26" s="56"/>
      <c r="O26" s="57"/>
      <c r="P26" s="76"/>
    </row>
    <row r="27" spans="1:16" ht="18.75" customHeight="1" x14ac:dyDescent="0.15">
      <c r="A27" s="177"/>
      <c r="B27" s="49"/>
      <c r="C27" s="49"/>
      <c r="D27" s="55"/>
      <c r="E27" s="51"/>
      <c r="F27" s="51"/>
      <c r="G27" s="52"/>
      <c r="H27" s="52"/>
      <c r="I27" s="173"/>
      <c r="J27" s="173"/>
      <c r="K27" s="53"/>
      <c r="L27" s="54"/>
      <c r="M27" s="55"/>
      <c r="N27" s="56"/>
      <c r="O27" s="57"/>
      <c r="P27" s="76"/>
    </row>
    <row r="28" spans="1:16" ht="18.75" customHeight="1" x14ac:dyDescent="0.15">
      <c r="A28" s="177"/>
      <c r="B28" s="58"/>
      <c r="C28" s="58"/>
      <c r="D28" s="59"/>
      <c r="E28" s="60"/>
      <c r="F28" s="60"/>
      <c r="G28" s="61"/>
      <c r="H28" s="61"/>
      <c r="I28" s="174"/>
      <c r="J28" s="174"/>
      <c r="K28" s="62"/>
      <c r="L28" s="63"/>
      <c r="M28" s="59"/>
      <c r="N28" s="64"/>
      <c r="O28" s="65"/>
      <c r="P28" s="77"/>
    </row>
    <row r="29" spans="1:16" ht="18.75" customHeight="1" x14ac:dyDescent="0.15">
      <c r="A29" s="177"/>
      <c r="B29" s="49" t="s">
        <v>89</v>
      </c>
      <c r="C29" s="49" t="s">
        <v>70</v>
      </c>
      <c r="D29" s="55">
        <v>20</v>
      </c>
      <c r="E29" s="51" t="s">
        <v>43</v>
      </c>
      <c r="F29" s="51">
        <f>ROUNDUP(D29*0.75,2)</f>
        <v>15</v>
      </c>
      <c r="G29" s="52">
        <f>ROUNDUP((K4*D29)+(K5*D29*0.75)+(K6*(D29*2)),0)</f>
        <v>0</v>
      </c>
      <c r="H29" s="52">
        <f>G29+(G29*3/100)</f>
        <v>0</v>
      </c>
      <c r="I29" s="171" t="s">
        <v>149</v>
      </c>
      <c r="J29" s="172"/>
      <c r="K29" s="53" t="s">
        <v>34</v>
      </c>
      <c r="L29" s="54">
        <f>ROUNDUP((K4*M29)+(K5*M29*0.75)+(K6*(M29*2)),2)</f>
        <v>0</v>
      </c>
      <c r="M29" s="55">
        <v>100</v>
      </c>
      <c r="N29" s="56">
        <f>ROUNDUP(M29*0.75,2)</f>
        <v>75</v>
      </c>
      <c r="O29" s="57"/>
      <c r="P29" s="76"/>
    </row>
    <row r="30" spans="1:16" ht="18.75" customHeight="1" x14ac:dyDescent="0.15">
      <c r="A30" s="177"/>
      <c r="B30" s="49"/>
      <c r="C30" s="49" t="s">
        <v>108</v>
      </c>
      <c r="D30" s="55">
        <v>5</v>
      </c>
      <c r="E30" s="51" t="s">
        <v>43</v>
      </c>
      <c r="F30" s="51">
        <f>ROUNDUP(D30*0.75,2)</f>
        <v>3.75</v>
      </c>
      <c r="G30" s="52">
        <f>ROUNDUP((K4*D30)+(K5*D30*0.75)+(K6*(D30*2)),0)</f>
        <v>0</v>
      </c>
      <c r="H30" s="52">
        <f>G30</f>
        <v>0</v>
      </c>
      <c r="I30" s="173"/>
      <c r="J30" s="173"/>
      <c r="K30" s="53" t="s">
        <v>91</v>
      </c>
      <c r="L30" s="54">
        <f>ROUNDUP((K4*M30)+(K5*M30*0.75)+(K6*(M30*2)),2)</f>
        <v>0</v>
      </c>
      <c r="M30" s="55">
        <v>3</v>
      </c>
      <c r="N30" s="56">
        <f>ROUNDUP(M30*0.75,2)</f>
        <v>2.25</v>
      </c>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x14ac:dyDescent="0.15">
      <c r="A32" s="177"/>
      <c r="B32" s="58"/>
      <c r="C32" s="58"/>
      <c r="D32" s="59"/>
      <c r="E32" s="60"/>
      <c r="F32" s="60"/>
      <c r="G32" s="61"/>
      <c r="H32" s="61"/>
      <c r="I32" s="174"/>
      <c r="J32" s="174"/>
      <c r="K32" s="62"/>
      <c r="L32" s="63"/>
      <c r="M32" s="59"/>
      <c r="N32" s="64"/>
      <c r="O32" s="65"/>
      <c r="P32" s="77"/>
    </row>
    <row r="33" spans="1:16" ht="18.75" customHeight="1" x14ac:dyDescent="0.15">
      <c r="A33" s="177"/>
      <c r="B33" s="49" t="s">
        <v>83</v>
      </c>
      <c r="C33" s="49" t="s">
        <v>81</v>
      </c>
      <c r="D33" s="50">
        <v>0.25</v>
      </c>
      <c r="E33" s="51" t="s">
        <v>84</v>
      </c>
      <c r="F33" s="51">
        <f>ROUNDUP(D33*0.75,2)</f>
        <v>0.19</v>
      </c>
      <c r="G33" s="52">
        <f>ROUNDUP((K4*D33)+(K5*D33*0.75)+(K6*(D33*2)),0)</f>
        <v>0</v>
      </c>
      <c r="H33" s="52">
        <f>G33</f>
        <v>0</v>
      </c>
      <c r="I33" s="171" t="s">
        <v>59</v>
      </c>
      <c r="J33" s="172"/>
      <c r="K33" s="53"/>
      <c r="L33" s="54"/>
      <c r="M33" s="55"/>
      <c r="N33" s="56"/>
      <c r="O33" s="57"/>
      <c r="P33" s="76"/>
    </row>
    <row r="34" spans="1:16" ht="18.75" customHeight="1" x14ac:dyDescent="0.15">
      <c r="A34" s="177"/>
      <c r="B34" s="49"/>
      <c r="C34" s="49"/>
      <c r="D34" s="55"/>
      <c r="E34" s="51"/>
      <c r="F34" s="51"/>
      <c r="G34" s="52"/>
      <c r="H34" s="52"/>
      <c r="I34" s="173"/>
      <c r="J34" s="173"/>
      <c r="K34" s="53"/>
      <c r="L34" s="54"/>
      <c r="M34" s="55"/>
      <c r="N34" s="56"/>
      <c r="O34" s="57"/>
      <c r="P34" s="76"/>
    </row>
    <row r="35" spans="1:16" ht="18.75" customHeight="1" thickBot="1" x14ac:dyDescent="0.2">
      <c r="A35" s="178"/>
      <c r="B35" s="67"/>
      <c r="C35" s="67"/>
      <c r="D35" s="68"/>
      <c r="E35" s="69"/>
      <c r="F35" s="69"/>
      <c r="G35" s="70"/>
      <c r="H35" s="70"/>
      <c r="I35" s="175"/>
      <c r="J35" s="175"/>
      <c r="K35" s="71"/>
      <c r="L35" s="72"/>
      <c r="M35" s="68"/>
      <c r="N35" s="73"/>
      <c r="O35" s="74"/>
      <c r="P35" s="78"/>
    </row>
  </sheetData>
  <mergeCells count="14">
    <mergeCell ref="A1:B1"/>
    <mergeCell ref="C1:K1"/>
    <mergeCell ref="K2:M2"/>
    <mergeCell ref="O6:P6"/>
    <mergeCell ref="A7:E7"/>
    <mergeCell ref="O7:P7"/>
    <mergeCell ref="I29:J32"/>
    <mergeCell ref="I33:J35"/>
    <mergeCell ref="A9:A35"/>
    <mergeCell ref="I8:J8"/>
    <mergeCell ref="K8:L8"/>
    <mergeCell ref="I9:J11"/>
    <mergeCell ref="I12:J21"/>
    <mergeCell ref="I22:J28"/>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197</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158</v>
      </c>
      <c r="C9" s="41" t="s">
        <v>150</v>
      </c>
      <c r="D9" s="42">
        <v>40</v>
      </c>
      <c r="E9" s="43" t="s">
        <v>43</v>
      </c>
      <c r="F9" s="43">
        <f>ROUNDUP(D9*0.75,2)</f>
        <v>30</v>
      </c>
      <c r="G9" s="44">
        <f>ROUNDUP((K4*D9)+(K5*D9*0.75)+(K6*(D9*2)),0)</f>
        <v>0</v>
      </c>
      <c r="H9" s="44">
        <f>G9</f>
        <v>0</v>
      </c>
      <c r="I9" s="187" t="s">
        <v>159</v>
      </c>
      <c r="J9" s="188"/>
      <c r="K9" s="45" t="s">
        <v>67</v>
      </c>
      <c r="L9" s="46">
        <f>ROUNDUP((K4*M9)+(K5*M9*0.75)+(K6*(M9*2)),2)</f>
        <v>0</v>
      </c>
      <c r="M9" s="42">
        <v>2</v>
      </c>
      <c r="N9" s="47">
        <f t="shared" ref="N9:N14" si="0">ROUNDUP(M9*0.75,2)</f>
        <v>1.5</v>
      </c>
      <c r="O9" s="48" t="s">
        <v>37</v>
      </c>
      <c r="P9" s="75" t="s">
        <v>64</v>
      </c>
    </row>
    <row r="10" spans="1:17" ht="18.75" customHeight="1" x14ac:dyDescent="0.15">
      <c r="A10" s="177"/>
      <c r="B10" s="49"/>
      <c r="C10" s="49" t="s">
        <v>96</v>
      </c>
      <c r="D10" s="55">
        <v>20</v>
      </c>
      <c r="E10" s="51" t="s">
        <v>49</v>
      </c>
      <c r="F10" s="51">
        <f>ROUNDUP(D10*0.75,2)</f>
        <v>15</v>
      </c>
      <c r="G10" s="52">
        <f>ROUNDUP((K4*D10)+(K5*D10*0.75)+(K6*(D10*2)),0)</f>
        <v>0</v>
      </c>
      <c r="H10" s="52">
        <f>G10</f>
        <v>0</v>
      </c>
      <c r="I10" s="173"/>
      <c r="J10" s="173"/>
      <c r="K10" s="53" t="s">
        <v>35</v>
      </c>
      <c r="L10" s="54">
        <f>ROUNDUP((K4*M10)+(K5*M10*0.75)+(K6*(M10*2)),2)</f>
        <v>0</v>
      </c>
      <c r="M10" s="55">
        <v>0.5</v>
      </c>
      <c r="N10" s="56">
        <f t="shared" si="0"/>
        <v>0.38</v>
      </c>
      <c r="O10" s="57"/>
      <c r="P10" s="76"/>
    </row>
    <row r="11" spans="1:17" ht="18.75" customHeight="1" x14ac:dyDescent="0.15">
      <c r="A11" s="177"/>
      <c r="B11" s="49"/>
      <c r="C11" s="49" t="s">
        <v>68</v>
      </c>
      <c r="D11" s="55">
        <v>30</v>
      </c>
      <c r="E11" s="51" t="s">
        <v>43</v>
      </c>
      <c r="F11" s="51">
        <f>ROUNDUP(D11*0.75,2)</f>
        <v>22.5</v>
      </c>
      <c r="G11" s="52">
        <f>ROUNDUP((K4*D11)+(K5*D11*0.75)+(K6*(D11*2)),0)</f>
        <v>0</v>
      </c>
      <c r="H11" s="52">
        <f>G11+(G11*6/100)</f>
        <v>0</v>
      </c>
      <c r="I11" s="173"/>
      <c r="J11" s="173"/>
      <c r="K11" s="53" t="s">
        <v>51</v>
      </c>
      <c r="L11" s="54">
        <f>ROUNDUP((K4*M11)+(K5*M11*0.75)+(K6*(M11*2)),2)</f>
        <v>0</v>
      </c>
      <c r="M11" s="55">
        <v>2</v>
      </c>
      <c r="N11" s="56">
        <f t="shared" si="0"/>
        <v>1.5</v>
      </c>
      <c r="O11" s="57"/>
      <c r="P11" s="76"/>
    </row>
    <row r="12" spans="1:17" ht="18.75" customHeight="1" x14ac:dyDescent="0.15">
      <c r="A12" s="177"/>
      <c r="B12" s="49"/>
      <c r="C12" s="49" t="s">
        <v>88</v>
      </c>
      <c r="D12" s="55">
        <v>10</v>
      </c>
      <c r="E12" s="51" t="s">
        <v>43</v>
      </c>
      <c r="F12" s="51">
        <f>ROUNDUP(D12*0.75,2)</f>
        <v>7.5</v>
      </c>
      <c r="G12" s="52">
        <f>ROUNDUP((K4*D12)+(K5*D12*0.75)+(K6*(D12*2)),0)</f>
        <v>0</v>
      </c>
      <c r="H12" s="52">
        <f>G12+(G12*15/100)</f>
        <v>0</v>
      </c>
      <c r="I12" s="173"/>
      <c r="J12" s="173"/>
      <c r="K12" s="53" t="s">
        <v>72</v>
      </c>
      <c r="L12" s="54">
        <f>ROUNDUP((K4*M12)+(K5*M12*0.75)+(K6*(M12*2)),2)</f>
        <v>0</v>
      </c>
      <c r="M12" s="55">
        <v>10</v>
      </c>
      <c r="N12" s="56">
        <f t="shared" si="0"/>
        <v>7.5</v>
      </c>
      <c r="O12" s="57"/>
      <c r="P12" s="76"/>
    </row>
    <row r="13" spans="1:17" ht="18.75" customHeight="1" x14ac:dyDescent="0.15">
      <c r="A13" s="177"/>
      <c r="B13" s="49"/>
      <c r="C13" s="49"/>
      <c r="D13" s="55"/>
      <c r="E13" s="51"/>
      <c r="F13" s="51"/>
      <c r="G13" s="52"/>
      <c r="H13" s="52"/>
      <c r="I13" s="173"/>
      <c r="J13" s="173"/>
      <c r="K13" s="53" t="s">
        <v>112</v>
      </c>
      <c r="L13" s="54">
        <f>ROUNDUP((K4*M13)+(K5*M13*0.75)+(K6*(M13*2)),2)</f>
        <v>0</v>
      </c>
      <c r="M13" s="55">
        <v>2</v>
      </c>
      <c r="N13" s="56">
        <f t="shared" si="0"/>
        <v>1.5</v>
      </c>
      <c r="O13" s="57"/>
      <c r="P13" s="76"/>
    </row>
    <row r="14" spans="1:17" ht="18.75" customHeight="1" x14ac:dyDescent="0.15">
      <c r="A14" s="177"/>
      <c r="B14" s="49"/>
      <c r="C14" s="49"/>
      <c r="D14" s="55"/>
      <c r="E14" s="51"/>
      <c r="F14" s="51"/>
      <c r="G14" s="52"/>
      <c r="H14" s="52"/>
      <c r="I14" s="173"/>
      <c r="J14" s="173"/>
      <c r="K14" s="53" t="s">
        <v>30</v>
      </c>
      <c r="L14" s="54">
        <f>ROUNDUP((K4*M14)+(K5*M14*0.75)+(K6*(M14*2)),2)</f>
        <v>0</v>
      </c>
      <c r="M14" s="55">
        <v>0.5</v>
      </c>
      <c r="N14" s="56">
        <f t="shared" si="0"/>
        <v>0.38</v>
      </c>
      <c r="O14" s="57"/>
      <c r="P14" s="76"/>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58"/>
      <c r="C16" s="58"/>
      <c r="D16" s="59"/>
      <c r="E16" s="60"/>
      <c r="F16" s="60"/>
      <c r="G16" s="61"/>
      <c r="H16" s="61"/>
      <c r="I16" s="174"/>
      <c r="J16" s="174"/>
      <c r="K16" s="62"/>
      <c r="L16" s="63"/>
      <c r="M16" s="59"/>
      <c r="N16" s="64"/>
      <c r="O16" s="65"/>
      <c r="P16" s="77"/>
    </row>
    <row r="17" spans="1:16" ht="18.75" customHeight="1" x14ac:dyDescent="0.15">
      <c r="A17" s="177"/>
      <c r="B17" s="49" t="s">
        <v>160</v>
      </c>
      <c r="C17" s="49" t="s">
        <v>65</v>
      </c>
      <c r="D17" s="55">
        <v>40</v>
      </c>
      <c r="E17" s="51" t="s">
        <v>43</v>
      </c>
      <c r="F17" s="51">
        <f>ROUNDUP(D17*0.75,2)</f>
        <v>30</v>
      </c>
      <c r="G17" s="52">
        <f>ROUNDUP((K4*D17)+(K5*D17*0.75)+(K6*(D17*2)),0)</f>
        <v>0</v>
      </c>
      <c r="H17" s="52">
        <f>G17+(G17*10/100)</f>
        <v>0</v>
      </c>
      <c r="I17" s="171" t="s">
        <v>161</v>
      </c>
      <c r="J17" s="172"/>
      <c r="K17" s="53" t="s">
        <v>31</v>
      </c>
      <c r="L17" s="54">
        <f>ROUNDUP((K4*M17)+(K5*M17*0.75)+(K6*(M17*2)),2)</f>
        <v>0</v>
      </c>
      <c r="M17" s="55">
        <v>0.2</v>
      </c>
      <c r="N17" s="56">
        <f>ROUNDUP(M17*0.75,2)</f>
        <v>0.15</v>
      </c>
      <c r="O17" s="57"/>
      <c r="P17" s="76"/>
    </row>
    <row r="18" spans="1:16" ht="18.75" customHeight="1" x14ac:dyDescent="0.15">
      <c r="A18" s="177"/>
      <c r="B18" s="49"/>
      <c r="C18" s="49" t="s">
        <v>75</v>
      </c>
      <c r="D18" s="55">
        <v>10</v>
      </c>
      <c r="E18" s="51" t="s">
        <v>43</v>
      </c>
      <c r="F18" s="51">
        <f>ROUNDUP(D18*0.75,2)</f>
        <v>7.5</v>
      </c>
      <c r="G18" s="52">
        <f>ROUNDUP((K4*D18)+(K5*D18*0.75)+(K6*(D18*2)),0)</f>
        <v>0</v>
      </c>
      <c r="H18" s="52">
        <f>G18</f>
        <v>0</v>
      </c>
      <c r="I18" s="173"/>
      <c r="J18" s="173"/>
      <c r="K18" s="53" t="s">
        <v>30</v>
      </c>
      <c r="L18" s="54">
        <f>ROUNDUP((K4*M18)+(K5*M18*0.75)+(K6*(M18*2)),2)</f>
        <v>0</v>
      </c>
      <c r="M18" s="55">
        <v>0.3</v>
      </c>
      <c r="N18" s="56">
        <f>ROUNDUP(M18*0.75,2)</f>
        <v>0.23</v>
      </c>
      <c r="O18" s="57"/>
      <c r="P18" s="76"/>
    </row>
    <row r="19" spans="1:16" ht="18.75" customHeight="1" x14ac:dyDescent="0.15">
      <c r="A19" s="177"/>
      <c r="B19" s="49"/>
      <c r="C19" s="49"/>
      <c r="D19" s="55"/>
      <c r="E19" s="51"/>
      <c r="F19" s="51"/>
      <c r="G19" s="52"/>
      <c r="H19" s="52"/>
      <c r="I19" s="173"/>
      <c r="J19" s="173"/>
      <c r="K19" s="53" t="s">
        <v>143</v>
      </c>
      <c r="L19" s="54">
        <f>ROUNDUP((K4*M19)+(K5*M19*0.75)+(K6*(M19*2)),2)</f>
        <v>0</v>
      </c>
      <c r="M19" s="55">
        <v>4</v>
      </c>
      <c r="N19" s="56">
        <f>ROUNDUP(M19*0.75,2)</f>
        <v>3</v>
      </c>
      <c r="O19" s="57"/>
      <c r="P19" s="76" t="s">
        <v>144</v>
      </c>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49"/>
      <c r="C22" s="49"/>
      <c r="D22" s="55"/>
      <c r="E22" s="51"/>
      <c r="F22" s="51"/>
      <c r="G22" s="52"/>
      <c r="H22" s="52"/>
      <c r="I22" s="173"/>
      <c r="J22" s="173"/>
      <c r="K22" s="53"/>
      <c r="L22" s="54"/>
      <c r="M22" s="55"/>
      <c r="N22" s="56"/>
      <c r="O22" s="57"/>
      <c r="P22" s="76"/>
    </row>
    <row r="23" spans="1:16" ht="18.75" customHeight="1" x14ac:dyDescent="0.15">
      <c r="A23" s="177"/>
      <c r="B23" s="58"/>
      <c r="C23" s="58"/>
      <c r="D23" s="59"/>
      <c r="E23" s="60"/>
      <c r="F23" s="60"/>
      <c r="G23" s="61"/>
      <c r="H23" s="61"/>
      <c r="I23" s="174"/>
      <c r="J23" s="174"/>
      <c r="K23" s="62"/>
      <c r="L23" s="63"/>
      <c r="M23" s="59"/>
      <c r="N23" s="64"/>
      <c r="O23" s="65"/>
      <c r="P23" s="77"/>
    </row>
    <row r="24" spans="1:16" ht="18.75" customHeight="1" x14ac:dyDescent="0.15">
      <c r="A24" s="177"/>
      <c r="B24" s="49" t="s">
        <v>162</v>
      </c>
      <c r="C24" s="49" t="s">
        <v>71</v>
      </c>
      <c r="D24" s="55">
        <v>5</v>
      </c>
      <c r="E24" s="51" t="s">
        <v>43</v>
      </c>
      <c r="F24" s="51">
        <f>ROUNDUP(D24*0.75,2)</f>
        <v>3.75</v>
      </c>
      <c r="G24" s="52">
        <f>ROUNDUP((K4*D24)+(K5*D24*0.75)+(K6*(D24*2)),0)</f>
        <v>0</v>
      </c>
      <c r="H24" s="52">
        <f>G24</f>
        <v>0</v>
      </c>
      <c r="I24" s="171" t="s">
        <v>163</v>
      </c>
      <c r="J24" s="172"/>
      <c r="K24" s="53" t="s">
        <v>67</v>
      </c>
      <c r="L24" s="54">
        <f>ROUNDUP((K4*M24)+(K5*M24*0.75)+(K6*(M24*2)),2)</f>
        <v>0</v>
      </c>
      <c r="M24" s="55">
        <v>1</v>
      </c>
      <c r="N24" s="56">
        <f>ROUNDUP(M24*0.75,2)</f>
        <v>0.75</v>
      </c>
      <c r="O24" s="57"/>
      <c r="P24" s="76" t="s">
        <v>64</v>
      </c>
    </row>
    <row r="25" spans="1:16" ht="18.75" customHeight="1" x14ac:dyDescent="0.15">
      <c r="A25" s="177"/>
      <c r="B25" s="49"/>
      <c r="C25" s="49" t="s">
        <v>27</v>
      </c>
      <c r="D25" s="55">
        <v>10</v>
      </c>
      <c r="E25" s="51" t="s">
        <v>43</v>
      </c>
      <c r="F25" s="51">
        <f>ROUNDUP(D25*0.75,2)</f>
        <v>7.5</v>
      </c>
      <c r="G25" s="52">
        <f>ROUNDUP((K4*D25)+(K5*D25*0.75)+(K6*(D25*2)),0)</f>
        <v>0</v>
      </c>
      <c r="H25" s="52">
        <f>G25+(G25*3/100)</f>
        <v>0</v>
      </c>
      <c r="I25" s="173"/>
      <c r="J25" s="173"/>
      <c r="K25" s="53" t="s">
        <v>80</v>
      </c>
      <c r="L25" s="54">
        <f>ROUNDUP((K4*M25)+(K5*M25*0.75)+(K6*(M25*2)),2)</f>
        <v>0</v>
      </c>
      <c r="M25" s="55">
        <v>60</v>
      </c>
      <c r="N25" s="56">
        <f>ROUNDUP(M25*0.75,2)</f>
        <v>45</v>
      </c>
      <c r="O25" s="57"/>
      <c r="P25" s="76"/>
    </row>
    <row r="26" spans="1:16" ht="18.75" customHeight="1" x14ac:dyDescent="0.15">
      <c r="A26" s="177"/>
      <c r="B26" s="49"/>
      <c r="C26" s="49" t="s">
        <v>164</v>
      </c>
      <c r="D26" s="55">
        <v>0.5</v>
      </c>
      <c r="E26" s="51" t="s">
        <v>43</v>
      </c>
      <c r="F26" s="51">
        <f>ROUNDUP(D26*0.75,2)</f>
        <v>0.38</v>
      </c>
      <c r="G26" s="52">
        <f>ROUNDUP((K4*D26)+(K5*D26*0.75)+(K6*(D26*2)),0)</f>
        <v>0</v>
      </c>
      <c r="H26" s="52">
        <f>G26+(G26*10/100)</f>
        <v>0</v>
      </c>
      <c r="I26" s="173"/>
      <c r="J26" s="173"/>
      <c r="K26" s="53" t="s">
        <v>31</v>
      </c>
      <c r="L26" s="54">
        <f>ROUNDUP((K4*M26)+(K5*M26*0.75)+(K6*(M26*2)),2)</f>
        <v>0</v>
      </c>
      <c r="M26" s="55">
        <v>0.1</v>
      </c>
      <c r="N26" s="56">
        <f>ROUNDUP(M26*0.75,2)</f>
        <v>0.08</v>
      </c>
      <c r="O26" s="57"/>
      <c r="P26" s="76"/>
    </row>
    <row r="27" spans="1:16" ht="18.75" customHeight="1" x14ac:dyDescent="0.15">
      <c r="A27" s="177"/>
      <c r="B27" s="49"/>
      <c r="C27" s="49" t="s">
        <v>62</v>
      </c>
      <c r="D27" s="55">
        <v>40</v>
      </c>
      <c r="E27" s="51" t="s">
        <v>63</v>
      </c>
      <c r="F27" s="51">
        <f>ROUNDUP(D27*0.75,2)</f>
        <v>30</v>
      </c>
      <c r="G27" s="52">
        <f>ROUNDUP((K4*D27)+(K5*D27*0.75)+(K6*(D27*2)),0)</f>
        <v>0</v>
      </c>
      <c r="H27" s="52">
        <f>G27</f>
        <v>0</v>
      </c>
      <c r="I27" s="173"/>
      <c r="J27" s="173"/>
      <c r="K27" s="53" t="s">
        <v>73</v>
      </c>
      <c r="L27" s="54">
        <f>ROUNDUP((K4*M27)+(K5*M27*0.75)+(K6*(M27*2)),2)</f>
        <v>0</v>
      </c>
      <c r="M27" s="55">
        <v>0.5</v>
      </c>
      <c r="N27" s="56">
        <f>ROUNDUP(M27*0.75,2)</f>
        <v>0.38</v>
      </c>
      <c r="O27" s="57" t="s">
        <v>64</v>
      </c>
      <c r="P27" s="76" t="s">
        <v>74</v>
      </c>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x14ac:dyDescent="0.15">
      <c r="A30" s="177"/>
      <c r="B30" s="49"/>
      <c r="C30" s="49"/>
      <c r="D30" s="55"/>
      <c r="E30" s="51"/>
      <c r="F30" s="51"/>
      <c r="G30" s="52"/>
      <c r="H30" s="52"/>
      <c r="I30" s="173"/>
      <c r="J30" s="173"/>
      <c r="K30" s="53"/>
      <c r="L30" s="54"/>
      <c r="M30" s="55"/>
      <c r="N30" s="56"/>
      <c r="O30" s="57"/>
      <c r="P30" s="76"/>
    </row>
    <row r="31" spans="1:16" ht="18.75" customHeight="1" thickBot="1" x14ac:dyDescent="0.2">
      <c r="A31" s="178"/>
      <c r="B31" s="67"/>
      <c r="C31" s="67"/>
      <c r="D31" s="68"/>
      <c r="E31" s="69"/>
      <c r="F31" s="69"/>
      <c r="G31" s="70"/>
      <c r="H31" s="70"/>
      <c r="I31" s="175"/>
      <c r="J31" s="175"/>
      <c r="K31" s="71"/>
      <c r="L31" s="72"/>
      <c r="M31" s="68"/>
      <c r="N31" s="73"/>
      <c r="O31" s="74"/>
      <c r="P31" s="78"/>
    </row>
  </sheetData>
  <mergeCells count="12">
    <mergeCell ref="A9:A31"/>
    <mergeCell ref="A1:B1"/>
    <mergeCell ref="C1:K1"/>
    <mergeCell ref="K2:M2"/>
    <mergeCell ref="O6:P6"/>
    <mergeCell ref="A7:E7"/>
    <mergeCell ref="O7:P7"/>
    <mergeCell ref="I8:J8"/>
    <mergeCell ref="K8:L8"/>
    <mergeCell ref="I9:J16"/>
    <mergeCell ref="I17:J23"/>
    <mergeCell ref="I24:J31"/>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198</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123</v>
      </c>
      <c r="C9" s="41" t="s">
        <v>124</v>
      </c>
      <c r="D9" s="79">
        <v>0.5</v>
      </c>
      <c r="E9" s="43" t="s">
        <v>41</v>
      </c>
      <c r="F9" s="43">
        <f>ROUNDUP(D9*0.75,2)</f>
        <v>0.38</v>
      </c>
      <c r="G9" s="44">
        <f>ROUNDUP((K4*D9)+(K5*D9*0.75)+(K6*(D9*2)),0)</f>
        <v>0</v>
      </c>
      <c r="H9" s="44">
        <f>G9</f>
        <v>0</v>
      </c>
      <c r="I9" s="187"/>
      <c r="J9" s="188"/>
      <c r="K9" s="45" t="s">
        <v>28</v>
      </c>
      <c r="L9" s="46">
        <f>ROUNDUP((K4*M9)+(K5*M9*0.75)+(K6*(M9*2)),2)</f>
        <v>0</v>
      </c>
      <c r="M9" s="42">
        <v>110</v>
      </c>
      <c r="N9" s="47">
        <f>ROUNDUP(M9*0.75,2)</f>
        <v>82.5</v>
      </c>
      <c r="O9" s="48" t="s">
        <v>125</v>
      </c>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166</v>
      </c>
      <c r="C12" s="49" t="s">
        <v>96</v>
      </c>
      <c r="D12" s="55">
        <v>40</v>
      </c>
      <c r="E12" s="51" t="s">
        <v>49</v>
      </c>
      <c r="F12" s="51">
        <f>ROUNDUP(D12*0.75,2)</f>
        <v>30</v>
      </c>
      <c r="G12" s="52">
        <f>ROUNDUP((K4*D12)+(K5*D12*0.75)+(K6*(D12*2)),0)</f>
        <v>0</v>
      </c>
      <c r="H12" s="52">
        <f>G12</f>
        <v>0</v>
      </c>
      <c r="I12" s="171" t="s">
        <v>167</v>
      </c>
      <c r="J12" s="172"/>
      <c r="K12" s="53" t="s">
        <v>35</v>
      </c>
      <c r="L12" s="54">
        <f>ROUNDUP((K4*M12)+(K5*M12*0.75)+(K6*(M12*2)),2)</f>
        <v>0</v>
      </c>
      <c r="M12" s="55">
        <v>0.5</v>
      </c>
      <c r="N12" s="56">
        <f t="shared" ref="N12:N17" si="0">ROUNDUP(M12*0.75,2)</f>
        <v>0.38</v>
      </c>
      <c r="O12" s="57"/>
      <c r="P12" s="76"/>
    </row>
    <row r="13" spans="1:17" ht="18.75" customHeight="1" x14ac:dyDescent="0.15">
      <c r="A13" s="177"/>
      <c r="B13" s="49"/>
      <c r="C13" s="49" t="s">
        <v>68</v>
      </c>
      <c r="D13" s="55">
        <v>30</v>
      </c>
      <c r="E13" s="51" t="s">
        <v>43</v>
      </c>
      <c r="F13" s="51">
        <f>ROUNDUP(D13*0.75,2)</f>
        <v>22.5</v>
      </c>
      <c r="G13" s="52">
        <f>ROUNDUP((K4*D13)+(K5*D13*0.75)+(K6*(D13*2)),0)</f>
        <v>0</v>
      </c>
      <c r="H13" s="52">
        <f>G13+(G13*6/100)</f>
        <v>0</v>
      </c>
      <c r="I13" s="173"/>
      <c r="J13" s="173"/>
      <c r="K13" s="53" t="s">
        <v>106</v>
      </c>
      <c r="L13" s="54">
        <f>ROUNDUP((K4*M13)+(K5*M13*0.75)+(K6*(M13*2)),2)</f>
        <v>0</v>
      </c>
      <c r="M13" s="55">
        <v>2</v>
      </c>
      <c r="N13" s="56">
        <f t="shared" si="0"/>
        <v>1.5</v>
      </c>
      <c r="O13" s="57"/>
      <c r="P13" s="76"/>
    </row>
    <row r="14" spans="1:17" ht="18.75" customHeight="1" x14ac:dyDescent="0.15">
      <c r="A14" s="177"/>
      <c r="B14" s="49"/>
      <c r="C14" s="49" t="s">
        <v>126</v>
      </c>
      <c r="D14" s="55">
        <v>10</v>
      </c>
      <c r="E14" s="51" t="s">
        <v>43</v>
      </c>
      <c r="F14" s="51">
        <f>ROUNDUP(D14*0.75,2)</f>
        <v>7.5</v>
      </c>
      <c r="G14" s="52">
        <f>ROUNDUP((K4*D14)+(K5*D14*0.75)+(K6*(D14*2)),0)</f>
        <v>0</v>
      </c>
      <c r="H14" s="52">
        <f>G14</f>
        <v>0</v>
      </c>
      <c r="I14" s="173"/>
      <c r="J14" s="173"/>
      <c r="K14" s="53" t="s">
        <v>38</v>
      </c>
      <c r="L14" s="54">
        <f>ROUNDUP((K4*M14)+(K5*M14*0.75)+(K6*(M14*2)),2)</f>
        <v>0</v>
      </c>
      <c r="M14" s="55">
        <v>3</v>
      </c>
      <c r="N14" s="56">
        <f t="shared" si="0"/>
        <v>2.25</v>
      </c>
      <c r="O14" s="57"/>
      <c r="P14" s="76"/>
    </row>
    <row r="15" spans="1:17" ht="18.75" customHeight="1" x14ac:dyDescent="0.15">
      <c r="A15" s="177"/>
      <c r="B15" s="49"/>
      <c r="C15" s="49"/>
      <c r="D15" s="55"/>
      <c r="E15" s="51"/>
      <c r="F15" s="51"/>
      <c r="G15" s="52"/>
      <c r="H15" s="52"/>
      <c r="I15" s="173"/>
      <c r="J15" s="173"/>
      <c r="K15" s="53" t="s">
        <v>35</v>
      </c>
      <c r="L15" s="54">
        <f>ROUNDUP((K4*M15)+(K5*M15*0.75)+(K6*(M15*2)),2)</f>
        <v>0</v>
      </c>
      <c r="M15" s="55">
        <v>1</v>
      </c>
      <c r="N15" s="56">
        <f t="shared" si="0"/>
        <v>0.75</v>
      </c>
      <c r="O15" s="57"/>
      <c r="P15" s="76"/>
    </row>
    <row r="16" spans="1:17" ht="18.75" customHeight="1" x14ac:dyDescent="0.15">
      <c r="A16" s="177"/>
      <c r="B16" s="49"/>
      <c r="C16" s="49"/>
      <c r="D16" s="55"/>
      <c r="E16" s="51"/>
      <c r="F16" s="51"/>
      <c r="G16" s="52"/>
      <c r="H16" s="52"/>
      <c r="I16" s="173"/>
      <c r="J16" s="173"/>
      <c r="K16" s="53" t="s">
        <v>36</v>
      </c>
      <c r="L16" s="54">
        <f>ROUNDUP((K4*M16)+(K5*M16*0.75)+(K6*(M16*2)),2)</f>
        <v>0</v>
      </c>
      <c r="M16" s="55">
        <v>1</v>
      </c>
      <c r="N16" s="56">
        <f t="shared" si="0"/>
        <v>0.75</v>
      </c>
      <c r="O16" s="57"/>
      <c r="P16" s="76" t="s">
        <v>37</v>
      </c>
    </row>
    <row r="17" spans="1:16" ht="18.75" customHeight="1" x14ac:dyDescent="0.15">
      <c r="A17" s="177"/>
      <c r="B17" s="49"/>
      <c r="C17" s="49"/>
      <c r="D17" s="55"/>
      <c r="E17" s="51"/>
      <c r="F17" s="51"/>
      <c r="G17" s="52"/>
      <c r="H17" s="52"/>
      <c r="I17" s="173"/>
      <c r="J17" s="173"/>
      <c r="K17" s="53" t="s">
        <v>91</v>
      </c>
      <c r="L17" s="54">
        <f>ROUNDUP((K4*M17)+(K5*M17*0.75)+(K6*(M17*2)),2)</f>
        <v>0</v>
      </c>
      <c r="M17" s="55">
        <v>2.5</v>
      </c>
      <c r="N17" s="56">
        <f t="shared" si="0"/>
        <v>1.8800000000000001</v>
      </c>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58"/>
      <c r="C19" s="58"/>
      <c r="D19" s="59"/>
      <c r="E19" s="60"/>
      <c r="F19" s="60"/>
      <c r="G19" s="61"/>
      <c r="H19" s="61"/>
      <c r="I19" s="174"/>
      <c r="J19" s="174"/>
      <c r="K19" s="62"/>
      <c r="L19" s="63"/>
      <c r="M19" s="59"/>
      <c r="N19" s="64"/>
      <c r="O19" s="65"/>
      <c r="P19" s="77"/>
    </row>
    <row r="20" spans="1:16" ht="18.75" customHeight="1" x14ac:dyDescent="0.15">
      <c r="A20" s="177"/>
      <c r="B20" s="49" t="s">
        <v>168</v>
      </c>
      <c r="C20" s="49" t="s">
        <v>98</v>
      </c>
      <c r="D20" s="55">
        <v>30</v>
      </c>
      <c r="E20" s="51" t="s">
        <v>43</v>
      </c>
      <c r="F20" s="51">
        <f>ROUNDUP(D20*0.75,2)</f>
        <v>22.5</v>
      </c>
      <c r="G20" s="52">
        <f>ROUNDUP((K4*D20)+(K5*D20*0.75)+(K6*(D20*2)),0)</f>
        <v>0</v>
      </c>
      <c r="H20" s="52">
        <f>G20+(G20*6/100)</f>
        <v>0</v>
      </c>
      <c r="I20" s="171" t="s">
        <v>169</v>
      </c>
      <c r="J20" s="172"/>
      <c r="K20" s="53" t="s">
        <v>34</v>
      </c>
      <c r="L20" s="54">
        <f>ROUNDUP((K4*M20)+(K5*M20*0.75)+(K6*(M20*2)),2)</f>
        <v>0</v>
      </c>
      <c r="M20" s="55">
        <v>2</v>
      </c>
      <c r="N20" s="56">
        <f>ROUNDUP(M20*0.75,2)</f>
        <v>1.5</v>
      </c>
      <c r="O20" s="57"/>
      <c r="P20" s="76"/>
    </row>
    <row r="21" spans="1:16" ht="18.75" customHeight="1" x14ac:dyDescent="0.15">
      <c r="A21" s="177"/>
      <c r="B21" s="49"/>
      <c r="C21" s="49" t="s">
        <v>27</v>
      </c>
      <c r="D21" s="55">
        <v>10</v>
      </c>
      <c r="E21" s="51" t="s">
        <v>43</v>
      </c>
      <c r="F21" s="51">
        <f>ROUNDUP(D21*0.75,2)</f>
        <v>7.5</v>
      </c>
      <c r="G21" s="52">
        <f>ROUNDUP((K4*D21)+(K5*D21*0.75)+(K6*(D21*2)),0)</f>
        <v>0</v>
      </c>
      <c r="H21" s="52">
        <f>G21+(G21*3/100)</f>
        <v>0</v>
      </c>
      <c r="I21" s="173"/>
      <c r="J21" s="173"/>
      <c r="K21" s="53" t="s">
        <v>30</v>
      </c>
      <c r="L21" s="54">
        <f>ROUNDUP((K4*M21)+(K5*M21*0.75)+(K6*(M21*2)),2)</f>
        <v>0</v>
      </c>
      <c r="M21" s="55">
        <v>1</v>
      </c>
      <c r="N21" s="56">
        <f>ROUNDUP(M21*0.75,2)</f>
        <v>0.75</v>
      </c>
      <c r="O21" s="57"/>
      <c r="P21" s="76"/>
    </row>
    <row r="22" spans="1:16" ht="18.75" customHeight="1" x14ac:dyDescent="0.15">
      <c r="A22" s="177"/>
      <c r="B22" s="49"/>
      <c r="C22" s="49" t="s">
        <v>90</v>
      </c>
      <c r="D22" s="55">
        <v>0.5</v>
      </c>
      <c r="E22" s="51" t="s">
        <v>43</v>
      </c>
      <c r="F22" s="51">
        <f>ROUNDUP(D22*0.75,2)</f>
        <v>0.38</v>
      </c>
      <c r="G22" s="52">
        <f>ROUNDUP((K4*D22)+(K5*D22*0.75)+(K6*(D22*2)),0)</f>
        <v>0</v>
      </c>
      <c r="H22" s="52">
        <f>G22</f>
        <v>0</v>
      </c>
      <c r="I22" s="173"/>
      <c r="J22" s="173"/>
      <c r="K22" s="53" t="s">
        <v>29</v>
      </c>
      <c r="L22" s="54">
        <f>ROUNDUP((K4*M22)+(K5*M22*0.75)+(K6*(M22*2)),2)</f>
        <v>0</v>
      </c>
      <c r="M22" s="55">
        <v>2</v>
      </c>
      <c r="N22" s="56">
        <f>ROUNDUP(M22*0.75,2)</f>
        <v>1.5</v>
      </c>
      <c r="O22" s="57"/>
      <c r="P22" s="76"/>
    </row>
    <row r="23" spans="1:16" ht="18.75" customHeight="1" x14ac:dyDescent="0.15">
      <c r="A23" s="177"/>
      <c r="B23" s="49"/>
      <c r="C23" s="49"/>
      <c r="D23" s="55"/>
      <c r="E23" s="51"/>
      <c r="F23" s="51"/>
      <c r="G23" s="52"/>
      <c r="H23" s="52"/>
      <c r="I23" s="173"/>
      <c r="J23" s="173"/>
      <c r="K23" s="53" t="s">
        <v>36</v>
      </c>
      <c r="L23" s="54">
        <f>ROUNDUP((K4*M23)+(K5*M23*0.75)+(K6*(M23*2)),2)</f>
        <v>0</v>
      </c>
      <c r="M23" s="55">
        <v>1</v>
      </c>
      <c r="N23" s="56">
        <f>ROUNDUP(M23*0.75,2)</f>
        <v>0.75</v>
      </c>
      <c r="O23" s="57"/>
      <c r="P23" s="76" t="s">
        <v>37</v>
      </c>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58"/>
      <c r="C25" s="58"/>
      <c r="D25" s="59"/>
      <c r="E25" s="60"/>
      <c r="F25" s="60"/>
      <c r="G25" s="61"/>
      <c r="H25" s="61"/>
      <c r="I25" s="174"/>
      <c r="J25" s="174"/>
      <c r="K25" s="62"/>
      <c r="L25" s="63"/>
      <c r="M25" s="59"/>
      <c r="N25" s="64"/>
      <c r="O25" s="65"/>
      <c r="P25" s="77"/>
    </row>
    <row r="26" spans="1:16" ht="18.75" customHeight="1" x14ac:dyDescent="0.15">
      <c r="A26" s="177"/>
      <c r="B26" s="49" t="s">
        <v>53</v>
      </c>
      <c r="C26" s="49" t="s">
        <v>104</v>
      </c>
      <c r="D26" s="55">
        <v>5</v>
      </c>
      <c r="E26" s="51" t="s">
        <v>43</v>
      </c>
      <c r="F26" s="51">
        <f>ROUNDUP(D26*0.75,2)</f>
        <v>3.75</v>
      </c>
      <c r="G26" s="52">
        <f>ROUNDUP((K4*D26)+(K5*D26*0.75)+(K6*(D26*2)),0)</f>
        <v>0</v>
      </c>
      <c r="H26" s="52">
        <f>G26+(G26*10/100)</f>
        <v>0</v>
      </c>
      <c r="I26" s="171" t="s">
        <v>54</v>
      </c>
      <c r="J26" s="172"/>
      <c r="K26" s="53" t="s">
        <v>34</v>
      </c>
      <c r="L26" s="54">
        <f>ROUNDUP((K4*M26)+(K5*M26*0.75)+(K6*(M26*2)),2)</f>
        <v>0</v>
      </c>
      <c r="M26" s="55">
        <v>100</v>
      </c>
      <c r="N26" s="56">
        <f>ROUNDUP(M26*0.75,2)</f>
        <v>75</v>
      </c>
      <c r="O26" s="57"/>
      <c r="P26" s="76"/>
    </row>
    <row r="27" spans="1:16" ht="18.75" customHeight="1" x14ac:dyDescent="0.15">
      <c r="A27" s="177"/>
      <c r="B27" s="49"/>
      <c r="C27" s="49" t="s">
        <v>136</v>
      </c>
      <c r="D27" s="55">
        <v>3</v>
      </c>
      <c r="E27" s="51" t="s">
        <v>43</v>
      </c>
      <c r="F27" s="51">
        <f>ROUNDUP(D27*0.75,2)</f>
        <v>2.25</v>
      </c>
      <c r="G27" s="52">
        <f>ROUNDUP((K4*D27)+(K5*D27*0.75)+(K6*(D27*2)),0)</f>
        <v>0</v>
      </c>
      <c r="H27" s="52">
        <f>G27</f>
        <v>0</v>
      </c>
      <c r="I27" s="173"/>
      <c r="J27" s="173"/>
      <c r="K27" s="53" t="s">
        <v>31</v>
      </c>
      <c r="L27" s="54">
        <f>ROUNDUP((K4*M27)+(K5*M27*0.75)+(K6*(M27*2)),2)</f>
        <v>0</v>
      </c>
      <c r="M27" s="55">
        <v>0.1</v>
      </c>
      <c r="N27" s="56">
        <f>ROUNDUP(M27*0.75,2)</f>
        <v>0.08</v>
      </c>
      <c r="O27" s="57"/>
      <c r="P27" s="76"/>
    </row>
    <row r="28" spans="1:16" ht="18.75" customHeight="1" x14ac:dyDescent="0.15">
      <c r="A28" s="177"/>
      <c r="B28" s="49"/>
      <c r="C28" s="49"/>
      <c r="D28" s="55"/>
      <c r="E28" s="51"/>
      <c r="F28" s="51"/>
      <c r="G28" s="52"/>
      <c r="H28" s="52"/>
      <c r="I28" s="173"/>
      <c r="J28" s="173"/>
      <c r="K28" s="53" t="s">
        <v>36</v>
      </c>
      <c r="L28" s="54">
        <f>ROUNDUP((K4*M28)+(K5*M28*0.75)+(K6*(M28*2)),2)</f>
        <v>0</v>
      </c>
      <c r="M28" s="55">
        <v>0.5</v>
      </c>
      <c r="N28" s="56">
        <f>ROUNDUP(M28*0.75,2)</f>
        <v>0.38</v>
      </c>
      <c r="O28" s="57"/>
      <c r="P28" s="76" t="s">
        <v>37</v>
      </c>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thickBot="1" x14ac:dyDescent="0.2">
      <c r="A30" s="178"/>
      <c r="B30" s="67"/>
      <c r="C30" s="67"/>
      <c r="D30" s="68"/>
      <c r="E30" s="69"/>
      <c r="F30" s="69"/>
      <c r="G30" s="70"/>
      <c r="H30" s="70"/>
      <c r="I30" s="175"/>
      <c r="J30" s="175"/>
      <c r="K30" s="71"/>
      <c r="L30" s="72"/>
      <c r="M30" s="68"/>
      <c r="N30" s="73"/>
      <c r="O30" s="74"/>
      <c r="P30" s="78"/>
    </row>
  </sheetData>
  <mergeCells count="13">
    <mergeCell ref="A1:B1"/>
    <mergeCell ref="C1:K1"/>
    <mergeCell ref="K2:M2"/>
    <mergeCell ref="O6:P6"/>
    <mergeCell ref="A7:E7"/>
    <mergeCell ref="O7:P7"/>
    <mergeCell ref="I26:J30"/>
    <mergeCell ref="A9:A30"/>
    <mergeCell ref="I8:J8"/>
    <mergeCell ref="K8:L8"/>
    <mergeCell ref="I9:J11"/>
    <mergeCell ref="I12:J19"/>
    <mergeCell ref="I20:J25"/>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199</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171</v>
      </c>
      <c r="C12" s="49" t="s">
        <v>137</v>
      </c>
      <c r="D12" s="55">
        <v>1</v>
      </c>
      <c r="E12" s="51" t="s">
        <v>87</v>
      </c>
      <c r="F12" s="51">
        <f>ROUNDUP(D12*0.75,2)</f>
        <v>0.75</v>
      </c>
      <c r="G12" s="52">
        <f>ROUNDUP((K4*D12)+(K5*D12*0.75)+(K6*(D12*2)),0)</f>
        <v>0</v>
      </c>
      <c r="H12" s="52">
        <f>G12</f>
        <v>0</v>
      </c>
      <c r="I12" s="171" t="s">
        <v>172</v>
      </c>
      <c r="J12" s="172"/>
      <c r="K12" s="53" t="s">
        <v>35</v>
      </c>
      <c r="L12" s="54">
        <f>ROUNDUP((K4*M12)+(K5*M12*0.75)+(K6*(M12*2)),2)</f>
        <v>0</v>
      </c>
      <c r="M12" s="55">
        <v>0.5</v>
      </c>
      <c r="N12" s="56">
        <f t="shared" ref="N12:N17" si="0">ROUNDUP(M12*0.75,2)</f>
        <v>0.38</v>
      </c>
      <c r="O12" s="57"/>
      <c r="P12" s="76"/>
    </row>
    <row r="13" spans="1:17" ht="18.75" customHeight="1" x14ac:dyDescent="0.15">
      <c r="A13" s="177"/>
      <c r="B13" s="49"/>
      <c r="C13" s="49" t="s">
        <v>103</v>
      </c>
      <c r="D13" s="55">
        <v>20</v>
      </c>
      <c r="E13" s="51" t="s">
        <v>43</v>
      </c>
      <c r="F13" s="51">
        <f>ROUNDUP(D13*0.75,2)</f>
        <v>15</v>
      </c>
      <c r="G13" s="52">
        <f>ROUNDUP((K4*D13)+(K5*D13*0.75)+(K6*(D13*2)),0)</f>
        <v>0</v>
      </c>
      <c r="H13" s="52">
        <f>G13+(G13*10/100)</f>
        <v>0</v>
      </c>
      <c r="I13" s="173"/>
      <c r="J13" s="173"/>
      <c r="K13" s="53" t="s">
        <v>38</v>
      </c>
      <c r="L13" s="54">
        <f>ROUNDUP((K4*M13)+(K5*M13*0.75)+(K6*(M13*2)),2)</f>
        <v>0</v>
      </c>
      <c r="M13" s="55">
        <v>2.5</v>
      </c>
      <c r="N13" s="56">
        <f t="shared" si="0"/>
        <v>1.8800000000000001</v>
      </c>
      <c r="O13" s="57"/>
      <c r="P13" s="76"/>
    </row>
    <row r="14" spans="1:17" ht="18.75" customHeight="1" x14ac:dyDescent="0.15">
      <c r="A14" s="177"/>
      <c r="B14" s="49"/>
      <c r="C14" s="49" t="s">
        <v>164</v>
      </c>
      <c r="D14" s="55">
        <v>0.5</v>
      </c>
      <c r="E14" s="51" t="s">
        <v>43</v>
      </c>
      <c r="F14" s="51">
        <f>ROUNDUP(D14*0.75,2)</f>
        <v>0.38</v>
      </c>
      <c r="G14" s="52">
        <f>ROUNDUP((K4*D14)+(K5*D14*0.75)+(K6*(D14*2)),0)</f>
        <v>0</v>
      </c>
      <c r="H14" s="52">
        <f>G14+(G14*10/100)</f>
        <v>0</v>
      </c>
      <c r="I14" s="173"/>
      <c r="J14" s="173"/>
      <c r="K14" s="53" t="s">
        <v>36</v>
      </c>
      <c r="L14" s="54">
        <f>ROUNDUP((K4*M14)+(K5*M14*0.75)+(K6*(M14*2)),2)</f>
        <v>0</v>
      </c>
      <c r="M14" s="55">
        <v>1.5</v>
      </c>
      <c r="N14" s="56">
        <f t="shared" si="0"/>
        <v>1.1300000000000001</v>
      </c>
      <c r="O14" s="57"/>
      <c r="P14" s="76" t="s">
        <v>37</v>
      </c>
    </row>
    <row r="15" spans="1:17" ht="18.75" customHeight="1" x14ac:dyDescent="0.15">
      <c r="A15" s="177"/>
      <c r="B15" s="49"/>
      <c r="C15" s="49"/>
      <c r="D15" s="55"/>
      <c r="E15" s="51"/>
      <c r="F15" s="51"/>
      <c r="G15" s="52"/>
      <c r="H15" s="52"/>
      <c r="I15" s="173"/>
      <c r="J15" s="173"/>
      <c r="K15" s="53" t="s">
        <v>52</v>
      </c>
      <c r="L15" s="54">
        <f>ROUNDUP((K4*M15)+(K5*M15*0.75)+(K6*(M15*2)),2)</f>
        <v>0</v>
      </c>
      <c r="M15" s="55">
        <v>3</v>
      </c>
      <c r="N15" s="56">
        <f t="shared" si="0"/>
        <v>2.25</v>
      </c>
      <c r="O15" s="57"/>
      <c r="P15" s="76"/>
    </row>
    <row r="16" spans="1:17" ht="18.75" customHeight="1" x14ac:dyDescent="0.15">
      <c r="A16" s="177"/>
      <c r="B16" s="49"/>
      <c r="C16" s="49"/>
      <c r="D16" s="55"/>
      <c r="E16" s="51"/>
      <c r="F16" s="51"/>
      <c r="G16" s="52"/>
      <c r="H16" s="52"/>
      <c r="I16" s="173"/>
      <c r="J16" s="173"/>
      <c r="K16" s="53" t="s">
        <v>51</v>
      </c>
      <c r="L16" s="54">
        <f>ROUNDUP((K4*M16)+(K5*M16*0.75)+(K6*(M16*2)),2)</f>
        <v>0</v>
      </c>
      <c r="M16" s="55">
        <v>2</v>
      </c>
      <c r="N16" s="56">
        <f t="shared" si="0"/>
        <v>1.5</v>
      </c>
      <c r="O16" s="57"/>
      <c r="P16" s="76"/>
    </row>
    <row r="17" spans="1:16" ht="18.75" customHeight="1" x14ac:dyDescent="0.15">
      <c r="A17" s="177"/>
      <c r="B17" s="49"/>
      <c r="C17" s="49"/>
      <c r="D17" s="55"/>
      <c r="E17" s="51"/>
      <c r="F17" s="51"/>
      <c r="G17" s="52"/>
      <c r="H17" s="52"/>
      <c r="I17" s="173"/>
      <c r="J17" s="173"/>
      <c r="K17" s="53" t="s">
        <v>31</v>
      </c>
      <c r="L17" s="54">
        <f>ROUNDUP((K4*M17)+(K5*M17*0.75)+(K6*(M17*2)),2)</f>
        <v>0</v>
      </c>
      <c r="M17" s="55">
        <v>0.1</v>
      </c>
      <c r="N17" s="56">
        <f t="shared" si="0"/>
        <v>0.08</v>
      </c>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173</v>
      </c>
      <c r="C22" s="49" t="s">
        <v>99</v>
      </c>
      <c r="D22" s="50">
        <v>0.16666666666666666</v>
      </c>
      <c r="E22" s="51" t="s">
        <v>100</v>
      </c>
      <c r="F22" s="51">
        <f>ROUNDUP(D22*0.75,2)</f>
        <v>0.13</v>
      </c>
      <c r="G22" s="52">
        <f>ROUNDUP((K4*D22)+(K5*D22*0.75)+(K6*(D22*2)),0)</f>
        <v>0</v>
      </c>
      <c r="H22" s="52">
        <f>G22</f>
        <v>0</v>
      </c>
      <c r="I22" s="171" t="s">
        <v>174</v>
      </c>
      <c r="J22" s="172"/>
      <c r="K22" s="53" t="s">
        <v>51</v>
      </c>
      <c r="L22" s="54">
        <f>ROUNDUP((K4*M22)+(K5*M22*0.75)+(K6*(M22*2)),2)</f>
        <v>0</v>
      </c>
      <c r="M22" s="55">
        <v>1.5</v>
      </c>
      <c r="N22" s="56">
        <f t="shared" ref="N22:N27" si="1">ROUNDUP(M22*0.75,2)</f>
        <v>1.1300000000000001</v>
      </c>
      <c r="O22" s="57"/>
      <c r="P22" s="76"/>
    </row>
    <row r="23" spans="1:16" ht="18.75" customHeight="1" x14ac:dyDescent="0.15">
      <c r="A23" s="177"/>
      <c r="B23" s="49"/>
      <c r="C23" s="49" t="s">
        <v>175</v>
      </c>
      <c r="D23" s="55">
        <v>10</v>
      </c>
      <c r="E23" s="51" t="s">
        <v>43</v>
      </c>
      <c r="F23" s="51">
        <f>ROUNDUP(D23*0.75,2)</f>
        <v>7.5</v>
      </c>
      <c r="G23" s="52">
        <f>ROUNDUP((K4*D23)+(K5*D23*0.75)+(K6*(D23*2)),0)</f>
        <v>0</v>
      </c>
      <c r="H23" s="52">
        <f>G23+(G23*15/100)</f>
        <v>0</v>
      </c>
      <c r="I23" s="173"/>
      <c r="J23" s="173"/>
      <c r="K23" s="53" t="s">
        <v>34</v>
      </c>
      <c r="L23" s="54">
        <f>ROUNDUP((K4*M23)+(K5*M23*0.75)+(K6*(M23*2)),2)</f>
        <v>0</v>
      </c>
      <c r="M23" s="55">
        <v>10</v>
      </c>
      <c r="N23" s="56">
        <f t="shared" si="1"/>
        <v>7.5</v>
      </c>
      <c r="O23" s="57"/>
      <c r="P23" s="76"/>
    </row>
    <row r="24" spans="1:16" ht="18.75" customHeight="1" x14ac:dyDescent="0.15">
      <c r="A24" s="177"/>
      <c r="B24" s="49"/>
      <c r="C24" s="49" t="s">
        <v>27</v>
      </c>
      <c r="D24" s="55">
        <v>10</v>
      </c>
      <c r="E24" s="51" t="s">
        <v>43</v>
      </c>
      <c r="F24" s="51">
        <f>ROUNDUP(D24*0.75,2)</f>
        <v>7.5</v>
      </c>
      <c r="G24" s="52">
        <f>ROUNDUP((K4*D24)+(K5*D24*0.75)+(K6*(D24*2)),0)</f>
        <v>0</v>
      </c>
      <c r="H24" s="52">
        <f>G24+(G24*3/100)</f>
        <v>0</v>
      </c>
      <c r="I24" s="173"/>
      <c r="J24" s="173"/>
      <c r="K24" s="53" t="s">
        <v>30</v>
      </c>
      <c r="L24" s="54">
        <f>ROUNDUP((K4*M24)+(K5*M24*0.75)+(K6*(M24*2)),2)</f>
        <v>0</v>
      </c>
      <c r="M24" s="55">
        <v>2</v>
      </c>
      <c r="N24" s="56">
        <f t="shared" si="1"/>
        <v>1.5</v>
      </c>
      <c r="O24" s="57"/>
      <c r="P24" s="76"/>
    </row>
    <row r="25" spans="1:16" ht="18.75" customHeight="1" x14ac:dyDescent="0.15">
      <c r="A25" s="177"/>
      <c r="B25" s="49"/>
      <c r="C25" s="49" t="s">
        <v>97</v>
      </c>
      <c r="D25" s="50">
        <v>0.25</v>
      </c>
      <c r="E25" s="51" t="s">
        <v>60</v>
      </c>
      <c r="F25" s="51">
        <f>ROUNDUP(D25*0.75,2)</f>
        <v>0.19</v>
      </c>
      <c r="G25" s="52">
        <f>ROUNDUP((K4*D25)+(K5*D25*0.75)+(K6*(D25*2)),0)</f>
        <v>0</v>
      </c>
      <c r="H25" s="52">
        <f>G25</f>
        <v>0</v>
      </c>
      <c r="I25" s="173"/>
      <c r="J25" s="173"/>
      <c r="K25" s="53" t="s">
        <v>35</v>
      </c>
      <c r="L25" s="54">
        <f>ROUNDUP((K4*M25)+(K5*M25*0.75)+(K6*(M25*2)),2)</f>
        <v>0</v>
      </c>
      <c r="M25" s="55">
        <v>3</v>
      </c>
      <c r="N25" s="56">
        <f t="shared" si="1"/>
        <v>2.25</v>
      </c>
      <c r="O25" s="57" t="s">
        <v>40</v>
      </c>
      <c r="P25" s="76"/>
    </row>
    <row r="26" spans="1:16" ht="18.75" customHeight="1" x14ac:dyDescent="0.15">
      <c r="A26" s="177"/>
      <c r="B26" s="49"/>
      <c r="C26" s="49"/>
      <c r="D26" s="55"/>
      <c r="E26" s="51"/>
      <c r="F26" s="51"/>
      <c r="G26" s="52"/>
      <c r="H26" s="52"/>
      <c r="I26" s="173"/>
      <c r="J26" s="173"/>
      <c r="K26" s="53" t="s">
        <v>31</v>
      </c>
      <c r="L26" s="54">
        <f>ROUNDUP((K4*M26)+(K5*M26*0.75)+(K6*(M26*2)),2)</f>
        <v>0</v>
      </c>
      <c r="M26" s="55">
        <v>0.2</v>
      </c>
      <c r="N26" s="56">
        <f t="shared" si="1"/>
        <v>0.15</v>
      </c>
      <c r="O26" s="57"/>
      <c r="P26" s="76"/>
    </row>
    <row r="27" spans="1:16" ht="18.75" customHeight="1" x14ac:dyDescent="0.15">
      <c r="A27" s="177"/>
      <c r="B27" s="49"/>
      <c r="C27" s="49"/>
      <c r="D27" s="55"/>
      <c r="E27" s="51"/>
      <c r="F27" s="51"/>
      <c r="G27" s="52"/>
      <c r="H27" s="52"/>
      <c r="I27" s="173"/>
      <c r="J27" s="173"/>
      <c r="K27" s="53" t="s">
        <v>36</v>
      </c>
      <c r="L27" s="54">
        <f>ROUNDUP((K4*M27)+(K5*M27*0.75)+(K6*(M27*2)),2)</f>
        <v>0</v>
      </c>
      <c r="M27" s="55">
        <v>2</v>
      </c>
      <c r="N27" s="56">
        <f t="shared" si="1"/>
        <v>1.5</v>
      </c>
      <c r="O27" s="57"/>
      <c r="P27" s="76" t="s">
        <v>37</v>
      </c>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x14ac:dyDescent="0.15">
      <c r="A29" s="177"/>
      <c r="B29" s="58"/>
      <c r="C29" s="58"/>
      <c r="D29" s="59"/>
      <c r="E29" s="60"/>
      <c r="F29" s="60"/>
      <c r="G29" s="61"/>
      <c r="H29" s="61"/>
      <c r="I29" s="174"/>
      <c r="J29" s="174"/>
      <c r="K29" s="62"/>
      <c r="L29" s="63"/>
      <c r="M29" s="59"/>
      <c r="N29" s="64"/>
      <c r="O29" s="65"/>
      <c r="P29" s="77"/>
    </row>
    <row r="30" spans="1:16" ht="18.75" customHeight="1" x14ac:dyDescent="0.15">
      <c r="A30" s="177"/>
      <c r="B30" s="49" t="s">
        <v>89</v>
      </c>
      <c r="C30" s="49" t="s">
        <v>47</v>
      </c>
      <c r="D30" s="55">
        <v>20</v>
      </c>
      <c r="E30" s="51" t="s">
        <v>43</v>
      </c>
      <c r="F30" s="51">
        <f>ROUNDUP(D30*0.75,2)</f>
        <v>15</v>
      </c>
      <c r="G30" s="52">
        <f>ROUNDUP((K4*D30)+(K5*D30*0.75)+(K6*(D30*2)),0)</f>
        <v>0</v>
      </c>
      <c r="H30" s="52">
        <f>G30+(G30*10/100)</f>
        <v>0</v>
      </c>
      <c r="I30" s="171" t="s">
        <v>54</v>
      </c>
      <c r="J30" s="172"/>
      <c r="K30" s="53" t="s">
        <v>34</v>
      </c>
      <c r="L30" s="54">
        <f>ROUNDUP((K4*M30)+(K5*M30*0.75)+(K6*(M30*2)),2)</f>
        <v>0</v>
      </c>
      <c r="M30" s="55">
        <v>100</v>
      </c>
      <c r="N30" s="56">
        <f>ROUNDUP(M30*0.75,2)</f>
        <v>75</v>
      </c>
      <c r="O30" s="57"/>
      <c r="P30" s="76"/>
    </row>
    <row r="31" spans="1:16" ht="18.75" customHeight="1" x14ac:dyDescent="0.15">
      <c r="A31" s="177"/>
      <c r="B31" s="49"/>
      <c r="C31" s="49" t="s">
        <v>176</v>
      </c>
      <c r="D31" s="55">
        <v>5</v>
      </c>
      <c r="E31" s="51" t="s">
        <v>43</v>
      </c>
      <c r="F31" s="51">
        <f>ROUNDUP(D31*0.75,2)</f>
        <v>3.75</v>
      </c>
      <c r="G31" s="52">
        <f>ROUNDUP((K4*D31)+(K5*D31*0.75)+(K6*(D31*2)),0)</f>
        <v>0</v>
      </c>
      <c r="H31" s="52">
        <f>G31+(G31*10/100)</f>
        <v>0</v>
      </c>
      <c r="I31" s="173"/>
      <c r="J31" s="173"/>
      <c r="K31" s="53" t="s">
        <v>91</v>
      </c>
      <c r="L31" s="54">
        <f>ROUNDUP((K4*M31)+(K5*M31*0.75)+(K6*(M31*2)),2)</f>
        <v>0</v>
      </c>
      <c r="M31" s="55">
        <v>3</v>
      </c>
      <c r="N31" s="56">
        <f>ROUNDUP(M31*0.75,2)</f>
        <v>2.25</v>
      </c>
      <c r="O31" s="57"/>
      <c r="P31" s="76"/>
    </row>
    <row r="32" spans="1:16" ht="18.75" customHeight="1" x14ac:dyDescent="0.15">
      <c r="A32" s="177"/>
      <c r="B32" s="49"/>
      <c r="C32" s="49"/>
      <c r="D32" s="55"/>
      <c r="E32" s="51"/>
      <c r="F32" s="51"/>
      <c r="G32" s="52"/>
      <c r="H32" s="52"/>
      <c r="I32" s="173"/>
      <c r="J32" s="173"/>
      <c r="K32" s="53"/>
      <c r="L32" s="54"/>
      <c r="M32" s="55"/>
      <c r="N32" s="56"/>
      <c r="O32" s="57"/>
      <c r="P32" s="76"/>
    </row>
    <row r="33" spans="1:16" ht="18.75" customHeight="1" x14ac:dyDescent="0.15">
      <c r="A33" s="177"/>
      <c r="B33" s="58"/>
      <c r="C33" s="58"/>
      <c r="D33" s="59"/>
      <c r="E33" s="60"/>
      <c r="F33" s="60"/>
      <c r="G33" s="61"/>
      <c r="H33" s="61"/>
      <c r="I33" s="174"/>
      <c r="J33" s="174"/>
      <c r="K33" s="62"/>
      <c r="L33" s="63"/>
      <c r="M33" s="59"/>
      <c r="N33" s="64"/>
      <c r="O33" s="65"/>
      <c r="P33" s="77"/>
    </row>
    <row r="34" spans="1:16" ht="18.75" customHeight="1" x14ac:dyDescent="0.15">
      <c r="A34" s="177"/>
      <c r="B34" s="49" t="s">
        <v>92</v>
      </c>
      <c r="C34" s="49" t="s">
        <v>93</v>
      </c>
      <c r="D34" s="50">
        <v>0.16666666666666666</v>
      </c>
      <c r="E34" s="51" t="s">
        <v>60</v>
      </c>
      <c r="F34" s="51">
        <f>ROUNDUP(D34*0.75,2)</f>
        <v>0.13</v>
      </c>
      <c r="G34" s="52">
        <f>ROUNDUP((K4*D34)+(K5*D34*0.75)+(K6*(D34*2)),0)</f>
        <v>0</v>
      </c>
      <c r="H34" s="52">
        <f>G34</f>
        <v>0</v>
      </c>
      <c r="I34" s="171" t="s">
        <v>59</v>
      </c>
      <c r="J34" s="172"/>
      <c r="K34" s="53"/>
      <c r="L34" s="54"/>
      <c r="M34" s="55"/>
      <c r="N34" s="56"/>
      <c r="O34" s="57"/>
      <c r="P34" s="76"/>
    </row>
    <row r="35" spans="1:16" ht="18.75" customHeight="1" x14ac:dyDescent="0.15">
      <c r="A35" s="177"/>
      <c r="B35" s="49"/>
      <c r="C35" s="49"/>
      <c r="D35" s="55"/>
      <c r="E35" s="51"/>
      <c r="F35" s="51"/>
      <c r="G35" s="52"/>
      <c r="H35" s="52"/>
      <c r="I35" s="173"/>
      <c r="J35" s="173"/>
      <c r="K35" s="53"/>
      <c r="L35" s="54"/>
      <c r="M35" s="55"/>
      <c r="N35" s="56"/>
      <c r="O35" s="57"/>
      <c r="P35" s="76"/>
    </row>
    <row r="36" spans="1:16" ht="18.75" customHeight="1" thickBot="1" x14ac:dyDescent="0.2">
      <c r="A36" s="178"/>
      <c r="B36" s="67"/>
      <c r="C36" s="67"/>
      <c r="D36" s="68"/>
      <c r="E36" s="69"/>
      <c r="F36" s="69"/>
      <c r="G36" s="70"/>
      <c r="H36" s="70"/>
      <c r="I36" s="175"/>
      <c r="J36" s="175"/>
      <c r="K36" s="71"/>
      <c r="L36" s="72"/>
      <c r="M36" s="68"/>
      <c r="N36" s="73"/>
      <c r="O36" s="74"/>
      <c r="P36" s="78"/>
    </row>
  </sheetData>
  <mergeCells count="14">
    <mergeCell ref="A1:B1"/>
    <mergeCell ref="C1:K1"/>
    <mergeCell ref="K2:M2"/>
    <mergeCell ref="O6:P6"/>
    <mergeCell ref="A7:E7"/>
    <mergeCell ref="O7:P7"/>
    <mergeCell ref="I30:J33"/>
    <mergeCell ref="I34:J36"/>
    <mergeCell ref="A9:A36"/>
    <mergeCell ref="I8:J8"/>
    <mergeCell ref="K8:L8"/>
    <mergeCell ref="I9:J11"/>
    <mergeCell ref="I12:J21"/>
    <mergeCell ref="I22:J29"/>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200</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178</v>
      </c>
      <c r="C12" s="49" t="s">
        <v>65</v>
      </c>
      <c r="D12" s="55">
        <v>50</v>
      </c>
      <c r="E12" s="51" t="s">
        <v>43</v>
      </c>
      <c r="F12" s="51">
        <f>ROUNDUP(D12*0.75,2)</f>
        <v>37.5</v>
      </c>
      <c r="G12" s="52">
        <f>ROUNDUP((K4*D12)+(K5*D12*0.75)+(K6*(D12*2)),0)</f>
        <v>0</v>
      </c>
      <c r="H12" s="52">
        <f>G12+(G12*10/100)</f>
        <v>0</v>
      </c>
      <c r="I12" s="171" t="s">
        <v>207</v>
      </c>
      <c r="J12" s="172"/>
      <c r="K12" s="53" t="s">
        <v>51</v>
      </c>
      <c r="L12" s="54">
        <f>ROUNDUP((K4*M12)+(K5*M12*0.75)+(K6*(M12*2)),2)</f>
        <v>0</v>
      </c>
      <c r="M12" s="55">
        <v>1</v>
      </c>
      <c r="N12" s="56">
        <f t="shared" ref="N12:N18" si="0">ROUNDUP(M12*0.75,2)</f>
        <v>0.75</v>
      </c>
      <c r="O12" s="57"/>
      <c r="P12" s="76"/>
    </row>
    <row r="13" spans="1:17" ht="18.75" customHeight="1" x14ac:dyDescent="0.15">
      <c r="A13" s="177"/>
      <c r="B13" s="49"/>
      <c r="C13" s="49" t="s">
        <v>68</v>
      </c>
      <c r="D13" s="55">
        <v>20</v>
      </c>
      <c r="E13" s="51" t="s">
        <v>43</v>
      </c>
      <c r="F13" s="51">
        <f>ROUNDUP(D13*0.75,2)</f>
        <v>15</v>
      </c>
      <c r="G13" s="52">
        <f>ROUNDUP((K4*D13)+(K5*D13*0.75)+(K6*(D13*2)),0)</f>
        <v>0</v>
      </c>
      <c r="H13" s="52">
        <f>G13+(G13*6/100)</f>
        <v>0</v>
      </c>
      <c r="I13" s="173"/>
      <c r="J13" s="173"/>
      <c r="K13" s="53" t="s">
        <v>31</v>
      </c>
      <c r="L13" s="54">
        <f>ROUNDUP((K4*M13)+(K5*M13*0.75)+(K6*(M13*2)),2)</f>
        <v>0</v>
      </c>
      <c r="M13" s="55">
        <v>0.1</v>
      </c>
      <c r="N13" s="56">
        <f t="shared" si="0"/>
        <v>0.08</v>
      </c>
      <c r="O13" s="57"/>
      <c r="P13" s="76"/>
    </row>
    <row r="14" spans="1:17" ht="18.75" customHeight="1" x14ac:dyDescent="0.15">
      <c r="A14" s="177"/>
      <c r="B14" s="49"/>
      <c r="C14" s="49" t="s">
        <v>48</v>
      </c>
      <c r="D14" s="55">
        <v>20</v>
      </c>
      <c r="E14" s="51" t="s">
        <v>49</v>
      </c>
      <c r="F14" s="51">
        <f>ROUNDUP(D14*0.75,2)</f>
        <v>15</v>
      </c>
      <c r="G14" s="52">
        <f>ROUNDUP((K4*D14)+(K5*D14*0.75)+(K6*(D14*2)),0)</f>
        <v>0</v>
      </c>
      <c r="H14" s="52">
        <f>G14</f>
        <v>0</v>
      </c>
      <c r="I14" s="173"/>
      <c r="J14" s="173"/>
      <c r="K14" s="53" t="s">
        <v>76</v>
      </c>
      <c r="L14" s="54">
        <f>ROUNDUP((K4*M14)+(K5*M14*0.75)+(K6*(M14*2)),2)</f>
        <v>0</v>
      </c>
      <c r="M14" s="55">
        <v>0.01</v>
      </c>
      <c r="N14" s="56">
        <f t="shared" si="0"/>
        <v>0.01</v>
      </c>
      <c r="O14" s="57"/>
      <c r="P14" s="76"/>
    </row>
    <row r="15" spans="1:17" ht="18.75" customHeight="1" x14ac:dyDescent="0.15">
      <c r="A15" s="177"/>
      <c r="B15" s="49"/>
      <c r="C15" s="49" t="s">
        <v>77</v>
      </c>
      <c r="D15" s="55">
        <v>6</v>
      </c>
      <c r="E15" s="51" t="s">
        <v>43</v>
      </c>
      <c r="F15" s="51">
        <f>ROUNDUP(D15*0.75,2)</f>
        <v>4.5</v>
      </c>
      <c r="G15" s="52">
        <f>ROUNDUP((K4*D15)+(K5*D15*0.75)+(K6*(D15*2)),0)</f>
        <v>0</v>
      </c>
      <c r="H15" s="52">
        <f>G15</f>
        <v>0</v>
      </c>
      <c r="I15" s="173"/>
      <c r="J15" s="173"/>
      <c r="K15" s="53" t="s">
        <v>69</v>
      </c>
      <c r="L15" s="54">
        <f>ROUNDUP((K4*M15)+(K5*M15*0.75)+(K6*(M15*2)),2)</f>
        <v>0</v>
      </c>
      <c r="M15" s="55">
        <v>4</v>
      </c>
      <c r="N15" s="56">
        <f t="shared" si="0"/>
        <v>3</v>
      </c>
      <c r="O15" s="57" t="s">
        <v>37</v>
      </c>
      <c r="P15" s="76" t="s">
        <v>37</v>
      </c>
    </row>
    <row r="16" spans="1:17" ht="18.75" customHeight="1" x14ac:dyDescent="0.15">
      <c r="A16" s="177"/>
      <c r="B16" s="49"/>
      <c r="C16" s="49" t="s">
        <v>102</v>
      </c>
      <c r="D16" s="55">
        <v>20</v>
      </c>
      <c r="E16" s="51" t="s">
        <v>43</v>
      </c>
      <c r="F16" s="51">
        <f>ROUNDUP(D16*0.75,2)</f>
        <v>15</v>
      </c>
      <c r="G16" s="52">
        <f>ROUNDUP((K4*D16)+(K5*D16*0.75)+(K6*(D16*2)),0)</f>
        <v>0</v>
      </c>
      <c r="H16" s="52">
        <f>G16+(G16*3/100)</f>
        <v>0</v>
      </c>
      <c r="I16" s="173"/>
      <c r="J16" s="173"/>
      <c r="K16" s="53" t="s">
        <v>69</v>
      </c>
      <c r="L16" s="54">
        <f>ROUNDUP((K4*M16)+(K5*M16*0.75)+(K6*(M16*2)),2)</f>
        <v>0</v>
      </c>
      <c r="M16" s="55">
        <v>4</v>
      </c>
      <c r="N16" s="56">
        <f t="shared" si="0"/>
        <v>3</v>
      </c>
      <c r="O16" s="57"/>
      <c r="P16" s="76" t="s">
        <v>37</v>
      </c>
    </row>
    <row r="17" spans="1:16" ht="18.75" customHeight="1" x14ac:dyDescent="0.15">
      <c r="A17" s="177"/>
      <c r="B17" s="49"/>
      <c r="C17" s="49"/>
      <c r="D17" s="55"/>
      <c r="E17" s="51"/>
      <c r="F17" s="51"/>
      <c r="G17" s="52"/>
      <c r="H17" s="52"/>
      <c r="I17" s="173"/>
      <c r="J17" s="173"/>
      <c r="K17" s="53" t="s">
        <v>80</v>
      </c>
      <c r="L17" s="54">
        <f>ROUNDUP((K4*M17)+(K5*M17*0.75)+(K6*(M17*2)),2)</f>
        <v>0</v>
      </c>
      <c r="M17" s="55">
        <v>8</v>
      </c>
      <c r="N17" s="56">
        <f t="shared" si="0"/>
        <v>6</v>
      </c>
      <c r="O17" s="57"/>
      <c r="P17" s="76"/>
    </row>
    <row r="18" spans="1:16" ht="18.75" customHeight="1" x14ac:dyDescent="0.15">
      <c r="A18" s="177"/>
      <c r="B18" s="49"/>
      <c r="C18" s="49"/>
      <c r="D18" s="55"/>
      <c r="E18" s="51"/>
      <c r="F18" s="51"/>
      <c r="G18" s="52"/>
      <c r="H18" s="52"/>
      <c r="I18" s="173"/>
      <c r="J18" s="173"/>
      <c r="K18" s="53" t="s">
        <v>51</v>
      </c>
      <c r="L18" s="54">
        <f>ROUNDUP((K4*M18)+(K5*M18*0.75)+(K6*(M18*2)),2)</f>
        <v>0</v>
      </c>
      <c r="M18" s="55">
        <v>5</v>
      </c>
      <c r="N18" s="56">
        <f t="shared" si="0"/>
        <v>3.75</v>
      </c>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58"/>
      <c r="C22" s="58"/>
      <c r="D22" s="59"/>
      <c r="E22" s="60"/>
      <c r="F22" s="60"/>
      <c r="G22" s="61"/>
      <c r="H22" s="61"/>
      <c r="I22" s="174"/>
      <c r="J22" s="174"/>
      <c r="K22" s="62"/>
      <c r="L22" s="63"/>
      <c r="M22" s="59"/>
      <c r="N22" s="64"/>
      <c r="O22" s="65"/>
      <c r="P22" s="77"/>
    </row>
    <row r="23" spans="1:16" ht="18.75" customHeight="1" x14ac:dyDescent="0.15">
      <c r="A23" s="177"/>
      <c r="B23" s="49" t="s">
        <v>179</v>
      </c>
      <c r="C23" s="49" t="s">
        <v>70</v>
      </c>
      <c r="D23" s="55">
        <v>30</v>
      </c>
      <c r="E23" s="51" t="s">
        <v>43</v>
      </c>
      <c r="F23" s="51">
        <f>ROUNDUP(D23*0.75,2)</f>
        <v>22.5</v>
      </c>
      <c r="G23" s="52">
        <f>ROUNDUP((K4*D23)+(K5*D23*0.75)+(K6*(D23*2)),0)</f>
        <v>0</v>
      </c>
      <c r="H23" s="52">
        <f>G23+(G23*3/100)</f>
        <v>0</v>
      </c>
      <c r="I23" s="171" t="s">
        <v>180</v>
      </c>
      <c r="J23" s="172"/>
      <c r="K23" s="53" t="s">
        <v>30</v>
      </c>
      <c r="L23" s="54">
        <f>ROUNDUP((K4*M23)+(K5*M23*0.75)+(K6*(M23*2)),2)</f>
        <v>0</v>
      </c>
      <c r="M23" s="55">
        <v>1</v>
      </c>
      <c r="N23" s="56">
        <f>ROUNDUP(M23*0.75,2)</f>
        <v>0.75</v>
      </c>
      <c r="O23" s="57"/>
      <c r="P23" s="76"/>
    </row>
    <row r="24" spans="1:16" ht="18.75" customHeight="1" x14ac:dyDescent="0.15">
      <c r="A24" s="177"/>
      <c r="B24" s="49"/>
      <c r="C24" s="49" t="s">
        <v>95</v>
      </c>
      <c r="D24" s="55">
        <v>10</v>
      </c>
      <c r="E24" s="51" t="s">
        <v>43</v>
      </c>
      <c r="F24" s="51">
        <f>ROUNDUP(D24*0.75,2)</f>
        <v>7.5</v>
      </c>
      <c r="G24" s="52">
        <f>ROUNDUP((K4*D24)+(K5*D24*0.75)+(K6*(D24*2)),0)</f>
        <v>0</v>
      </c>
      <c r="H24" s="52">
        <f>G24+(G24*10/100)</f>
        <v>0</v>
      </c>
      <c r="I24" s="173"/>
      <c r="J24" s="173"/>
      <c r="K24" s="53" t="s">
        <v>36</v>
      </c>
      <c r="L24" s="54">
        <f>ROUNDUP((K4*M24)+(K5*M24*0.75)+(K6*(M24*2)),2)</f>
        <v>0</v>
      </c>
      <c r="M24" s="55">
        <v>1</v>
      </c>
      <c r="N24" s="56">
        <f>ROUNDUP(M24*0.75,2)</f>
        <v>0.75</v>
      </c>
      <c r="O24" s="57"/>
      <c r="P24" s="76" t="s">
        <v>37</v>
      </c>
    </row>
    <row r="25" spans="1:16" ht="18.75" customHeight="1" x14ac:dyDescent="0.15">
      <c r="A25" s="177"/>
      <c r="B25" s="49"/>
      <c r="C25" s="49" t="s">
        <v>27</v>
      </c>
      <c r="D25" s="55">
        <v>5</v>
      </c>
      <c r="E25" s="51" t="s">
        <v>43</v>
      </c>
      <c r="F25" s="51">
        <f>ROUNDUP(D25*0.75,2)</f>
        <v>3.75</v>
      </c>
      <c r="G25" s="52">
        <f>ROUNDUP((K4*D25)+(K5*D25*0.75)+(K6*(D25*2)),0)</f>
        <v>0</v>
      </c>
      <c r="H25" s="52">
        <f>G25+(G25*3/100)</f>
        <v>0</v>
      </c>
      <c r="I25" s="173"/>
      <c r="J25" s="173"/>
      <c r="K25" s="53" t="s">
        <v>34</v>
      </c>
      <c r="L25" s="54">
        <f>ROUNDUP((K4*M25)+(K5*M25*0.75)+(K6*(M25*2)),2)</f>
        <v>0</v>
      </c>
      <c r="M25" s="55">
        <v>2</v>
      </c>
      <c r="N25" s="56">
        <f>ROUNDUP(M25*0.75,2)</f>
        <v>1.5</v>
      </c>
      <c r="O25" s="57"/>
      <c r="P25" s="76"/>
    </row>
    <row r="26" spans="1:16" ht="18.75" customHeight="1" x14ac:dyDescent="0.15">
      <c r="A26" s="177"/>
      <c r="B26" s="49"/>
      <c r="C26" s="49" t="s">
        <v>156</v>
      </c>
      <c r="D26" s="55">
        <v>2</v>
      </c>
      <c r="E26" s="51" t="s">
        <v>43</v>
      </c>
      <c r="F26" s="51">
        <f>ROUNDUP(D26*0.75,2)</f>
        <v>1.5</v>
      </c>
      <c r="G26" s="52">
        <f>ROUNDUP((K4*D26)+(K5*D26*0.75)+(K6*(D26*2)),0)</f>
        <v>0</v>
      </c>
      <c r="H26" s="52">
        <f>G26</f>
        <v>0</v>
      </c>
      <c r="I26" s="173"/>
      <c r="J26" s="173"/>
      <c r="K26" s="53"/>
      <c r="L26" s="54"/>
      <c r="M26" s="55"/>
      <c r="N26" s="56"/>
      <c r="O26" s="57"/>
      <c r="P26" s="76"/>
    </row>
    <row r="27" spans="1:16" ht="18.75" customHeight="1" x14ac:dyDescent="0.15">
      <c r="A27" s="177"/>
      <c r="B27" s="49"/>
      <c r="C27" s="49"/>
      <c r="D27" s="55"/>
      <c r="E27" s="51"/>
      <c r="F27" s="51"/>
      <c r="G27" s="52"/>
      <c r="H27" s="52"/>
      <c r="I27" s="173"/>
      <c r="J27" s="173"/>
      <c r="K27" s="53"/>
      <c r="L27" s="54"/>
      <c r="M27" s="55"/>
      <c r="N27" s="56"/>
      <c r="O27" s="57"/>
      <c r="P27" s="76"/>
    </row>
    <row r="28" spans="1:16" ht="18.75" customHeight="1" x14ac:dyDescent="0.15">
      <c r="A28" s="177"/>
      <c r="B28" s="58"/>
      <c r="C28" s="58"/>
      <c r="D28" s="59"/>
      <c r="E28" s="60"/>
      <c r="F28" s="60"/>
      <c r="G28" s="61"/>
      <c r="H28" s="61"/>
      <c r="I28" s="174"/>
      <c r="J28" s="174"/>
      <c r="K28" s="62"/>
      <c r="L28" s="63"/>
      <c r="M28" s="59"/>
      <c r="N28" s="64"/>
      <c r="O28" s="65"/>
      <c r="P28" s="77"/>
    </row>
    <row r="29" spans="1:16" ht="18.75" customHeight="1" x14ac:dyDescent="0.15">
      <c r="A29" s="177"/>
      <c r="B29" s="49" t="s">
        <v>89</v>
      </c>
      <c r="C29" s="49" t="s">
        <v>105</v>
      </c>
      <c r="D29" s="55">
        <v>2</v>
      </c>
      <c r="E29" s="51" t="s">
        <v>60</v>
      </c>
      <c r="F29" s="51">
        <f>ROUNDUP(D29*0.75,2)</f>
        <v>1.5</v>
      </c>
      <c r="G29" s="52">
        <f>ROUNDUP((K4*D29)+(K5*D29*0.75)+(K6*(D29*2)),0)</f>
        <v>0</v>
      </c>
      <c r="H29" s="52">
        <f>G29</f>
        <v>0</v>
      </c>
      <c r="I29" s="171" t="s">
        <v>54</v>
      </c>
      <c r="J29" s="172"/>
      <c r="K29" s="53" t="s">
        <v>34</v>
      </c>
      <c r="L29" s="54">
        <f>ROUNDUP((K4*M29)+(K5*M29*0.75)+(K6*(M29*2)),2)</f>
        <v>0</v>
      </c>
      <c r="M29" s="55">
        <v>100</v>
      </c>
      <c r="N29" s="56">
        <f>ROUNDUP(M29*0.75,2)</f>
        <v>75</v>
      </c>
      <c r="O29" s="57" t="s">
        <v>37</v>
      </c>
      <c r="P29" s="76"/>
    </row>
    <row r="30" spans="1:16" ht="18.75" customHeight="1" x14ac:dyDescent="0.15">
      <c r="A30" s="177"/>
      <c r="B30" s="49"/>
      <c r="C30" s="49" t="s">
        <v>101</v>
      </c>
      <c r="D30" s="55">
        <v>2</v>
      </c>
      <c r="E30" s="51" t="s">
        <v>43</v>
      </c>
      <c r="F30" s="51">
        <f>ROUNDUP(D30*0.75,2)</f>
        <v>1.5</v>
      </c>
      <c r="G30" s="52">
        <f>ROUNDUP((K4*D30)+(K5*D30*0.75)+(K6*(D30*2)),0)</f>
        <v>0</v>
      </c>
      <c r="H30" s="52">
        <f>G30+(G30*10/100)</f>
        <v>0</v>
      </c>
      <c r="I30" s="173"/>
      <c r="J30" s="173"/>
      <c r="K30" s="53" t="s">
        <v>91</v>
      </c>
      <c r="L30" s="54">
        <f>ROUNDUP((K4*M30)+(K5*M30*0.75)+(K6*(M30*2)),2)</f>
        <v>0</v>
      </c>
      <c r="M30" s="55">
        <v>3</v>
      </c>
      <c r="N30" s="56">
        <f>ROUNDUP(M30*0.75,2)</f>
        <v>2.25</v>
      </c>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thickBot="1" x14ac:dyDescent="0.2">
      <c r="A32" s="178"/>
      <c r="B32" s="67"/>
      <c r="C32" s="67"/>
      <c r="D32" s="68"/>
      <c r="E32" s="69"/>
      <c r="F32" s="69"/>
      <c r="G32" s="70"/>
      <c r="H32" s="70"/>
      <c r="I32" s="175"/>
      <c r="J32" s="175"/>
      <c r="K32" s="71"/>
      <c r="L32" s="72"/>
      <c r="M32" s="68"/>
      <c r="N32" s="73"/>
      <c r="O32" s="74"/>
      <c r="P32" s="78"/>
    </row>
  </sheetData>
  <mergeCells count="13">
    <mergeCell ref="A1:B1"/>
    <mergeCell ref="C1:K1"/>
    <mergeCell ref="K2:M2"/>
    <mergeCell ref="O6:P6"/>
    <mergeCell ref="A7:E7"/>
    <mergeCell ref="O7:P7"/>
    <mergeCell ref="I29:J32"/>
    <mergeCell ref="A9:A32"/>
    <mergeCell ref="I8:J8"/>
    <mergeCell ref="K8:L8"/>
    <mergeCell ref="I9:J11"/>
    <mergeCell ref="I12:J22"/>
    <mergeCell ref="I23:J28"/>
  </mergeCells>
  <phoneticPr fontId="3"/>
  <printOptions horizontalCentered="1" verticalCentered="1"/>
  <pageMargins left="0.39370078740157483" right="0.39370078740157483" top="0.39370078740157483" bottom="0.39370078740157483" header="0.19685039370078741" footer="0.31496062992125984"/>
  <pageSetup paperSize="12"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2"/>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0</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89" t="s">
        <v>210</v>
      </c>
      <c r="C5" s="189"/>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24</v>
      </c>
      <c r="B7" s="180"/>
      <c r="C7" s="180"/>
      <c r="D7" s="180"/>
      <c r="E7" s="180"/>
      <c r="F7" s="18"/>
      <c r="G7" s="18"/>
      <c r="H7" s="18"/>
      <c r="I7" s="4"/>
      <c r="J7" s="4"/>
      <c r="K7" s="19"/>
      <c r="L7" s="20"/>
      <c r="M7" s="3"/>
      <c r="N7" s="3"/>
      <c r="O7" s="181" t="s">
        <v>10</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25</v>
      </c>
      <c r="C9" s="41" t="s">
        <v>32</v>
      </c>
      <c r="D9" s="42">
        <v>1</v>
      </c>
      <c r="E9" s="43" t="s">
        <v>33</v>
      </c>
      <c r="F9" s="43">
        <f>ROUNDUP(D9*0.75,2)</f>
        <v>0.75</v>
      </c>
      <c r="G9" s="44">
        <f>ROUNDUP((K4*D9)+(K5*D9*0.75)+(K6*(D9*2)),0)</f>
        <v>0</v>
      </c>
      <c r="H9" s="44">
        <f>G9</f>
        <v>0</v>
      </c>
      <c r="I9" s="187" t="s">
        <v>26</v>
      </c>
      <c r="J9" s="188"/>
      <c r="K9" s="45" t="s">
        <v>28</v>
      </c>
      <c r="L9" s="46">
        <f>ROUNDUP((K4*M9)+(K5*M9*0.75)+(K6*(M9*2)),2)</f>
        <v>0</v>
      </c>
      <c r="M9" s="42">
        <v>110</v>
      </c>
      <c r="N9" s="47">
        <f t="shared" ref="N9:N17" si="0">ROUNDUP(M9*0.75,2)</f>
        <v>82.5</v>
      </c>
      <c r="O9" s="48"/>
      <c r="P9" s="75"/>
    </row>
    <row r="10" spans="1:17" ht="18.75" customHeight="1" x14ac:dyDescent="0.15">
      <c r="A10" s="177"/>
      <c r="B10" s="49"/>
      <c r="C10" s="49" t="s">
        <v>39</v>
      </c>
      <c r="D10" s="50">
        <v>0.16666666666666666</v>
      </c>
      <c r="E10" s="51" t="s">
        <v>41</v>
      </c>
      <c r="F10" s="51">
        <f>ROUNDUP(D10*0.75,2)</f>
        <v>0.13</v>
      </c>
      <c r="G10" s="52">
        <f>ROUNDUP((K4*D10)+(K5*D10*0.75)+(K6*(D10*2)),0)</f>
        <v>0</v>
      </c>
      <c r="H10" s="52">
        <f>G10</f>
        <v>0</v>
      </c>
      <c r="I10" s="173"/>
      <c r="J10" s="173"/>
      <c r="K10" s="53" t="s">
        <v>29</v>
      </c>
      <c r="L10" s="54">
        <f>ROUNDUP((K4*M10)+(K5*M10*0.75)+(K6*(M10*2)),2)</f>
        <v>0</v>
      </c>
      <c r="M10" s="55">
        <v>4</v>
      </c>
      <c r="N10" s="56">
        <f t="shared" si="0"/>
        <v>3</v>
      </c>
      <c r="O10" s="57" t="s">
        <v>40</v>
      </c>
      <c r="P10" s="76"/>
    </row>
    <row r="11" spans="1:17" ht="18.75" customHeight="1" x14ac:dyDescent="0.15">
      <c r="A11" s="177"/>
      <c r="B11" s="49"/>
      <c r="C11" s="49" t="s">
        <v>42</v>
      </c>
      <c r="D11" s="55">
        <v>1</v>
      </c>
      <c r="E11" s="51" t="s">
        <v>43</v>
      </c>
      <c r="F11" s="51">
        <f>ROUNDUP(D11*0.75,2)</f>
        <v>0.75</v>
      </c>
      <c r="G11" s="52">
        <f>ROUNDUP((K4*D11)+(K5*D11*0.75)+(K6*(D11*2)),0)</f>
        <v>0</v>
      </c>
      <c r="H11" s="52">
        <f>G11</f>
        <v>0</v>
      </c>
      <c r="I11" s="173"/>
      <c r="J11" s="173"/>
      <c r="K11" s="53" t="s">
        <v>30</v>
      </c>
      <c r="L11" s="54">
        <f>ROUNDUP((K4*M11)+(K5*M11*0.75)+(K6*(M11*2)),2)</f>
        <v>0</v>
      </c>
      <c r="M11" s="55">
        <v>2</v>
      </c>
      <c r="N11" s="56">
        <f t="shared" si="0"/>
        <v>1.5</v>
      </c>
      <c r="O11" s="57"/>
      <c r="P11" s="76"/>
    </row>
    <row r="12" spans="1:17" ht="18.75" customHeight="1" x14ac:dyDescent="0.15">
      <c r="A12" s="177"/>
      <c r="B12" s="49"/>
      <c r="C12" s="49" t="s">
        <v>27</v>
      </c>
      <c r="D12" s="55">
        <v>5</v>
      </c>
      <c r="E12" s="51" t="s">
        <v>43</v>
      </c>
      <c r="F12" s="51">
        <f>ROUNDUP(D12*0.75,2)</f>
        <v>3.75</v>
      </c>
      <c r="G12" s="52">
        <f>ROUNDUP((K4*D12)+(K5*D12*0.75)+(K6*(D12*2)),0)</f>
        <v>0</v>
      </c>
      <c r="H12" s="52">
        <f>G12+(G12*3/100)</f>
        <v>0</v>
      </c>
      <c r="I12" s="173"/>
      <c r="J12" s="173"/>
      <c r="K12" s="53" t="s">
        <v>31</v>
      </c>
      <c r="L12" s="54">
        <f>ROUNDUP((K4*M12)+(K5*M12*0.75)+(K6*(M12*2)),2)</f>
        <v>0</v>
      </c>
      <c r="M12" s="55">
        <v>0.3</v>
      </c>
      <c r="N12" s="56">
        <f t="shared" si="0"/>
        <v>0.23</v>
      </c>
      <c r="O12" s="57"/>
      <c r="P12" s="76"/>
    </row>
    <row r="13" spans="1:17" ht="18.75" customHeight="1" x14ac:dyDescent="0.15">
      <c r="A13" s="177"/>
      <c r="B13" s="49"/>
      <c r="C13" s="49" t="s">
        <v>44</v>
      </c>
      <c r="D13" s="55">
        <v>5</v>
      </c>
      <c r="E13" s="51" t="s">
        <v>43</v>
      </c>
      <c r="F13" s="51">
        <f>ROUNDUP(D13*0.75,2)</f>
        <v>3.75</v>
      </c>
      <c r="G13" s="52">
        <f>ROUNDUP((K4*D13)+(K5*D13*0.75)+(K6*(D13*2)),0)</f>
        <v>0</v>
      </c>
      <c r="H13" s="52">
        <f>G13+(G13*2/100)</f>
        <v>0</v>
      </c>
      <c r="I13" s="173"/>
      <c r="J13" s="173"/>
      <c r="K13" s="53" t="s">
        <v>34</v>
      </c>
      <c r="L13" s="54">
        <f>ROUNDUP((K4*M13)+(K5*M13*0.75)+(K6*(M13*2)),2)</f>
        <v>0</v>
      </c>
      <c r="M13" s="55">
        <v>20</v>
      </c>
      <c r="N13" s="56">
        <f t="shared" si="0"/>
        <v>15</v>
      </c>
      <c r="O13" s="57"/>
      <c r="P13" s="76"/>
    </row>
    <row r="14" spans="1:17" ht="18.75" customHeight="1" x14ac:dyDescent="0.15">
      <c r="A14" s="177"/>
      <c r="B14" s="49"/>
      <c r="C14" s="49"/>
      <c r="D14" s="55"/>
      <c r="E14" s="51"/>
      <c r="F14" s="51"/>
      <c r="G14" s="52"/>
      <c r="H14" s="52"/>
      <c r="I14" s="173"/>
      <c r="J14" s="173"/>
      <c r="K14" s="53" t="s">
        <v>30</v>
      </c>
      <c r="L14" s="54">
        <f>ROUNDUP((K4*M14)+(K5*M14*0.75)+(K6*(M14*2)),2)</f>
        <v>0</v>
      </c>
      <c r="M14" s="55">
        <v>0.3</v>
      </c>
      <c r="N14" s="56">
        <f t="shared" si="0"/>
        <v>0.23</v>
      </c>
      <c r="O14" s="57"/>
      <c r="P14" s="76"/>
    </row>
    <row r="15" spans="1:17" ht="18.75" customHeight="1" x14ac:dyDescent="0.15">
      <c r="A15" s="177"/>
      <c r="B15" s="49"/>
      <c r="C15" s="49"/>
      <c r="D15" s="55"/>
      <c r="E15" s="51"/>
      <c r="F15" s="51"/>
      <c r="G15" s="52"/>
      <c r="H15" s="52"/>
      <c r="I15" s="173"/>
      <c r="J15" s="173"/>
      <c r="K15" s="53" t="s">
        <v>35</v>
      </c>
      <c r="L15" s="54">
        <f>ROUNDUP((K4*M15)+(K5*M15*0.75)+(K6*(M15*2)),2)</f>
        <v>0</v>
      </c>
      <c r="M15" s="55">
        <v>1</v>
      </c>
      <c r="N15" s="56">
        <f t="shared" si="0"/>
        <v>0.75</v>
      </c>
      <c r="O15" s="57"/>
      <c r="P15" s="76"/>
    </row>
    <row r="16" spans="1:17" ht="18.75" customHeight="1" x14ac:dyDescent="0.15">
      <c r="A16" s="177"/>
      <c r="B16" s="49"/>
      <c r="C16" s="49"/>
      <c r="D16" s="55"/>
      <c r="E16" s="51"/>
      <c r="F16" s="51"/>
      <c r="G16" s="52"/>
      <c r="H16" s="52"/>
      <c r="I16" s="173"/>
      <c r="J16" s="173"/>
      <c r="K16" s="53" t="s">
        <v>36</v>
      </c>
      <c r="L16" s="54">
        <f>ROUNDUP((K4*M16)+(K5*M16*0.75)+(K6*(M16*2)),2)</f>
        <v>0</v>
      </c>
      <c r="M16" s="55">
        <v>1.5</v>
      </c>
      <c r="N16" s="56">
        <f t="shared" si="0"/>
        <v>1.1300000000000001</v>
      </c>
      <c r="O16" s="57"/>
      <c r="P16" s="76" t="s">
        <v>37</v>
      </c>
    </row>
    <row r="17" spans="1:16" ht="18.75" customHeight="1" x14ac:dyDescent="0.15">
      <c r="A17" s="177"/>
      <c r="B17" s="49"/>
      <c r="C17" s="49"/>
      <c r="D17" s="55"/>
      <c r="E17" s="51"/>
      <c r="F17" s="51"/>
      <c r="G17" s="52"/>
      <c r="H17" s="52"/>
      <c r="I17" s="173"/>
      <c r="J17" s="173"/>
      <c r="K17" s="53" t="s">
        <v>38</v>
      </c>
      <c r="L17" s="54">
        <f>ROUNDUP((K4*M17)+(K5*M17*0.75)+(K6*(M17*2)),2)</f>
        <v>0</v>
      </c>
      <c r="M17" s="55">
        <v>1.5</v>
      </c>
      <c r="N17" s="56">
        <f t="shared" si="0"/>
        <v>1.1300000000000001</v>
      </c>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49"/>
      <c r="C22" s="49"/>
      <c r="D22" s="55"/>
      <c r="E22" s="51"/>
      <c r="F22" s="51"/>
      <c r="G22" s="52"/>
      <c r="H22" s="52"/>
      <c r="I22" s="173"/>
      <c r="J22" s="173"/>
      <c r="K22" s="53"/>
      <c r="L22" s="54"/>
      <c r="M22" s="55"/>
      <c r="N22" s="56"/>
      <c r="O22" s="57"/>
      <c r="P22" s="76"/>
    </row>
    <row r="23" spans="1:16" ht="18.75" customHeight="1" x14ac:dyDescent="0.15">
      <c r="A23" s="177"/>
      <c r="B23" s="49"/>
      <c r="C23" s="49"/>
      <c r="D23" s="55"/>
      <c r="E23" s="51"/>
      <c r="F23" s="51"/>
      <c r="G23" s="52"/>
      <c r="H23" s="52"/>
      <c r="I23" s="173"/>
      <c r="J23" s="173"/>
      <c r="K23" s="53"/>
      <c r="L23" s="54"/>
      <c r="M23" s="55"/>
      <c r="N23" s="56"/>
      <c r="O23" s="57"/>
      <c r="P23" s="76"/>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58"/>
      <c r="C25" s="58"/>
      <c r="D25" s="59"/>
      <c r="E25" s="60"/>
      <c r="F25" s="60"/>
      <c r="G25" s="61"/>
      <c r="H25" s="61"/>
      <c r="I25" s="174"/>
      <c r="J25" s="174"/>
      <c r="K25" s="62"/>
      <c r="L25" s="63"/>
      <c r="M25" s="59"/>
      <c r="N25" s="64"/>
      <c r="O25" s="65"/>
      <c r="P25" s="77"/>
    </row>
    <row r="26" spans="1:16" ht="18.75" customHeight="1" x14ac:dyDescent="0.15">
      <c r="A26" s="177"/>
      <c r="B26" s="49" t="s">
        <v>45</v>
      </c>
      <c r="C26" s="49" t="s">
        <v>47</v>
      </c>
      <c r="D26" s="55">
        <v>40</v>
      </c>
      <c r="E26" s="51" t="s">
        <v>43</v>
      </c>
      <c r="F26" s="51">
        <f>ROUNDUP(D26*0.75,2)</f>
        <v>30</v>
      </c>
      <c r="G26" s="52">
        <f>ROUNDUP((K4*D26)+(K5*D26*0.75)+(K6*(D26*2)),0)</f>
        <v>0</v>
      </c>
      <c r="H26" s="52">
        <f>G26+(G26*10/100)</f>
        <v>0</v>
      </c>
      <c r="I26" s="171" t="s">
        <v>46</v>
      </c>
      <c r="J26" s="172"/>
      <c r="K26" s="53" t="s">
        <v>51</v>
      </c>
      <c r="L26" s="54">
        <f>ROUNDUP((K4*M26)+(K5*M26*0.75)+(K6*(M26*2)),2)</f>
        <v>0</v>
      </c>
      <c r="M26" s="55">
        <v>1</v>
      </c>
      <c r="N26" s="56">
        <f>ROUNDUP(M26*0.75,2)</f>
        <v>0.75</v>
      </c>
      <c r="O26" s="57"/>
      <c r="P26" s="76"/>
    </row>
    <row r="27" spans="1:16" ht="18.75" customHeight="1" x14ac:dyDescent="0.15">
      <c r="A27" s="177"/>
      <c r="B27" s="49"/>
      <c r="C27" s="49" t="s">
        <v>48</v>
      </c>
      <c r="D27" s="55">
        <v>20</v>
      </c>
      <c r="E27" s="51" t="s">
        <v>49</v>
      </c>
      <c r="F27" s="51">
        <f>ROUNDUP(D27*0.75,2)</f>
        <v>15</v>
      </c>
      <c r="G27" s="52">
        <f>ROUNDUP((K4*D27)+(K5*D27*0.75)+(K6*(D27*2)),0)</f>
        <v>0</v>
      </c>
      <c r="H27" s="52">
        <f>G27</f>
        <v>0</v>
      </c>
      <c r="I27" s="173"/>
      <c r="J27" s="173"/>
      <c r="K27" s="53" t="s">
        <v>34</v>
      </c>
      <c r="L27" s="54">
        <f>ROUNDUP((K4*M27)+(K5*M27*0.75)+(K6*(M27*2)),2)</f>
        <v>0</v>
      </c>
      <c r="M27" s="55">
        <v>40</v>
      </c>
      <c r="N27" s="56">
        <f>ROUNDUP(M27*0.75,2)</f>
        <v>30</v>
      </c>
      <c r="O27" s="57"/>
      <c r="P27" s="76"/>
    </row>
    <row r="28" spans="1:16" ht="18.75" customHeight="1" x14ac:dyDescent="0.15">
      <c r="A28" s="177"/>
      <c r="B28" s="49"/>
      <c r="C28" s="49" t="s">
        <v>50</v>
      </c>
      <c r="D28" s="55">
        <v>5</v>
      </c>
      <c r="E28" s="51" t="s">
        <v>43</v>
      </c>
      <c r="F28" s="51">
        <f>ROUNDUP(D28*0.75,2)</f>
        <v>3.75</v>
      </c>
      <c r="G28" s="52">
        <f>ROUNDUP((K4*D28)+(K5*D28*0.75)+(K6*(D28*2)),0)</f>
        <v>0</v>
      </c>
      <c r="H28" s="52">
        <f>G28</f>
        <v>0</v>
      </c>
      <c r="I28" s="173"/>
      <c r="J28" s="173"/>
      <c r="K28" s="53" t="s">
        <v>38</v>
      </c>
      <c r="L28" s="54">
        <f>ROUNDUP((K4*M28)+(K5*M28*0.75)+(K6*(M28*2)),2)</f>
        <v>0</v>
      </c>
      <c r="M28" s="55">
        <v>4</v>
      </c>
      <c r="N28" s="56">
        <f>ROUNDUP(M28*0.75,2)</f>
        <v>3</v>
      </c>
      <c r="O28" s="57"/>
      <c r="P28" s="76"/>
    </row>
    <row r="29" spans="1:16" ht="18.75" customHeight="1" x14ac:dyDescent="0.15">
      <c r="A29" s="177"/>
      <c r="B29" s="49"/>
      <c r="C29" s="49"/>
      <c r="D29" s="55"/>
      <c r="E29" s="51"/>
      <c r="F29" s="51"/>
      <c r="G29" s="52"/>
      <c r="H29" s="52"/>
      <c r="I29" s="173"/>
      <c r="J29" s="173"/>
      <c r="K29" s="53" t="s">
        <v>36</v>
      </c>
      <c r="L29" s="54">
        <f>ROUNDUP((K4*M29)+(K5*M29*0.75)+(K6*(M29*2)),2)</f>
        <v>0</v>
      </c>
      <c r="M29" s="55">
        <v>2</v>
      </c>
      <c r="N29" s="56">
        <f>ROUNDUP(M29*0.75,2)</f>
        <v>1.5</v>
      </c>
      <c r="O29" s="57"/>
      <c r="P29" s="76" t="s">
        <v>37</v>
      </c>
    </row>
    <row r="30" spans="1:16" ht="18.75" customHeight="1" x14ac:dyDescent="0.15">
      <c r="A30" s="177"/>
      <c r="B30" s="49"/>
      <c r="C30" s="49"/>
      <c r="D30" s="55"/>
      <c r="E30" s="51"/>
      <c r="F30" s="51"/>
      <c r="G30" s="52"/>
      <c r="H30" s="52"/>
      <c r="I30" s="173"/>
      <c r="J30" s="173"/>
      <c r="K30" s="53" t="s">
        <v>52</v>
      </c>
      <c r="L30" s="54">
        <f>ROUNDUP((K4*M30)+(K5*M30*0.75)+(K6*(M30*2)),2)</f>
        <v>0</v>
      </c>
      <c r="M30" s="55">
        <v>1</v>
      </c>
      <c r="N30" s="56">
        <f>ROUNDUP(M30*0.75,2)</f>
        <v>0.75</v>
      </c>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x14ac:dyDescent="0.15">
      <c r="A32" s="177"/>
      <c r="B32" s="49"/>
      <c r="C32" s="49"/>
      <c r="D32" s="55"/>
      <c r="E32" s="51"/>
      <c r="F32" s="51"/>
      <c r="G32" s="52"/>
      <c r="H32" s="52"/>
      <c r="I32" s="173"/>
      <c r="J32" s="173"/>
      <c r="K32" s="53"/>
      <c r="L32" s="54"/>
      <c r="M32" s="55"/>
      <c r="N32" s="56"/>
      <c r="O32" s="57"/>
      <c r="P32" s="76"/>
    </row>
    <row r="33" spans="1:16" ht="18.75" customHeight="1" x14ac:dyDescent="0.15">
      <c r="A33" s="177"/>
      <c r="B33" s="49"/>
      <c r="C33" s="49"/>
      <c r="D33" s="55"/>
      <c r="E33" s="51"/>
      <c r="F33" s="51"/>
      <c r="G33" s="52"/>
      <c r="H33" s="52"/>
      <c r="I33" s="173"/>
      <c r="J33" s="173"/>
      <c r="K33" s="53"/>
      <c r="L33" s="54"/>
      <c r="M33" s="55"/>
      <c r="N33" s="56"/>
      <c r="O33" s="57"/>
      <c r="P33" s="76"/>
    </row>
    <row r="34" spans="1:16" ht="18.75" customHeight="1" x14ac:dyDescent="0.15">
      <c r="A34" s="177"/>
      <c r="B34" s="58"/>
      <c r="C34" s="58"/>
      <c r="D34" s="59"/>
      <c r="E34" s="60"/>
      <c r="F34" s="60"/>
      <c r="G34" s="61"/>
      <c r="H34" s="61"/>
      <c r="I34" s="174"/>
      <c r="J34" s="174"/>
      <c r="K34" s="62"/>
      <c r="L34" s="63"/>
      <c r="M34" s="59"/>
      <c r="N34" s="64"/>
      <c r="O34" s="65"/>
      <c r="P34" s="77"/>
    </row>
    <row r="35" spans="1:16" ht="18.75" customHeight="1" x14ac:dyDescent="0.15">
      <c r="A35" s="177"/>
      <c r="B35" s="49" t="s">
        <v>53</v>
      </c>
      <c r="C35" s="49" t="s">
        <v>56</v>
      </c>
      <c r="D35" s="55">
        <v>2</v>
      </c>
      <c r="E35" s="51" t="s">
        <v>33</v>
      </c>
      <c r="F35" s="51">
        <f>ROUNDUP(D35*0.75,2)</f>
        <v>1.5</v>
      </c>
      <c r="G35" s="52">
        <f>ROUNDUP((K4*D35)+(K5*D35*0.75)+(K6*(D35*2)),0)</f>
        <v>0</v>
      </c>
      <c r="H35" s="52">
        <f>G35</f>
        <v>0</v>
      </c>
      <c r="I35" s="171" t="s">
        <v>54</v>
      </c>
      <c r="J35" s="172"/>
      <c r="K35" s="53" t="s">
        <v>34</v>
      </c>
      <c r="L35" s="54">
        <f>ROUNDUP((K4*M35)+(K5*M35*0.75)+(K6*(M35*2)),2)</f>
        <v>0</v>
      </c>
      <c r="M35" s="55">
        <v>100</v>
      </c>
      <c r="N35" s="56">
        <f>ROUNDUP(M35*0.75,2)</f>
        <v>75</v>
      </c>
      <c r="O35" s="57" t="s">
        <v>37</v>
      </c>
      <c r="P35" s="76"/>
    </row>
    <row r="36" spans="1:16" ht="18.75" customHeight="1" x14ac:dyDescent="0.15">
      <c r="A36" s="177"/>
      <c r="B36" s="49"/>
      <c r="C36" s="49" t="s">
        <v>57</v>
      </c>
      <c r="D36" s="55">
        <v>5</v>
      </c>
      <c r="E36" s="51" t="s">
        <v>43</v>
      </c>
      <c r="F36" s="51">
        <f>ROUNDUP(D36*0.75,2)</f>
        <v>3.75</v>
      </c>
      <c r="G36" s="52">
        <f>ROUNDUP((K4*D36)+(K5*D36*0.75)+(K6*(D36*2)),0)</f>
        <v>0</v>
      </c>
      <c r="H36" s="52">
        <f>G36</f>
        <v>0</v>
      </c>
      <c r="I36" s="173"/>
      <c r="J36" s="173"/>
      <c r="K36" s="53" t="s">
        <v>31</v>
      </c>
      <c r="L36" s="54">
        <f>ROUNDUP((K4*M36)+(K5*M36*0.75)+(K6*(M36*2)),2)</f>
        <v>0</v>
      </c>
      <c r="M36" s="55">
        <v>0.1</v>
      </c>
      <c r="N36" s="56">
        <f>ROUNDUP(M36*0.75,2)</f>
        <v>0.08</v>
      </c>
      <c r="O36" s="57"/>
      <c r="P36" s="76"/>
    </row>
    <row r="37" spans="1:16" ht="18.75" customHeight="1" x14ac:dyDescent="0.15">
      <c r="A37" s="177"/>
      <c r="B37" s="49"/>
      <c r="C37" s="49"/>
      <c r="D37" s="55"/>
      <c r="E37" s="51"/>
      <c r="F37" s="51"/>
      <c r="G37" s="52"/>
      <c r="H37" s="52"/>
      <c r="I37" s="173"/>
      <c r="J37" s="173"/>
      <c r="K37" s="53" t="s">
        <v>36</v>
      </c>
      <c r="L37" s="54">
        <f>ROUNDUP((K4*M37)+(K5*M37*0.75)+(K6*(M37*2)),2)</f>
        <v>0</v>
      </c>
      <c r="M37" s="55">
        <v>0.5</v>
      </c>
      <c r="N37" s="56">
        <f>ROUNDUP(M37*0.75,2)</f>
        <v>0.38</v>
      </c>
      <c r="O37" s="57"/>
      <c r="P37" s="76" t="s">
        <v>37</v>
      </c>
    </row>
    <row r="38" spans="1:16" ht="18.75" customHeight="1" x14ac:dyDescent="0.15">
      <c r="A38" s="177"/>
      <c r="B38" s="49"/>
      <c r="C38" s="49"/>
      <c r="D38" s="55"/>
      <c r="E38" s="51"/>
      <c r="F38" s="51"/>
      <c r="G38" s="52"/>
      <c r="H38" s="52"/>
      <c r="I38" s="173"/>
      <c r="J38" s="173"/>
      <c r="K38" s="53"/>
      <c r="L38" s="54"/>
      <c r="M38" s="55"/>
      <c r="N38" s="56"/>
      <c r="O38" s="57"/>
      <c r="P38" s="76"/>
    </row>
    <row r="39" spans="1:16" ht="18.75" customHeight="1" x14ac:dyDescent="0.15">
      <c r="A39" s="177"/>
      <c r="B39" s="58"/>
      <c r="C39" s="58"/>
      <c r="D39" s="59"/>
      <c r="E39" s="60"/>
      <c r="F39" s="60"/>
      <c r="G39" s="61"/>
      <c r="H39" s="61"/>
      <c r="I39" s="174"/>
      <c r="J39" s="174"/>
      <c r="K39" s="62"/>
      <c r="L39" s="63"/>
      <c r="M39" s="59"/>
      <c r="N39" s="64"/>
      <c r="O39" s="65"/>
      <c r="P39" s="77"/>
    </row>
    <row r="40" spans="1:16" ht="18.75" customHeight="1" x14ac:dyDescent="0.15">
      <c r="A40" s="177"/>
      <c r="B40" s="49" t="s">
        <v>58</v>
      </c>
      <c r="C40" s="49" t="s">
        <v>55</v>
      </c>
      <c r="D40" s="50">
        <v>0.125</v>
      </c>
      <c r="E40" s="51" t="s">
        <v>60</v>
      </c>
      <c r="F40" s="51">
        <f>ROUNDUP(D40*0.75,2)</f>
        <v>9.9999999999999992E-2</v>
      </c>
      <c r="G40" s="52">
        <f>ROUNDUP((K4*D40)+(K5*D40*0.75)+(K6*(D40*2)),0)</f>
        <v>0</v>
      </c>
      <c r="H40" s="52">
        <f>G40</f>
        <v>0</v>
      </c>
      <c r="I40" s="171" t="s">
        <v>59</v>
      </c>
      <c r="J40" s="172"/>
      <c r="K40" s="53"/>
      <c r="L40" s="54"/>
      <c r="M40" s="55"/>
      <c r="N40" s="56"/>
      <c r="O40" s="57"/>
      <c r="P40" s="76"/>
    </row>
    <row r="41" spans="1:16" ht="18.75" customHeight="1" x14ac:dyDescent="0.15">
      <c r="A41" s="177"/>
      <c r="B41" s="49"/>
      <c r="C41" s="49"/>
      <c r="D41" s="55"/>
      <c r="E41" s="51"/>
      <c r="F41" s="51"/>
      <c r="G41" s="52"/>
      <c r="H41" s="52"/>
      <c r="I41" s="173"/>
      <c r="J41" s="173"/>
      <c r="K41" s="53"/>
      <c r="L41" s="54"/>
      <c r="M41" s="55"/>
      <c r="N41" s="56"/>
      <c r="O41" s="57"/>
      <c r="P41" s="76"/>
    </row>
    <row r="42" spans="1:16" ht="18.75" customHeight="1" thickBot="1" x14ac:dyDescent="0.2">
      <c r="A42" s="178"/>
      <c r="B42" s="67"/>
      <c r="C42" s="67"/>
      <c r="D42" s="68"/>
      <c r="E42" s="69"/>
      <c r="F42" s="69"/>
      <c r="G42" s="70"/>
      <c r="H42" s="70"/>
      <c r="I42" s="175"/>
      <c r="J42" s="175"/>
      <c r="K42" s="71"/>
      <c r="L42" s="72"/>
      <c r="M42" s="68"/>
      <c r="N42" s="73"/>
      <c r="O42" s="74"/>
      <c r="P42" s="78"/>
    </row>
  </sheetData>
  <mergeCells count="14">
    <mergeCell ref="A1:B1"/>
    <mergeCell ref="C1:K1"/>
    <mergeCell ref="K2:M2"/>
    <mergeCell ref="O6:P6"/>
    <mergeCell ref="O7:P7"/>
    <mergeCell ref="I8:J8"/>
    <mergeCell ref="K8:L8"/>
    <mergeCell ref="I9:J25"/>
    <mergeCell ref="B5:C5"/>
    <mergeCell ref="I26:J34"/>
    <mergeCell ref="I35:J39"/>
    <mergeCell ref="I40:J42"/>
    <mergeCell ref="A9:A42"/>
    <mergeCell ref="A7:E7"/>
  </mergeCells>
  <phoneticPr fontId="3"/>
  <printOptions horizontalCentered="1" verticalCentered="1"/>
  <pageMargins left="0.39370078740157483" right="0.39370078740157483" top="0.39370078740157483" bottom="0.39370078740157483" header="0.19685039370078741" footer="0.31496062992125984"/>
  <pageSetup paperSize="12"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201</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202</v>
      </c>
      <c r="C12" s="49" t="s">
        <v>82</v>
      </c>
      <c r="D12" s="55">
        <v>30</v>
      </c>
      <c r="E12" s="51" t="s">
        <v>49</v>
      </c>
      <c r="F12" s="51">
        <f t="shared" ref="F12:F19" si="0">ROUNDUP(D12*0.75,2)</f>
        <v>22.5</v>
      </c>
      <c r="G12" s="52">
        <f>ROUNDUP((K4*D12)+(K5*D12*0.75)+(K6*(D12*2)),0)</f>
        <v>0</v>
      </c>
      <c r="H12" s="52">
        <f>G12</f>
        <v>0</v>
      </c>
      <c r="I12" s="171" t="s">
        <v>203</v>
      </c>
      <c r="J12" s="172"/>
      <c r="K12" s="53" t="s">
        <v>51</v>
      </c>
      <c r="L12" s="54">
        <f>ROUNDUP((K4*M12)+(K5*M12*0.75)+(K6*(M12*2)),2)</f>
        <v>0</v>
      </c>
      <c r="M12" s="55">
        <v>2</v>
      </c>
      <c r="N12" s="56">
        <f>ROUNDUP(M12*0.75,2)</f>
        <v>1.5</v>
      </c>
      <c r="O12" s="57"/>
      <c r="P12" s="76"/>
    </row>
    <row r="13" spans="1:17" ht="18.75" customHeight="1" x14ac:dyDescent="0.15">
      <c r="A13" s="177"/>
      <c r="B13" s="49"/>
      <c r="C13" s="49" t="s">
        <v>68</v>
      </c>
      <c r="D13" s="55">
        <v>10</v>
      </c>
      <c r="E13" s="51" t="s">
        <v>43</v>
      </c>
      <c r="F13" s="51">
        <f t="shared" si="0"/>
        <v>7.5</v>
      </c>
      <c r="G13" s="52">
        <f>ROUNDUP((K4*D13)+(K5*D13*0.75)+(K6*(D13*2)),0)</f>
        <v>0</v>
      </c>
      <c r="H13" s="52">
        <f>G13+(G13*6/100)</f>
        <v>0</v>
      </c>
      <c r="I13" s="173"/>
      <c r="J13" s="173"/>
      <c r="K13" s="53" t="s">
        <v>80</v>
      </c>
      <c r="L13" s="54">
        <f>ROUNDUP((K4*M13)+(K5*M13*0.75)+(K6*(M13*2)),2)</f>
        <v>0</v>
      </c>
      <c r="M13" s="55">
        <v>80</v>
      </c>
      <c r="N13" s="56">
        <f>ROUNDUP(M13*0.75,2)</f>
        <v>60</v>
      </c>
      <c r="O13" s="57"/>
      <c r="P13" s="76"/>
    </row>
    <row r="14" spans="1:17" ht="18.75" customHeight="1" x14ac:dyDescent="0.15">
      <c r="A14" s="177"/>
      <c r="B14" s="49"/>
      <c r="C14" s="49" t="s">
        <v>110</v>
      </c>
      <c r="D14" s="55">
        <v>30</v>
      </c>
      <c r="E14" s="51" t="s">
        <v>43</v>
      </c>
      <c r="F14" s="51">
        <f t="shared" si="0"/>
        <v>22.5</v>
      </c>
      <c r="G14" s="52">
        <f>ROUNDUP((K4*D14)+(K5*D14*0.75)+(K6*(D14*2)),0)</f>
        <v>0</v>
      </c>
      <c r="H14" s="52">
        <f>G14+(G14*15/100)</f>
        <v>0</v>
      </c>
      <c r="I14" s="173"/>
      <c r="J14" s="173"/>
      <c r="K14" s="53"/>
      <c r="L14" s="54"/>
      <c r="M14" s="55"/>
      <c r="N14" s="56"/>
      <c r="O14" s="57"/>
      <c r="P14" s="76"/>
    </row>
    <row r="15" spans="1:17" ht="18.75" customHeight="1" x14ac:dyDescent="0.15">
      <c r="A15" s="177"/>
      <c r="B15" s="49"/>
      <c r="C15" s="49" t="s">
        <v>103</v>
      </c>
      <c r="D15" s="55">
        <v>20</v>
      </c>
      <c r="E15" s="51" t="s">
        <v>43</v>
      </c>
      <c r="F15" s="51">
        <f t="shared" si="0"/>
        <v>15</v>
      </c>
      <c r="G15" s="52">
        <f>ROUNDUP((K4*D15)+(K5*D15*0.75)+(K6*(D15*2)),0)</f>
        <v>0</v>
      </c>
      <c r="H15" s="52">
        <f>G15+(G15*10/100)</f>
        <v>0</v>
      </c>
      <c r="I15" s="173"/>
      <c r="J15" s="173"/>
      <c r="K15" s="53"/>
      <c r="L15" s="54"/>
      <c r="M15" s="55"/>
      <c r="N15" s="56"/>
      <c r="O15" s="57"/>
      <c r="P15" s="76"/>
    </row>
    <row r="16" spans="1:17" ht="18.75" customHeight="1" x14ac:dyDescent="0.15">
      <c r="A16" s="177"/>
      <c r="B16" s="49"/>
      <c r="C16" s="49" t="s">
        <v>27</v>
      </c>
      <c r="D16" s="55">
        <v>10</v>
      </c>
      <c r="E16" s="51" t="s">
        <v>43</v>
      </c>
      <c r="F16" s="51">
        <f t="shared" si="0"/>
        <v>7.5</v>
      </c>
      <c r="G16" s="52">
        <f>ROUNDUP((K4*D16)+(K5*D16*0.75)+(K6*(D16*2)),0)</f>
        <v>0</v>
      </c>
      <c r="H16" s="52">
        <f>G16+(G16*3/100)</f>
        <v>0</v>
      </c>
      <c r="I16" s="173"/>
      <c r="J16" s="173"/>
      <c r="K16" s="53"/>
      <c r="L16" s="54"/>
      <c r="M16" s="55"/>
      <c r="N16" s="56"/>
      <c r="O16" s="57"/>
      <c r="P16" s="76"/>
    </row>
    <row r="17" spans="1:16" ht="18.75" customHeight="1" x14ac:dyDescent="0.15">
      <c r="A17" s="177"/>
      <c r="B17" s="49"/>
      <c r="C17" s="49" t="s">
        <v>185</v>
      </c>
      <c r="D17" s="55">
        <v>10</v>
      </c>
      <c r="E17" s="51" t="s">
        <v>43</v>
      </c>
      <c r="F17" s="51">
        <f t="shared" si="0"/>
        <v>7.5</v>
      </c>
      <c r="G17" s="52">
        <f>ROUNDUP((K4*D17)+(K5*D17*0.75)+(K6*(D17*2)),0)</f>
        <v>0</v>
      </c>
      <c r="H17" s="52">
        <f>G17</f>
        <v>0</v>
      </c>
      <c r="I17" s="173"/>
      <c r="J17" s="173"/>
      <c r="K17" s="53"/>
      <c r="L17" s="54"/>
      <c r="M17" s="55"/>
      <c r="N17" s="56"/>
      <c r="O17" s="57" t="s">
        <v>74</v>
      </c>
      <c r="P17" s="76"/>
    </row>
    <row r="18" spans="1:16" ht="18.75" customHeight="1" x14ac:dyDescent="0.15">
      <c r="A18" s="177"/>
      <c r="B18" s="49"/>
      <c r="C18" s="49" t="s">
        <v>62</v>
      </c>
      <c r="D18" s="55">
        <v>40</v>
      </c>
      <c r="E18" s="51" t="s">
        <v>63</v>
      </c>
      <c r="F18" s="51">
        <f t="shared" si="0"/>
        <v>30</v>
      </c>
      <c r="G18" s="52">
        <f>ROUNDUP((K4*D18)+(K5*D18*0.75)+(K6*(D18*2)),0)</f>
        <v>0</v>
      </c>
      <c r="H18" s="52">
        <f>G18</f>
        <v>0</v>
      </c>
      <c r="I18" s="173"/>
      <c r="J18" s="173"/>
      <c r="K18" s="53"/>
      <c r="L18" s="54"/>
      <c r="M18" s="55"/>
      <c r="N18" s="56"/>
      <c r="O18" s="57" t="s">
        <v>64</v>
      </c>
      <c r="P18" s="76"/>
    </row>
    <row r="19" spans="1:16" ht="18.75" customHeight="1" x14ac:dyDescent="0.15">
      <c r="A19" s="177"/>
      <c r="B19" s="49"/>
      <c r="C19" s="49" t="s">
        <v>164</v>
      </c>
      <c r="D19" s="55">
        <v>0.5</v>
      </c>
      <c r="E19" s="51" t="s">
        <v>43</v>
      </c>
      <c r="F19" s="51">
        <f t="shared" si="0"/>
        <v>0.38</v>
      </c>
      <c r="G19" s="52">
        <f>ROUNDUP((K4*D19)+(K5*D19*0.75)+(K6*(D19*2)),0)</f>
        <v>0</v>
      </c>
      <c r="H19" s="52">
        <f>G19+(G19*10/100)</f>
        <v>0</v>
      </c>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208</v>
      </c>
      <c r="C22" s="49" t="s">
        <v>78</v>
      </c>
      <c r="D22" s="55">
        <v>20</v>
      </c>
      <c r="E22" s="51" t="s">
        <v>43</v>
      </c>
      <c r="F22" s="51">
        <f>ROUNDUP(D22*0.75,2)</f>
        <v>15</v>
      </c>
      <c r="G22" s="52">
        <f>ROUNDUP((K4*D22)+(K5*D22*0.75)+(K6*(D22*2)),0)</f>
        <v>0</v>
      </c>
      <c r="H22" s="52">
        <f>G22+(G22*50/100)</f>
        <v>0</v>
      </c>
      <c r="I22" s="171" t="s">
        <v>204</v>
      </c>
      <c r="J22" s="172"/>
      <c r="K22" s="53" t="s">
        <v>30</v>
      </c>
      <c r="L22" s="54">
        <f>ROUNDUP((K4*M22)+(K5*M22*0.75)+(K6*(M22*2)),2)</f>
        <v>0</v>
      </c>
      <c r="M22" s="55">
        <v>1</v>
      </c>
      <c r="N22" s="56">
        <f>ROUNDUP(M22*0.75,2)</f>
        <v>0.75</v>
      </c>
      <c r="O22" s="57"/>
      <c r="P22" s="76"/>
    </row>
    <row r="23" spans="1:16" ht="18.75" customHeight="1" x14ac:dyDescent="0.15">
      <c r="A23" s="177"/>
      <c r="B23" s="49"/>
      <c r="C23" s="49" t="s">
        <v>71</v>
      </c>
      <c r="D23" s="55">
        <v>10</v>
      </c>
      <c r="E23" s="51" t="s">
        <v>43</v>
      </c>
      <c r="F23" s="51">
        <f>ROUNDUP(D23*0.75,2)</f>
        <v>7.5</v>
      </c>
      <c r="G23" s="52">
        <f>ROUNDUP((K4*D23)+(K5*D23*0.75)+(K6*(D23*2)),0)</f>
        <v>0</v>
      </c>
      <c r="H23" s="52">
        <f>G23</f>
        <v>0</v>
      </c>
      <c r="I23" s="173"/>
      <c r="J23" s="173"/>
      <c r="K23" s="53" t="s">
        <v>31</v>
      </c>
      <c r="L23" s="54">
        <f>ROUNDUP((K4*M23)+(K5*M23*0.75)+(K6*(M23*2)),2)</f>
        <v>0</v>
      </c>
      <c r="M23" s="55">
        <v>0.1</v>
      </c>
      <c r="N23" s="56">
        <f>ROUNDUP(M23*0.75,2)</f>
        <v>0.08</v>
      </c>
      <c r="O23" s="57"/>
      <c r="P23" s="76"/>
    </row>
    <row r="24" spans="1:16" ht="18.75" customHeight="1" x14ac:dyDescent="0.15">
      <c r="A24" s="177"/>
      <c r="B24" s="49"/>
      <c r="C24" s="49" t="s">
        <v>184</v>
      </c>
      <c r="D24" s="55">
        <v>5</v>
      </c>
      <c r="E24" s="51" t="s">
        <v>43</v>
      </c>
      <c r="F24" s="51">
        <f>ROUNDUP(D24*0.75,2)</f>
        <v>3.75</v>
      </c>
      <c r="G24" s="52">
        <f>ROUNDUP((K4*D24)+(K5*D24*0.75)+(K6*(D24*2)),0)</f>
        <v>0</v>
      </c>
      <c r="H24" s="52">
        <f>G24</f>
        <v>0</v>
      </c>
      <c r="I24" s="173"/>
      <c r="J24" s="173"/>
      <c r="K24" s="53" t="s">
        <v>29</v>
      </c>
      <c r="L24" s="54">
        <f>ROUNDUP((K4*M24)+(K5*M24*0.75)+(K6*(M24*2)),2)</f>
        <v>0</v>
      </c>
      <c r="M24" s="55">
        <v>2</v>
      </c>
      <c r="N24" s="56">
        <f>ROUNDUP(M24*0.75,2)</f>
        <v>1.5</v>
      </c>
      <c r="O24" s="57"/>
      <c r="P24" s="76"/>
    </row>
    <row r="25" spans="1:16" ht="18.75" customHeight="1" x14ac:dyDescent="0.15">
      <c r="A25" s="177"/>
      <c r="B25" s="49"/>
      <c r="C25" s="49" t="s">
        <v>97</v>
      </c>
      <c r="D25" s="50">
        <v>0.5</v>
      </c>
      <c r="E25" s="51" t="s">
        <v>60</v>
      </c>
      <c r="F25" s="51">
        <f>ROUNDUP(D25*0.75,2)</f>
        <v>0.38</v>
      </c>
      <c r="G25" s="52">
        <f>ROUNDUP((K4*D25)+(K5*D25*0.75)+(K6*(D25*2)),0)</f>
        <v>0</v>
      </c>
      <c r="H25" s="52">
        <f>G25</f>
        <v>0</v>
      </c>
      <c r="I25" s="173"/>
      <c r="J25" s="173"/>
      <c r="K25" s="53" t="s">
        <v>51</v>
      </c>
      <c r="L25" s="54">
        <f>ROUNDUP((K4*M25)+(K5*M25*0.75)+(K6*(M25*2)),2)</f>
        <v>0</v>
      </c>
      <c r="M25" s="55">
        <v>2</v>
      </c>
      <c r="N25" s="56">
        <f>ROUNDUP(M25*0.75,2)</f>
        <v>1.5</v>
      </c>
      <c r="O25" s="57" t="s">
        <v>40</v>
      </c>
      <c r="P25" s="76"/>
    </row>
    <row r="26" spans="1:16" ht="18.75" customHeight="1" x14ac:dyDescent="0.15">
      <c r="A26" s="177"/>
      <c r="B26" s="49"/>
      <c r="C26" s="49"/>
      <c r="D26" s="55"/>
      <c r="E26" s="51"/>
      <c r="F26" s="51"/>
      <c r="G26" s="52"/>
      <c r="H26" s="52"/>
      <c r="I26" s="173"/>
      <c r="J26" s="173"/>
      <c r="K26" s="53"/>
      <c r="L26" s="54"/>
      <c r="M26" s="55"/>
      <c r="N26" s="56"/>
      <c r="O26" s="57"/>
      <c r="P26" s="76"/>
    </row>
    <row r="27" spans="1:16" ht="18.75" customHeight="1" x14ac:dyDescent="0.15">
      <c r="A27" s="177"/>
      <c r="B27" s="58"/>
      <c r="C27" s="58"/>
      <c r="D27" s="59"/>
      <c r="E27" s="60"/>
      <c r="F27" s="60"/>
      <c r="G27" s="61"/>
      <c r="H27" s="61"/>
      <c r="I27" s="174"/>
      <c r="J27" s="174"/>
      <c r="K27" s="62"/>
      <c r="L27" s="63"/>
      <c r="M27" s="59"/>
      <c r="N27" s="64"/>
      <c r="O27" s="65"/>
      <c r="P27" s="77"/>
    </row>
    <row r="28" spans="1:16" ht="18.75" customHeight="1" x14ac:dyDescent="0.15">
      <c r="A28" s="177"/>
      <c r="B28" s="49" t="s">
        <v>121</v>
      </c>
      <c r="C28" s="49" t="s">
        <v>122</v>
      </c>
      <c r="D28" s="50">
        <v>0.16666666666666666</v>
      </c>
      <c r="E28" s="51" t="s">
        <v>60</v>
      </c>
      <c r="F28" s="51">
        <f>ROUNDUP(D28*0.75,2)</f>
        <v>0.13</v>
      </c>
      <c r="G28" s="52">
        <f>ROUNDUP((K4*D28)+(K5*D28*0.75)+(K6*(D28*2)),0)</f>
        <v>0</v>
      </c>
      <c r="H28" s="52">
        <f>G28</f>
        <v>0</v>
      </c>
      <c r="I28" s="171" t="s">
        <v>59</v>
      </c>
      <c r="J28" s="172"/>
      <c r="K28" s="53"/>
      <c r="L28" s="54"/>
      <c r="M28" s="55"/>
      <c r="N28" s="56"/>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thickBot="1" x14ac:dyDescent="0.2">
      <c r="A30" s="178"/>
      <c r="B30" s="67"/>
      <c r="C30" s="67"/>
      <c r="D30" s="68"/>
      <c r="E30" s="69"/>
      <c r="F30" s="69"/>
      <c r="G30" s="70"/>
      <c r="H30" s="70"/>
      <c r="I30" s="175"/>
      <c r="J30" s="175"/>
      <c r="K30" s="71"/>
      <c r="L30" s="72"/>
      <c r="M30" s="68"/>
      <c r="N30" s="73"/>
      <c r="O30" s="74"/>
      <c r="P30" s="78"/>
    </row>
  </sheetData>
  <mergeCells count="13">
    <mergeCell ref="A1:B1"/>
    <mergeCell ref="C1:K1"/>
    <mergeCell ref="K2:M2"/>
    <mergeCell ref="O6:P6"/>
    <mergeCell ref="A7:E7"/>
    <mergeCell ref="O7:P7"/>
    <mergeCell ref="I28:J30"/>
    <mergeCell ref="A9:A30"/>
    <mergeCell ref="I8:J8"/>
    <mergeCell ref="K8:L8"/>
    <mergeCell ref="I9:J11"/>
    <mergeCell ref="I12:J21"/>
    <mergeCell ref="I22:J2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4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thickBot="1" x14ac:dyDescent="0.2">
      <c r="A1" s="195" t="s">
        <v>85</v>
      </c>
      <c r="B1" s="196"/>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205</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188</v>
      </c>
      <c r="C9" s="41" t="s">
        <v>136</v>
      </c>
      <c r="D9" s="42">
        <v>5</v>
      </c>
      <c r="E9" s="43" t="s">
        <v>43</v>
      </c>
      <c r="F9" s="43">
        <f>ROUNDUP(D9*0.75,2)</f>
        <v>3.75</v>
      </c>
      <c r="G9" s="44">
        <f>ROUNDUP((K4*D9)+(K5*D9*0.75)+(K6*(D9*2)),0)</f>
        <v>0</v>
      </c>
      <c r="H9" s="44">
        <f>G9</f>
        <v>0</v>
      </c>
      <c r="I9" s="187" t="s">
        <v>189</v>
      </c>
      <c r="J9" s="188"/>
      <c r="K9" s="45" t="s">
        <v>28</v>
      </c>
      <c r="L9" s="46">
        <f>ROUNDUP((K4*M9)+(K5*M9*0.75)+(K6*(M9*2)),2)</f>
        <v>0</v>
      </c>
      <c r="M9" s="42">
        <v>110</v>
      </c>
      <c r="N9" s="47">
        <f t="shared" ref="N9:N14" si="0">ROUNDUP(M9*0.75,2)</f>
        <v>82.5</v>
      </c>
      <c r="O9" s="48"/>
      <c r="P9" s="75"/>
    </row>
    <row r="10" spans="1:17" ht="18.75" customHeight="1" x14ac:dyDescent="0.15">
      <c r="A10" s="177"/>
      <c r="B10" s="49"/>
      <c r="C10" s="49" t="s">
        <v>104</v>
      </c>
      <c r="D10" s="55">
        <v>10</v>
      </c>
      <c r="E10" s="51" t="s">
        <v>43</v>
      </c>
      <c r="F10" s="51">
        <f>ROUNDUP(D10*0.75,2)</f>
        <v>7.5</v>
      </c>
      <c r="G10" s="52">
        <f>ROUNDUP((K4*D10)+(K5*D10*0.75)+(K6*(D10*2)),0)</f>
        <v>0</v>
      </c>
      <c r="H10" s="52">
        <f>G10+(G10*10/100)</f>
        <v>0</v>
      </c>
      <c r="I10" s="173"/>
      <c r="J10" s="173"/>
      <c r="K10" s="53" t="s">
        <v>51</v>
      </c>
      <c r="L10" s="54">
        <f>ROUNDUP((K4*M10)+(K5*M10*0.75)+(K6*(M10*2)),2)</f>
        <v>0</v>
      </c>
      <c r="M10" s="55">
        <v>1</v>
      </c>
      <c r="N10" s="56">
        <f t="shared" si="0"/>
        <v>0.75</v>
      </c>
      <c r="O10" s="57"/>
      <c r="P10" s="76"/>
    </row>
    <row r="11" spans="1:17" ht="18.75" customHeight="1" x14ac:dyDescent="0.15">
      <c r="A11" s="177"/>
      <c r="B11" s="49"/>
      <c r="C11" s="49" t="s">
        <v>27</v>
      </c>
      <c r="D11" s="55">
        <v>10</v>
      </c>
      <c r="E11" s="51" t="s">
        <v>43</v>
      </c>
      <c r="F11" s="51">
        <f>ROUNDUP(D11*0.75,2)</f>
        <v>7.5</v>
      </c>
      <c r="G11" s="52">
        <f>ROUNDUP((K4*D11)+(K5*D11*0.75)+(K6*(D11*2)),0)</f>
        <v>0</v>
      </c>
      <c r="H11" s="52">
        <f>G11+(G11*3/100)</f>
        <v>0</v>
      </c>
      <c r="I11" s="173"/>
      <c r="J11" s="173"/>
      <c r="K11" s="53" t="s">
        <v>34</v>
      </c>
      <c r="L11" s="54">
        <f>ROUNDUP((K4*M11)+(K5*M11*0.75)+(K6*(M11*2)),2)</f>
        <v>0</v>
      </c>
      <c r="M11" s="55">
        <v>10</v>
      </c>
      <c r="N11" s="56">
        <f t="shared" si="0"/>
        <v>7.5</v>
      </c>
      <c r="O11" s="57"/>
      <c r="P11" s="76"/>
    </row>
    <row r="12" spans="1:17" ht="18.75" customHeight="1" x14ac:dyDescent="0.15">
      <c r="A12" s="177"/>
      <c r="B12" s="49"/>
      <c r="C12" s="49"/>
      <c r="D12" s="55"/>
      <c r="E12" s="51"/>
      <c r="F12" s="51"/>
      <c r="G12" s="52"/>
      <c r="H12" s="52"/>
      <c r="I12" s="173"/>
      <c r="J12" s="173"/>
      <c r="K12" s="53" t="s">
        <v>30</v>
      </c>
      <c r="L12" s="54">
        <f>ROUNDUP((K4*M12)+(K5*M12*0.75)+(K6*(M12*2)),2)</f>
        <v>0</v>
      </c>
      <c r="M12" s="55">
        <v>1</v>
      </c>
      <c r="N12" s="56">
        <f t="shared" si="0"/>
        <v>0.75</v>
      </c>
      <c r="O12" s="57"/>
      <c r="P12" s="76"/>
    </row>
    <row r="13" spans="1:17" ht="18.75" customHeight="1" x14ac:dyDescent="0.15">
      <c r="A13" s="177"/>
      <c r="B13" s="49"/>
      <c r="C13" s="49"/>
      <c r="D13" s="55"/>
      <c r="E13" s="51"/>
      <c r="F13" s="51"/>
      <c r="G13" s="52"/>
      <c r="H13" s="52"/>
      <c r="I13" s="173"/>
      <c r="J13" s="173"/>
      <c r="K13" s="53" t="s">
        <v>35</v>
      </c>
      <c r="L13" s="54">
        <f>ROUNDUP((K4*M13)+(K5*M13*0.75)+(K6*(M13*2)),2)</f>
        <v>0</v>
      </c>
      <c r="M13" s="55">
        <v>1</v>
      </c>
      <c r="N13" s="56">
        <f t="shared" si="0"/>
        <v>0.75</v>
      </c>
      <c r="O13" s="57"/>
      <c r="P13" s="76"/>
    </row>
    <row r="14" spans="1:17" ht="18.75" customHeight="1" x14ac:dyDescent="0.15">
      <c r="A14" s="177"/>
      <c r="B14" s="49"/>
      <c r="C14" s="49"/>
      <c r="D14" s="55"/>
      <c r="E14" s="51"/>
      <c r="F14" s="51"/>
      <c r="G14" s="52"/>
      <c r="H14" s="52"/>
      <c r="I14" s="173"/>
      <c r="J14" s="173"/>
      <c r="K14" s="53" t="s">
        <v>36</v>
      </c>
      <c r="L14" s="54">
        <f>ROUNDUP((K4*M14)+(K5*M14*0.75)+(K6*(M14*2)),2)</f>
        <v>0</v>
      </c>
      <c r="M14" s="55">
        <v>1.5</v>
      </c>
      <c r="N14" s="56">
        <f t="shared" si="0"/>
        <v>1.1300000000000001</v>
      </c>
      <c r="O14" s="57"/>
      <c r="P14" s="76" t="s">
        <v>37</v>
      </c>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58"/>
      <c r="C16" s="58"/>
      <c r="D16" s="59"/>
      <c r="E16" s="60"/>
      <c r="F16" s="60"/>
      <c r="G16" s="61"/>
      <c r="H16" s="61"/>
      <c r="I16" s="174"/>
      <c r="J16" s="174"/>
      <c r="K16" s="62"/>
      <c r="L16" s="63"/>
      <c r="M16" s="59"/>
      <c r="N16" s="64"/>
      <c r="O16" s="65"/>
      <c r="P16" s="77"/>
    </row>
    <row r="17" spans="1:16" ht="18.75" customHeight="1" x14ac:dyDescent="0.15">
      <c r="A17" s="177"/>
      <c r="B17" s="49" t="s">
        <v>191</v>
      </c>
      <c r="C17" s="49" t="s">
        <v>97</v>
      </c>
      <c r="D17" s="55">
        <v>1</v>
      </c>
      <c r="E17" s="51" t="s">
        <v>60</v>
      </c>
      <c r="F17" s="51">
        <f>ROUNDUP(D17*0.75,2)</f>
        <v>0.75</v>
      </c>
      <c r="G17" s="52">
        <f>ROUNDUP((K4*D17)+(K5*D17*0.75)+(K6*(D17*2)),0)</f>
        <v>0</v>
      </c>
      <c r="H17" s="52">
        <f>G17</f>
        <v>0</v>
      </c>
      <c r="I17" s="171" t="s">
        <v>192</v>
      </c>
      <c r="J17" s="172"/>
      <c r="K17" s="53" t="s">
        <v>67</v>
      </c>
      <c r="L17" s="54">
        <f>ROUNDUP((K4*M17)+(K5*M17*0.75)+(K6*(M17*2)),2)</f>
        <v>0</v>
      </c>
      <c r="M17" s="55">
        <v>2</v>
      </c>
      <c r="N17" s="56">
        <f>ROUNDUP(M17*0.75,2)</f>
        <v>1.5</v>
      </c>
      <c r="O17" s="57" t="s">
        <v>40</v>
      </c>
      <c r="P17" s="76" t="s">
        <v>64</v>
      </c>
    </row>
    <row r="18" spans="1:16" ht="18.75" customHeight="1" x14ac:dyDescent="0.15">
      <c r="A18" s="177"/>
      <c r="B18" s="49"/>
      <c r="C18" s="49" t="s">
        <v>68</v>
      </c>
      <c r="D18" s="55">
        <v>10</v>
      </c>
      <c r="E18" s="51" t="s">
        <v>43</v>
      </c>
      <c r="F18" s="51">
        <f>ROUNDUP(D18*0.75,2)</f>
        <v>7.5</v>
      </c>
      <c r="G18" s="52">
        <f>ROUNDUP((K4*D18)+(K5*D18*0.75)+(K6*(D18*2)),0)</f>
        <v>0</v>
      </c>
      <c r="H18" s="52">
        <f>G18+(G18*6/100)</f>
        <v>0</v>
      </c>
      <c r="I18" s="173"/>
      <c r="J18" s="173"/>
      <c r="K18" s="53" t="s">
        <v>31</v>
      </c>
      <c r="L18" s="54">
        <f>ROUNDUP((K4*M18)+(K5*M18*0.75)+(K6*(M18*2)),2)</f>
        <v>0</v>
      </c>
      <c r="M18" s="55">
        <v>0.3</v>
      </c>
      <c r="N18" s="56">
        <f>ROUNDUP(M18*0.75,2)</f>
        <v>0.23</v>
      </c>
      <c r="O18" s="57"/>
      <c r="P18" s="76"/>
    </row>
    <row r="19" spans="1:16" ht="18.75" customHeight="1" x14ac:dyDescent="0.15">
      <c r="A19" s="177"/>
      <c r="B19" s="49"/>
      <c r="C19" s="49" t="s">
        <v>190</v>
      </c>
      <c r="D19" s="55">
        <v>5</v>
      </c>
      <c r="E19" s="51" t="s">
        <v>43</v>
      </c>
      <c r="F19" s="51">
        <f>ROUNDUP(D19*0.75,2)</f>
        <v>3.75</v>
      </c>
      <c r="G19" s="52">
        <f>ROUNDUP((K4*D19)+(K5*D19*0.75)+(K6*(D19*2)),0)</f>
        <v>0</v>
      </c>
      <c r="H19" s="52">
        <f>G19+(G19*20/100)</f>
        <v>0</v>
      </c>
      <c r="I19" s="173"/>
      <c r="J19" s="173"/>
      <c r="K19" s="53" t="s">
        <v>76</v>
      </c>
      <c r="L19" s="54">
        <f>ROUNDUP((K4*M19)+(K5*M19*0.75)+(K6*(M19*2)),2)</f>
        <v>0</v>
      </c>
      <c r="M19" s="55">
        <v>0.01</v>
      </c>
      <c r="N19" s="56">
        <f>ROUNDUP(M19*0.75,2)</f>
        <v>0.01</v>
      </c>
      <c r="O19" s="57"/>
      <c r="P19" s="76"/>
    </row>
    <row r="20" spans="1:16" ht="18.75" customHeight="1" x14ac:dyDescent="0.15">
      <c r="A20" s="177"/>
      <c r="B20" s="49"/>
      <c r="C20" s="49"/>
      <c r="D20" s="55"/>
      <c r="E20" s="51"/>
      <c r="F20" s="51"/>
      <c r="G20" s="52"/>
      <c r="H20" s="52"/>
      <c r="I20" s="173"/>
      <c r="J20" s="173"/>
      <c r="K20" s="53" t="s">
        <v>30</v>
      </c>
      <c r="L20" s="54">
        <f>ROUNDUP((K4*M20)+(K5*M20*0.75)+(K6*(M20*2)),2)</f>
        <v>0</v>
      </c>
      <c r="M20" s="55">
        <v>0.5</v>
      </c>
      <c r="N20" s="56">
        <f>ROUNDUP(M20*0.75,2)</f>
        <v>0.38</v>
      </c>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49"/>
      <c r="C22" s="49"/>
      <c r="D22" s="55"/>
      <c r="E22" s="51"/>
      <c r="F22" s="51"/>
      <c r="G22" s="52"/>
      <c r="H22" s="52"/>
      <c r="I22" s="173"/>
      <c r="J22" s="173"/>
      <c r="K22" s="53"/>
      <c r="L22" s="54"/>
      <c r="M22" s="55"/>
      <c r="N22" s="56"/>
      <c r="O22" s="57"/>
      <c r="P22" s="76"/>
    </row>
    <row r="23" spans="1:16" ht="18.75" customHeight="1" x14ac:dyDescent="0.15">
      <c r="A23" s="177"/>
      <c r="B23" s="49"/>
      <c r="C23" s="49"/>
      <c r="D23" s="55"/>
      <c r="E23" s="51"/>
      <c r="F23" s="51"/>
      <c r="G23" s="52"/>
      <c r="H23" s="52"/>
      <c r="I23" s="173"/>
      <c r="J23" s="173"/>
      <c r="K23" s="53"/>
      <c r="L23" s="54"/>
      <c r="M23" s="55"/>
      <c r="N23" s="56"/>
      <c r="O23" s="57"/>
      <c r="P23" s="76"/>
    </row>
    <row r="24" spans="1:16" ht="18.75" customHeight="1" x14ac:dyDescent="0.15">
      <c r="A24" s="177"/>
      <c r="B24" s="58"/>
      <c r="C24" s="58"/>
      <c r="D24" s="59"/>
      <c r="E24" s="60"/>
      <c r="F24" s="60"/>
      <c r="G24" s="61"/>
      <c r="H24" s="61"/>
      <c r="I24" s="174"/>
      <c r="J24" s="174"/>
      <c r="K24" s="62"/>
      <c r="L24" s="63"/>
      <c r="M24" s="59"/>
      <c r="N24" s="64"/>
      <c r="O24" s="65"/>
      <c r="P24" s="77"/>
    </row>
    <row r="25" spans="1:16" ht="18.75" customHeight="1" x14ac:dyDescent="0.15">
      <c r="A25" s="177"/>
      <c r="B25" s="49" t="s">
        <v>193</v>
      </c>
      <c r="C25" s="49" t="s">
        <v>96</v>
      </c>
      <c r="D25" s="55">
        <v>10</v>
      </c>
      <c r="E25" s="51" t="s">
        <v>49</v>
      </c>
      <c r="F25" s="51">
        <f>ROUNDUP(D25*0.75,2)</f>
        <v>7.5</v>
      </c>
      <c r="G25" s="52">
        <f>ROUNDUP((K4*D25)+(K5*D25*0.75)+(K6*(D25*2)),0)</f>
        <v>0</v>
      </c>
      <c r="H25" s="52">
        <f>G25</f>
        <v>0</v>
      </c>
      <c r="I25" s="171" t="s">
        <v>206</v>
      </c>
      <c r="J25" s="172"/>
      <c r="K25" s="53" t="s">
        <v>35</v>
      </c>
      <c r="L25" s="54">
        <f>ROUNDUP((K4*M25)+(K5*M25*0.75)+(K6*(M25*2)),2)</f>
        <v>0</v>
      </c>
      <c r="M25" s="55">
        <v>0.5</v>
      </c>
      <c r="N25" s="56">
        <f>ROUNDUP(M25*0.75,2)</f>
        <v>0.38</v>
      </c>
      <c r="O25" s="57"/>
      <c r="P25" s="76"/>
    </row>
    <row r="26" spans="1:16" ht="18.75" customHeight="1" x14ac:dyDescent="0.15">
      <c r="A26" s="177"/>
      <c r="B26" s="49"/>
      <c r="C26" s="49" t="s">
        <v>47</v>
      </c>
      <c r="D26" s="55">
        <v>40</v>
      </c>
      <c r="E26" s="51" t="s">
        <v>43</v>
      </c>
      <c r="F26" s="51">
        <f>ROUNDUP(D26*0.75,2)</f>
        <v>30</v>
      </c>
      <c r="G26" s="52">
        <f>ROUNDUP((K4*D26)+(K5*D26*0.75)+(K6*(D26*2)),0)</f>
        <v>0</v>
      </c>
      <c r="H26" s="52">
        <f>G26+(G26*10/100)</f>
        <v>0</v>
      </c>
      <c r="I26" s="173"/>
      <c r="J26" s="173"/>
      <c r="K26" s="53" t="s">
        <v>34</v>
      </c>
      <c r="L26" s="54">
        <f>ROUNDUP((K4*M26)+(K5*M26*0.75)+(K6*(M26*2)),2)</f>
        <v>0</v>
      </c>
      <c r="M26" s="55">
        <v>30</v>
      </c>
      <c r="N26" s="56">
        <f>ROUNDUP(M26*0.75,2)</f>
        <v>22.5</v>
      </c>
      <c r="O26" s="57"/>
      <c r="P26" s="76"/>
    </row>
    <row r="27" spans="1:16" ht="18.75" customHeight="1" x14ac:dyDescent="0.15">
      <c r="A27" s="177"/>
      <c r="B27" s="49"/>
      <c r="C27" s="49" t="s">
        <v>50</v>
      </c>
      <c r="D27" s="55">
        <v>5</v>
      </c>
      <c r="E27" s="51" t="s">
        <v>43</v>
      </c>
      <c r="F27" s="51">
        <f>ROUNDUP(D27*0.75,2)</f>
        <v>3.75</v>
      </c>
      <c r="G27" s="52">
        <f>ROUNDUP((K4*D27)+(K5*D27*0.75)+(K6*(D27*2)),0)</f>
        <v>0</v>
      </c>
      <c r="H27" s="52">
        <f>G27</f>
        <v>0</v>
      </c>
      <c r="I27" s="173"/>
      <c r="J27" s="173"/>
      <c r="K27" s="53" t="s">
        <v>36</v>
      </c>
      <c r="L27" s="54">
        <f>ROUNDUP((K4*M27)+(K5*M27*0.75)+(K6*(M27*2)),2)</f>
        <v>0</v>
      </c>
      <c r="M27" s="55">
        <v>1.5</v>
      </c>
      <c r="N27" s="56">
        <f>ROUNDUP(M27*0.75,2)</f>
        <v>1.1300000000000001</v>
      </c>
      <c r="O27" s="57"/>
      <c r="P27" s="76" t="s">
        <v>37</v>
      </c>
    </row>
    <row r="28" spans="1:16" ht="18.75" customHeight="1" x14ac:dyDescent="0.15">
      <c r="A28" s="177"/>
      <c r="B28" s="49"/>
      <c r="C28" s="49"/>
      <c r="D28" s="55"/>
      <c r="E28" s="51"/>
      <c r="F28" s="51"/>
      <c r="G28" s="52"/>
      <c r="H28" s="52"/>
      <c r="I28" s="173"/>
      <c r="J28" s="173"/>
      <c r="K28" s="53" t="s">
        <v>30</v>
      </c>
      <c r="L28" s="54">
        <f>ROUNDUP((K4*M28)+(K5*M28*0.75)+(K6*(M28*2)),2)</f>
        <v>0</v>
      </c>
      <c r="M28" s="55">
        <v>1.5</v>
      </c>
      <c r="N28" s="56">
        <f>ROUNDUP(M28*0.75,2)</f>
        <v>1.1300000000000001</v>
      </c>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x14ac:dyDescent="0.15">
      <c r="A30" s="177"/>
      <c r="B30" s="49"/>
      <c r="C30" s="49"/>
      <c r="D30" s="55"/>
      <c r="E30" s="51"/>
      <c r="F30" s="51"/>
      <c r="G30" s="52"/>
      <c r="H30" s="52"/>
      <c r="I30" s="173"/>
      <c r="J30" s="173"/>
      <c r="K30" s="53"/>
      <c r="L30" s="54"/>
      <c r="M30" s="55"/>
      <c r="N30" s="56"/>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x14ac:dyDescent="0.15">
      <c r="A32" s="177"/>
      <c r="B32" s="58"/>
      <c r="C32" s="58"/>
      <c r="D32" s="59"/>
      <c r="E32" s="60"/>
      <c r="F32" s="60"/>
      <c r="G32" s="61"/>
      <c r="H32" s="61"/>
      <c r="I32" s="174"/>
      <c r="J32" s="174"/>
      <c r="K32" s="62"/>
      <c r="L32" s="63"/>
      <c r="M32" s="59"/>
      <c r="N32" s="64"/>
      <c r="O32" s="65"/>
      <c r="P32" s="77"/>
    </row>
    <row r="33" spans="1:16" ht="18.75" customHeight="1" x14ac:dyDescent="0.15">
      <c r="A33" s="177"/>
      <c r="B33" s="49" t="s">
        <v>53</v>
      </c>
      <c r="C33" s="49" t="s">
        <v>127</v>
      </c>
      <c r="D33" s="55">
        <v>2</v>
      </c>
      <c r="E33" s="51" t="s">
        <v>60</v>
      </c>
      <c r="F33" s="51">
        <f>ROUNDUP(D33*0.75,2)</f>
        <v>1.5</v>
      </c>
      <c r="G33" s="52">
        <f>ROUNDUP((K4*D33)+(K5*D33*0.75)+(K6*(D33*2)),0)</f>
        <v>0</v>
      </c>
      <c r="H33" s="52">
        <f>G33</f>
        <v>0</v>
      </c>
      <c r="I33" s="171" t="s">
        <v>54</v>
      </c>
      <c r="J33" s="172"/>
      <c r="K33" s="53" t="s">
        <v>34</v>
      </c>
      <c r="L33" s="54">
        <f>ROUNDUP((K4*M33)+(K5*M33*0.75)+(K6*(M33*2)),2)</f>
        <v>0</v>
      </c>
      <c r="M33" s="55">
        <v>100</v>
      </c>
      <c r="N33" s="56">
        <f>ROUNDUP(M33*0.75,2)</f>
        <v>75</v>
      </c>
      <c r="O33" s="57" t="s">
        <v>37</v>
      </c>
      <c r="P33" s="76"/>
    </row>
    <row r="34" spans="1:16" ht="18.75" customHeight="1" x14ac:dyDescent="0.15">
      <c r="A34" s="177"/>
      <c r="B34" s="49"/>
      <c r="C34" s="49" t="s">
        <v>108</v>
      </c>
      <c r="D34" s="55">
        <v>5</v>
      </c>
      <c r="E34" s="51" t="s">
        <v>43</v>
      </c>
      <c r="F34" s="51">
        <f>ROUNDUP(D34*0.75,2)</f>
        <v>3.75</v>
      </c>
      <c r="G34" s="52">
        <f>ROUNDUP((K4*D34)+(K5*D34*0.75)+(K6*(D34*2)),0)</f>
        <v>0</v>
      </c>
      <c r="H34" s="52">
        <f>G34</f>
        <v>0</v>
      </c>
      <c r="I34" s="173"/>
      <c r="J34" s="173"/>
      <c r="K34" s="53" t="s">
        <v>31</v>
      </c>
      <c r="L34" s="54">
        <f>ROUNDUP((K4*M34)+(K5*M34*0.75)+(K6*(M34*2)),2)</f>
        <v>0</v>
      </c>
      <c r="M34" s="55">
        <v>0.1</v>
      </c>
      <c r="N34" s="56">
        <f>ROUNDUP(M34*0.75,2)</f>
        <v>0.08</v>
      </c>
      <c r="O34" s="57"/>
      <c r="P34" s="76"/>
    </row>
    <row r="35" spans="1:16" ht="18.75" customHeight="1" x14ac:dyDescent="0.15">
      <c r="A35" s="177"/>
      <c r="B35" s="49"/>
      <c r="C35" s="49"/>
      <c r="D35" s="55"/>
      <c r="E35" s="51"/>
      <c r="F35" s="51"/>
      <c r="G35" s="52"/>
      <c r="H35" s="52"/>
      <c r="I35" s="173"/>
      <c r="J35" s="173"/>
      <c r="K35" s="53" t="s">
        <v>36</v>
      </c>
      <c r="L35" s="54">
        <f>ROUNDUP((K4*M35)+(K5*M35*0.75)+(K6*(M35*2)),2)</f>
        <v>0</v>
      </c>
      <c r="M35" s="55">
        <v>0.5</v>
      </c>
      <c r="N35" s="56">
        <f>ROUNDUP(M35*0.75,2)</f>
        <v>0.38</v>
      </c>
      <c r="O35" s="57"/>
      <c r="P35" s="76" t="s">
        <v>37</v>
      </c>
    </row>
    <row r="36" spans="1:16" ht="18.75" customHeight="1" x14ac:dyDescent="0.15">
      <c r="A36" s="177"/>
      <c r="B36" s="49"/>
      <c r="C36" s="49"/>
      <c r="D36" s="55"/>
      <c r="E36" s="51"/>
      <c r="F36" s="51"/>
      <c r="G36" s="52"/>
      <c r="H36" s="52"/>
      <c r="I36" s="173"/>
      <c r="J36" s="173"/>
      <c r="K36" s="53"/>
      <c r="L36" s="54"/>
      <c r="M36" s="55"/>
      <c r="N36" s="56"/>
      <c r="O36" s="57"/>
      <c r="P36" s="76"/>
    </row>
    <row r="37" spans="1:16" ht="18.75" customHeight="1" x14ac:dyDescent="0.15">
      <c r="A37" s="177"/>
      <c r="B37" s="58"/>
      <c r="C37" s="58"/>
      <c r="D37" s="59"/>
      <c r="E37" s="60"/>
      <c r="F37" s="60"/>
      <c r="G37" s="61"/>
      <c r="H37" s="61"/>
      <c r="I37" s="174"/>
      <c r="J37" s="174"/>
      <c r="K37" s="62"/>
      <c r="L37" s="63"/>
      <c r="M37" s="59"/>
      <c r="N37" s="64"/>
      <c r="O37" s="65"/>
      <c r="P37" s="77"/>
    </row>
    <row r="38" spans="1:16" ht="18.75" customHeight="1" x14ac:dyDescent="0.15">
      <c r="A38" s="177"/>
      <c r="B38" s="49" t="s">
        <v>58</v>
      </c>
      <c r="C38" s="49" t="s">
        <v>55</v>
      </c>
      <c r="D38" s="50">
        <v>0.125</v>
      </c>
      <c r="E38" s="51" t="s">
        <v>60</v>
      </c>
      <c r="F38" s="51">
        <f>ROUNDUP(D38*0.75,2)</f>
        <v>9.9999999999999992E-2</v>
      </c>
      <c r="G38" s="52">
        <f>ROUNDUP((K4*D38)+(K5*D38*0.75)+(K6*(D38*2)),0)</f>
        <v>0</v>
      </c>
      <c r="H38" s="52">
        <f>G38</f>
        <v>0</v>
      </c>
      <c r="I38" s="171" t="s">
        <v>59</v>
      </c>
      <c r="J38" s="172"/>
      <c r="K38" s="53"/>
      <c r="L38" s="54"/>
      <c r="M38" s="55"/>
      <c r="N38" s="56"/>
      <c r="O38" s="57"/>
      <c r="P38" s="76"/>
    </row>
    <row r="39" spans="1:16" ht="18.75" customHeight="1" x14ac:dyDescent="0.15">
      <c r="A39" s="177"/>
      <c r="B39" s="49"/>
      <c r="C39" s="49"/>
      <c r="D39" s="55"/>
      <c r="E39" s="51"/>
      <c r="F39" s="51"/>
      <c r="G39" s="52"/>
      <c r="H39" s="52"/>
      <c r="I39" s="173"/>
      <c r="J39" s="173"/>
      <c r="K39" s="53"/>
      <c r="L39" s="54"/>
      <c r="M39" s="55"/>
      <c r="N39" s="56"/>
      <c r="O39" s="57"/>
      <c r="P39" s="76"/>
    </row>
    <row r="40" spans="1:16" ht="18.75" customHeight="1" thickBot="1" x14ac:dyDescent="0.2">
      <c r="A40" s="178"/>
      <c r="B40" s="67"/>
      <c r="C40" s="67"/>
      <c r="D40" s="68"/>
      <c r="E40" s="69"/>
      <c r="F40" s="69"/>
      <c r="G40" s="70"/>
      <c r="H40" s="70"/>
      <c r="I40" s="175"/>
      <c r="J40" s="175"/>
      <c r="K40" s="71"/>
      <c r="L40" s="72"/>
      <c r="M40" s="68"/>
      <c r="N40" s="73"/>
      <c r="O40" s="74"/>
      <c r="P40" s="78"/>
    </row>
  </sheetData>
  <mergeCells count="14">
    <mergeCell ref="A1:B1"/>
    <mergeCell ref="C1:K1"/>
    <mergeCell ref="K2:M2"/>
    <mergeCell ref="O6:P6"/>
    <mergeCell ref="A7:E7"/>
    <mergeCell ref="O7:P7"/>
    <mergeCell ref="I33:J37"/>
    <mergeCell ref="I38:J40"/>
    <mergeCell ref="A9:A40"/>
    <mergeCell ref="I8:J8"/>
    <mergeCell ref="K8:L8"/>
    <mergeCell ref="I9:J16"/>
    <mergeCell ref="I17:J24"/>
    <mergeCell ref="I25:J32"/>
  </mergeCells>
  <phoneticPr fontId="3"/>
  <printOptions horizontalCentered="1" verticalCentered="1"/>
  <pageMargins left="0.39370078740157483" right="0.39370078740157483" top="0.39370078740157483" bottom="0.39370078740157483" header="0.19685039370078741" footer="0.31496062992125984"/>
  <pageSetup paperSize="12"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29"/>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113</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114</v>
      </c>
      <c r="C9" s="41" t="s">
        <v>116</v>
      </c>
      <c r="D9" s="42">
        <v>40</v>
      </c>
      <c r="E9" s="43" t="s">
        <v>43</v>
      </c>
      <c r="F9" s="43">
        <f t="shared" ref="F9:F14" si="0">ROUNDUP(D9*0.75,2)</f>
        <v>30</v>
      </c>
      <c r="G9" s="44">
        <f>ROUNDUP((K4*D9)+(K5*D9*0.75)+(K6*(D9*2)),0)</f>
        <v>0</v>
      </c>
      <c r="H9" s="44">
        <f>G9</f>
        <v>0</v>
      </c>
      <c r="I9" s="187" t="s">
        <v>115</v>
      </c>
      <c r="J9" s="188"/>
      <c r="K9" s="45" t="s">
        <v>51</v>
      </c>
      <c r="L9" s="46">
        <f>ROUNDUP((K4*M9)+(K5*M9*0.75)+(K6*(M9*2)),2)</f>
        <v>0</v>
      </c>
      <c r="M9" s="42">
        <v>2</v>
      </c>
      <c r="N9" s="47">
        <f t="shared" ref="N9:N14" si="1">ROUNDUP(M9*0.75,2)</f>
        <v>1.5</v>
      </c>
      <c r="O9" s="48" t="s">
        <v>117</v>
      </c>
      <c r="P9" s="75"/>
    </row>
    <row r="10" spans="1:17" ht="18.75" customHeight="1" x14ac:dyDescent="0.15">
      <c r="A10" s="177"/>
      <c r="B10" s="49"/>
      <c r="C10" s="49" t="s">
        <v>82</v>
      </c>
      <c r="D10" s="55">
        <v>20</v>
      </c>
      <c r="E10" s="51" t="s">
        <v>49</v>
      </c>
      <c r="F10" s="51">
        <f t="shared" si="0"/>
        <v>15</v>
      </c>
      <c r="G10" s="52">
        <f>ROUNDUP((K4*D10)+(K5*D10*0.75)+(K6*(D10*2)),0)</f>
        <v>0</v>
      </c>
      <c r="H10" s="52">
        <f>G10</f>
        <v>0</v>
      </c>
      <c r="I10" s="173"/>
      <c r="J10" s="173"/>
      <c r="K10" s="53" t="s">
        <v>34</v>
      </c>
      <c r="L10" s="54">
        <f>ROUNDUP((K4*M10)+(K5*M10*0.75)+(K6*(M10*2)),2)</f>
        <v>0</v>
      </c>
      <c r="M10" s="55">
        <v>180</v>
      </c>
      <c r="N10" s="56">
        <f t="shared" si="1"/>
        <v>135</v>
      </c>
      <c r="O10" s="57"/>
      <c r="P10" s="76"/>
    </row>
    <row r="11" spans="1:17" ht="18.75" customHeight="1" x14ac:dyDescent="0.15">
      <c r="A11" s="177"/>
      <c r="B11" s="49"/>
      <c r="C11" s="49" t="s">
        <v>68</v>
      </c>
      <c r="D11" s="55">
        <v>30</v>
      </c>
      <c r="E11" s="51" t="s">
        <v>43</v>
      </c>
      <c r="F11" s="51">
        <f t="shared" si="0"/>
        <v>22.5</v>
      </c>
      <c r="G11" s="52">
        <f>ROUNDUP((K4*D11)+(K5*D11*0.75)+(K6*(D11*2)),0)</f>
        <v>0</v>
      </c>
      <c r="H11" s="52">
        <f>G11+(G11*6/100)</f>
        <v>0</v>
      </c>
      <c r="I11" s="173"/>
      <c r="J11" s="173"/>
      <c r="K11" s="53" t="s">
        <v>30</v>
      </c>
      <c r="L11" s="54">
        <f>ROUNDUP((K4*M11)+(K5*M11*0.75)+(K6*(M11*2)),2)</f>
        <v>0</v>
      </c>
      <c r="M11" s="55">
        <v>1</v>
      </c>
      <c r="N11" s="56">
        <f t="shared" si="1"/>
        <v>0.75</v>
      </c>
      <c r="O11" s="57"/>
      <c r="P11" s="76"/>
    </row>
    <row r="12" spans="1:17" ht="18.75" customHeight="1" x14ac:dyDescent="0.15">
      <c r="A12" s="177"/>
      <c r="B12" s="49"/>
      <c r="C12" s="49" t="s">
        <v>27</v>
      </c>
      <c r="D12" s="55">
        <v>10</v>
      </c>
      <c r="E12" s="51" t="s">
        <v>43</v>
      </c>
      <c r="F12" s="51">
        <f t="shared" si="0"/>
        <v>7.5</v>
      </c>
      <c r="G12" s="52">
        <f>ROUNDUP((K4*D12)+(K5*D12*0.75)+(K6*(D12*2)),0)</f>
        <v>0</v>
      </c>
      <c r="H12" s="52">
        <f>G12+(G12*3/100)</f>
        <v>0</v>
      </c>
      <c r="I12" s="173"/>
      <c r="J12" s="173"/>
      <c r="K12" s="53" t="s">
        <v>38</v>
      </c>
      <c r="L12" s="54">
        <f>ROUNDUP((K4*M12)+(K5*M12*0.75)+(K6*(M12*2)),2)</f>
        <v>0</v>
      </c>
      <c r="M12" s="55">
        <v>2</v>
      </c>
      <c r="N12" s="56">
        <f t="shared" si="1"/>
        <v>1.5</v>
      </c>
      <c r="O12" s="57"/>
      <c r="P12" s="76"/>
    </row>
    <row r="13" spans="1:17" ht="18.75" customHeight="1" x14ac:dyDescent="0.15">
      <c r="A13" s="177"/>
      <c r="B13" s="49"/>
      <c r="C13" s="49" t="s">
        <v>118</v>
      </c>
      <c r="D13" s="55">
        <v>5</v>
      </c>
      <c r="E13" s="51" t="s">
        <v>43</v>
      </c>
      <c r="F13" s="51">
        <f t="shared" si="0"/>
        <v>3.75</v>
      </c>
      <c r="G13" s="52">
        <f>ROUNDUP((K4*D13)+(K5*D13*0.75)+(K6*(D13*2)),0)</f>
        <v>0</v>
      </c>
      <c r="H13" s="52">
        <f>G13</f>
        <v>0</v>
      </c>
      <c r="I13" s="173"/>
      <c r="J13" s="173"/>
      <c r="K13" s="53" t="s">
        <v>36</v>
      </c>
      <c r="L13" s="54">
        <f>ROUNDUP((K4*M13)+(K5*M13*0.75)+(K6*(M13*2)),2)</f>
        <v>0</v>
      </c>
      <c r="M13" s="55">
        <v>2.5</v>
      </c>
      <c r="N13" s="56">
        <f t="shared" si="1"/>
        <v>1.8800000000000001</v>
      </c>
      <c r="O13" s="57" t="s">
        <v>37</v>
      </c>
      <c r="P13" s="76" t="s">
        <v>37</v>
      </c>
    </row>
    <row r="14" spans="1:17" ht="18.75" customHeight="1" x14ac:dyDescent="0.15">
      <c r="A14" s="177"/>
      <c r="B14" s="49"/>
      <c r="C14" s="49" t="s">
        <v>50</v>
      </c>
      <c r="D14" s="55">
        <v>5</v>
      </c>
      <c r="E14" s="51" t="s">
        <v>43</v>
      </c>
      <c r="F14" s="51">
        <f t="shared" si="0"/>
        <v>3.75</v>
      </c>
      <c r="G14" s="52">
        <f>ROUNDUP((K4*D14)+(K5*D14*0.75)+(K6*(D14*2)),0)</f>
        <v>0</v>
      </c>
      <c r="H14" s="52">
        <f>G14</f>
        <v>0</v>
      </c>
      <c r="I14" s="173"/>
      <c r="J14" s="173"/>
      <c r="K14" s="53" t="s">
        <v>52</v>
      </c>
      <c r="L14" s="54">
        <f>ROUNDUP((K4*M14)+(K5*M14*0.75)+(K6*(M14*2)),2)</f>
        <v>0</v>
      </c>
      <c r="M14" s="55">
        <v>1</v>
      </c>
      <c r="N14" s="56">
        <f t="shared" si="1"/>
        <v>0.75</v>
      </c>
      <c r="O14" s="57"/>
      <c r="P14" s="76"/>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49"/>
      <c r="C16" s="49"/>
      <c r="D16" s="55"/>
      <c r="E16" s="51"/>
      <c r="F16" s="51"/>
      <c r="G16" s="52"/>
      <c r="H16" s="52"/>
      <c r="I16" s="173"/>
      <c r="J16" s="173"/>
      <c r="K16" s="53"/>
      <c r="L16" s="54"/>
      <c r="M16" s="55"/>
      <c r="N16" s="56"/>
      <c r="O16" s="57"/>
      <c r="P16" s="76"/>
    </row>
    <row r="17" spans="1:16" ht="18.75" customHeight="1" x14ac:dyDescent="0.15">
      <c r="A17" s="177"/>
      <c r="B17" s="49"/>
      <c r="C17" s="49"/>
      <c r="D17" s="55"/>
      <c r="E17" s="51"/>
      <c r="F17" s="51"/>
      <c r="G17" s="52"/>
      <c r="H17" s="52"/>
      <c r="I17" s="173"/>
      <c r="J17" s="173"/>
      <c r="K17" s="53"/>
      <c r="L17" s="54"/>
      <c r="M17" s="55"/>
      <c r="N17" s="56"/>
      <c r="O17" s="57"/>
      <c r="P17" s="76"/>
    </row>
    <row r="18" spans="1:16" ht="18.75" customHeight="1" x14ac:dyDescent="0.15">
      <c r="A18" s="177"/>
      <c r="B18" s="58"/>
      <c r="C18" s="58"/>
      <c r="D18" s="59"/>
      <c r="E18" s="60"/>
      <c r="F18" s="60"/>
      <c r="G18" s="61"/>
      <c r="H18" s="61"/>
      <c r="I18" s="174"/>
      <c r="J18" s="174"/>
      <c r="K18" s="62"/>
      <c r="L18" s="63"/>
      <c r="M18" s="59"/>
      <c r="N18" s="64"/>
      <c r="O18" s="65"/>
      <c r="P18" s="77"/>
    </row>
    <row r="19" spans="1:16" ht="18.75" customHeight="1" x14ac:dyDescent="0.15">
      <c r="A19" s="177"/>
      <c r="B19" s="49" t="s">
        <v>119</v>
      </c>
      <c r="C19" s="49" t="s">
        <v>99</v>
      </c>
      <c r="D19" s="50">
        <v>0.16666666666666666</v>
      </c>
      <c r="E19" s="51" t="s">
        <v>100</v>
      </c>
      <c r="F19" s="51">
        <f>ROUNDUP(D19*0.75,2)</f>
        <v>0.13</v>
      </c>
      <c r="G19" s="52">
        <f>ROUNDUP((K4*D19)+(K5*D19*0.75)+(K6*(D19*2)),0)</f>
        <v>0</v>
      </c>
      <c r="H19" s="52">
        <f>G19</f>
        <v>0</v>
      </c>
      <c r="I19" s="171" t="s">
        <v>120</v>
      </c>
      <c r="J19" s="172"/>
      <c r="K19" s="53" t="s">
        <v>30</v>
      </c>
      <c r="L19" s="54">
        <f>ROUNDUP((K4*M19)+(K5*M19*0.75)+(K6*(M19*2)),2)</f>
        <v>0</v>
      </c>
      <c r="M19" s="55">
        <v>1</v>
      </c>
      <c r="N19" s="56">
        <f>ROUNDUP(M19*0.75,2)</f>
        <v>0.75</v>
      </c>
      <c r="O19" s="57"/>
      <c r="P19" s="76"/>
    </row>
    <row r="20" spans="1:16" ht="18.75" customHeight="1" x14ac:dyDescent="0.15">
      <c r="A20" s="177"/>
      <c r="B20" s="49"/>
      <c r="C20" s="49" t="s">
        <v>97</v>
      </c>
      <c r="D20" s="50">
        <v>0.25</v>
      </c>
      <c r="E20" s="51" t="s">
        <v>60</v>
      </c>
      <c r="F20" s="51">
        <f>ROUNDUP(D20*0.75,2)</f>
        <v>0.19</v>
      </c>
      <c r="G20" s="52">
        <f>ROUNDUP((K4*D20)+(K5*D20*0.75)+(K6*(D20*2)),0)</f>
        <v>0</v>
      </c>
      <c r="H20" s="52">
        <f>G20</f>
        <v>0</v>
      </c>
      <c r="I20" s="173"/>
      <c r="J20" s="173"/>
      <c r="K20" s="53" t="s">
        <v>31</v>
      </c>
      <c r="L20" s="54">
        <f>ROUNDUP((K4*M20)+(K5*M20*0.75)+(K6*(M20*2)),2)</f>
        <v>0</v>
      </c>
      <c r="M20" s="55">
        <v>0.1</v>
      </c>
      <c r="N20" s="56">
        <f>ROUNDUP(M20*0.75,2)</f>
        <v>0.08</v>
      </c>
      <c r="O20" s="57" t="s">
        <v>40</v>
      </c>
      <c r="P20" s="76"/>
    </row>
    <row r="21" spans="1:16" ht="18.75" customHeight="1" x14ac:dyDescent="0.15">
      <c r="A21" s="177"/>
      <c r="B21" s="49"/>
      <c r="C21" s="49" t="s">
        <v>44</v>
      </c>
      <c r="D21" s="55">
        <v>10</v>
      </c>
      <c r="E21" s="51" t="s">
        <v>43</v>
      </c>
      <c r="F21" s="51">
        <f>ROUNDUP(D21*0.75,2)</f>
        <v>7.5</v>
      </c>
      <c r="G21" s="52">
        <f>ROUNDUP((K4*D21)+(K5*D21*0.75)+(K6*(D21*2)),0)</f>
        <v>0</v>
      </c>
      <c r="H21" s="52">
        <f>G21+(G21*2/100)</f>
        <v>0</v>
      </c>
      <c r="I21" s="173"/>
      <c r="J21" s="173"/>
      <c r="K21" s="53" t="s">
        <v>29</v>
      </c>
      <c r="L21" s="54">
        <f>ROUNDUP((K4*M21)+(K5*M21*0.75)+(K6*(M21*2)),2)</f>
        <v>0</v>
      </c>
      <c r="M21" s="55">
        <v>2</v>
      </c>
      <c r="N21" s="56">
        <f>ROUNDUP(M21*0.75,2)</f>
        <v>1.5</v>
      </c>
      <c r="O21" s="57"/>
      <c r="P21" s="76"/>
    </row>
    <row r="22" spans="1:16" ht="18.75" customHeight="1" x14ac:dyDescent="0.15">
      <c r="A22" s="177"/>
      <c r="B22" s="49"/>
      <c r="C22" s="49" t="s">
        <v>75</v>
      </c>
      <c r="D22" s="55">
        <v>10</v>
      </c>
      <c r="E22" s="51" t="s">
        <v>43</v>
      </c>
      <c r="F22" s="51">
        <f>ROUNDUP(D22*0.75,2)</f>
        <v>7.5</v>
      </c>
      <c r="G22" s="52">
        <f>ROUNDUP((K4*D22)+(K5*D22*0.75)+(K6*(D22*2)),0)</f>
        <v>0</v>
      </c>
      <c r="H22" s="52">
        <f>G22</f>
        <v>0</v>
      </c>
      <c r="I22" s="173"/>
      <c r="J22" s="173"/>
      <c r="K22" s="53" t="s">
        <v>51</v>
      </c>
      <c r="L22" s="54">
        <f>ROUNDUP((K4*M22)+(K5*M22*0.75)+(K6*(M22*2)),2)</f>
        <v>0</v>
      </c>
      <c r="M22" s="55">
        <v>2</v>
      </c>
      <c r="N22" s="56">
        <f>ROUNDUP(M22*0.75,2)</f>
        <v>1.5</v>
      </c>
      <c r="O22" s="57"/>
      <c r="P22" s="76"/>
    </row>
    <row r="23" spans="1:16" ht="18.75" customHeight="1" x14ac:dyDescent="0.15">
      <c r="A23" s="177"/>
      <c r="B23" s="49"/>
      <c r="C23" s="49"/>
      <c r="D23" s="55"/>
      <c r="E23" s="51"/>
      <c r="F23" s="51"/>
      <c r="G23" s="52"/>
      <c r="H23" s="52"/>
      <c r="I23" s="173"/>
      <c r="J23" s="173"/>
      <c r="K23" s="53"/>
      <c r="L23" s="54"/>
      <c r="M23" s="55"/>
      <c r="N23" s="56"/>
      <c r="O23" s="57"/>
      <c r="P23" s="76"/>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49"/>
      <c r="C25" s="49"/>
      <c r="D25" s="55"/>
      <c r="E25" s="51"/>
      <c r="F25" s="51"/>
      <c r="G25" s="52"/>
      <c r="H25" s="52"/>
      <c r="I25" s="173"/>
      <c r="J25" s="173"/>
      <c r="K25" s="53"/>
      <c r="L25" s="54"/>
      <c r="M25" s="55"/>
      <c r="N25" s="56"/>
      <c r="O25" s="57"/>
      <c r="P25" s="76"/>
    </row>
    <row r="26" spans="1:16" ht="18.75" customHeight="1" x14ac:dyDescent="0.15">
      <c r="A26" s="177"/>
      <c r="B26" s="58"/>
      <c r="C26" s="58"/>
      <c r="D26" s="59"/>
      <c r="E26" s="60"/>
      <c r="F26" s="60"/>
      <c r="G26" s="61"/>
      <c r="H26" s="61"/>
      <c r="I26" s="174"/>
      <c r="J26" s="174"/>
      <c r="K26" s="62"/>
      <c r="L26" s="63"/>
      <c r="M26" s="59"/>
      <c r="N26" s="64"/>
      <c r="O26" s="65"/>
      <c r="P26" s="77"/>
    </row>
    <row r="27" spans="1:16" ht="18.75" customHeight="1" x14ac:dyDescent="0.15">
      <c r="A27" s="177"/>
      <c r="B27" s="49" t="s">
        <v>121</v>
      </c>
      <c r="C27" s="49" t="s">
        <v>122</v>
      </c>
      <c r="D27" s="50">
        <v>0.16666666666666666</v>
      </c>
      <c r="E27" s="51" t="s">
        <v>60</v>
      </c>
      <c r="F27" s="51">
        <f>ROUNDUP(D27*0.75,2)</f>
        <v>0.13</v>
      </c>
      <c r="G27" s="52">
        <f>ROUNDUP((K4*D27)+(K5*D27*0.75)+(K6*(D27*2)),0)</f>
        <v>0</v>
      </c>
      <c r="H27" s="52">
        <f>G27</f>
        <v>0</v>
      </c>
      <c r="I27" s="171" t="s">
        <v>59</v>
      </c>
      <c r="J27" s="172"/>
      <c r="K27" s="53"/>
      <c r="L27" s="54"/>
      <c r="M27" s="55"/>
      <c r="N27" s="56"/>
      <c r="O27" s="57"/>
      <c r="P27" s="76"/>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thickBot="1" x14ac:dyDescent="0.2">
      <c r="A29" s="178"/>
      <c r="B29" s="67"/>
      <c r="C29" s="67"/>
      <c r="D29" s="68"/>
      <c r="E29" s="69"/>
      <c r="F29" s="69"/>
      <c r="G29" s="70"/>
      <c r="H29" s="70"/>
      <c r="I29" s="175"/>
      <c r="J29" s="175"/>
      <c r="K29" s="71"/>
      <c r="L29" s="72"/>
      <c r="M29" s="68"/>
      <c r="N29" s="73"/>
      <c r="O29" s="74"/>
      <c r="P29" s="78"/>
    </row>
  </sheetData>
  <mergeCells count="12">
    <mergeCell ref="A1:B1"/>
    <mergeCell ref="C1:K1"/>
    <mergeCell ref="K2:M2"/>
    <mergeCell ref="O6:P6"/>
    <mergeCell ref="A7:E7"/>
    <mergeCell ref="O7:P7"/>
    <mergeCell ref="A9:A29"/>
    <mergeCell ref="I8:J8"/>
    <mergeCell ref="K8:L8"/>
    <mergeCell ref="I9:J18"/>
    <mergeCell ref="I19:J26"/>
    <mergeCell ref="I27:J29"/>
  </mergeCells>
  <phoneticPr fontId="3"/>
  <printOptions horizontalCentered="1" verticalCentered="1"/>
  <pageMargins left="0.39370078740157483" right="0.39370078740157483" top="0.39370078740157483" bottom="0.39370078740157483" header="0.19685039370078741" footer="0.31496062992125984"/>
  <pageSetup paperSize="12"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3"/>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128</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129</v>
      </c>
      <c r="C12" s="49" t="s">
        <v>130</v>
      </c>
      <c r="D12" s="55">
        <v>1</v>
      </c>
      <c r="E12" s="51" t="s">
        <v>33</v>
      </c>
      <c r="F12" s="51">
        <f t="shared" ref="F12:F17" si="0">ROUNDUP(D12*0.75,2)</f>
        <v>0.75</v>
      </c>
      <c r="G12" s="52">
        <f>ROUNDUP((K4*D12)+(K5*D12*0.75)+(K6*(D12*2)),0)</f>
        <v>0</v>
      </c>
      <c r="H12" s="52">
        <f>G12</f>
        <v>0</v>
      </c>
      <c r="I12" s="171" t="s">
        <v>211</v>
      </c>
      <c r="J12" s="172"/>
      <c r="K12" s="53" t="s">
        <v>30</v>
      </c>
      <c r="L12" s="54">
        <f>ROUNDUP((K4*M12)+(K5*M12*0.75)+(K6*(M12*2)),2)</f>
        <v>0</v>
      </c>
      <c r="M12" s="55">
        <v>0.5</v>
      </c>
      <c r="N12" s="56">
        <f t="shared" ref="N12:N18" si="1">ROUNDUP(M12*0.75,2)</f>
        <v>0.38</v>
      </c>
      <c r="O12" s="57"/>
      <c r="P12" s="76"/>
    </row>
    <row r="13" spans="1:17" ht="18.75" customHeight="1" x14ac:dyDescent="0.15">
      <c r="A13" s="177"/>
      <c r="B13" s="49"/>
      <c r="C13" s="49" t="s">
        <v>131</v>
      </c>
      <c r="D13" s="55">
        <v>0.5</v>
      </c>
      <c r="E13" s="51" t="s">
        <v>43</v>
      </c>
      <c r="F13" s="51">
        <f t="shared" si="0"/>
        <v>0.38</v>
      </c>
      <c r="G13" s="52">
        <f>ROUNDUP((K4*D13)+(K5*D13*0.75)+(K6*(D13*2)),0)</f>
        <v>0</v>
      </c>
      <c r="H13" s="52">
        <f>G13+(G13*8/100)</f>
        <v>0</v>
      </c>
      <c r="I13" s="173"/>
      <c r="J13" s="173"/>
      <c r="K13" s="53" t="s">
        <v>38</v>
      </c>
      <c r="L13" s="54">
        <f>ROUNDUP((K4*M13)+(K5*M13*0.75)+(K6*(M13*2)),2)</f>
        <v>0</v>
      </c>
      <c r="M13" s="55">
        <v>2</v>
      </c>
      <c r="N13" s="56">
        <f t="shared" si="1"/>
        <v>1.5</v>
      </c>
      <c r="O13" s="57"/>
      <c r="P13" s="76"/>
    </row>
    <row r="14" spans="1:17" ht="18.75" customHeight="1" x14ac:dyDescent="0.15">
      <c r="A14" s="177"/>
      <c r="B14" s="49"/>
      <c r="C14" s="49" t="s">
        <v>107</v>
      </c>
      <c r="D14" s="55">
        <v>0.5</v>
      </c>
      <c r="E14" s="51" t="s">
        <v>43</v>
      </c>
      <c r="F14" s="51">
        <f t="shared" si="0"/>
        <v>0.38</v>
      </c>
      <c r="G14" s="52">
        <f>ROUNDUP((K4*D14)+(K5*D14*0.75)+(K6*(D14*2)),0)</f>
        <v>0</v>
      </c>
      <c r="H14" s="52">
        <f>G14+(G14*20/100)</f>
        <v>0</v>
      </c>
      <c r="I14" s="173"/>
      <c r="J14" s="173"/>
      <c r="K14" s="53" t="s">
        <v>36</v>
      </c>
      <c r="L14" s="54">
        <f>ROUNDUP((K4*M14)+(K5*M14*0.75)+(K6*(M14*2)),2)</f>
        <v>0</v>
      </c>
      <c r="M14" s="55">
        <v>2</v>
      </c>
      <c r="N14" s="56">
        <f t="shared" si="1"/>
        <v>1.5</v>
      </c>
      <c r="O14" s="57"/>
      <c r="P14" s="76" t="s">
        <v>37</v>
      </c>
    </row>
    <row r="15" spans="1:17" ht="18.75" customHeight="1" x14ac:dyDescent="0.15">
      <c r="A15" s="177"/>
      <c r="B15" s="49"/>
      <c r="C15" s="49" t="s">
        <v>111</v>
      </c>
      <c r="D15" s="55">
        <v>2</v>
      </c>
      <c r="E15" s="51" t="s">
        <v>43</v>
      </c>
      <c r="F15" s="51">
        <f t="shared" si="0"/>
        <v>1.5</v>
      </c>
      <c r="G15" s="52">
        <f>ROUNDUP((K4*D15)+(K5*D15*0.75)+(K6*(D15*2)),0)</f>
        <v>0</v>
      </c>
      <c r="H15" s="52">
        <f>G15</f>
        <v>0</v>
      </c>
      <c r="I15" s="173"/>
      <c r="J15" s="173"/>
      <c r="K15" s="53" t="s">
        <v>35</v>
      </c>
      <c r="L15" s="54">
        <f>ROUNDUP((K4*M15)+(K5*M15*0.75)+(K6*(M15*2)),2)</f>
        <v>0</v>
      </c>
      <c r="M15" s="55">
        <v>1</v>
      </c>
      <c r="N15" s="56">
        <f t="shared" si="1"/>
        <v>0.75</v>
      </c>
      <c r="O15" s="57"/>
      <c r="P15" s="76"/>
    </row>
    <row r="16" spans="1:17" ht="18.75" customHeight="1" x14ac:dyDescent="0.15">
      <c r="A16" s="177"/>
      <c r="B16" s="49"/>
      <c r="C16" s="49" t="s">
        <v>110</v>
      </c>
      <c r="D16" s="55">
        <v>20</v>
      </c>
      <c r="E16" s="51" t="s">
        <v>43</v>
      </c>
      <c r="F16" s="51">
        <f t="shared" si="0"/>
        <v>15</v>
      </c>
      <c r="G16" s="52">
        <f>ROUNDUP((K4*D16)+(K5*D16*0.75)+(K6*(D16*2)),0)</f>
        <v>0</v>
      </c>
      <c r="H16" s="52">
        <f>G16+(G16*15/100)</f>
        <v>0</v>
      </c>
      <c r="I16" s="173"/>
      <c r="J16" s="173"/>
      <c r="K16" s="53" t="s">
        <v>69</v>
      </c>
      <c r="L16" s="54">
        <f>ROUNDUP((K4*M16)+(K5*M16*0.75)+(K6*(M16*2)),2)</f>
        <v>0</v>
      </c>
      <c r="M16" s="55">
        <v>2</v>
      </c>
      <c r="N16" s="56">
        <f t="shared" si="1"/>
        <v>1.5</v>
      </c>
      <c r="O16" s="57"/>
      <c r="P16" s="76" t="s">
        <v>37</v>
      </c>
    </row>
    <row r="17" spans="1:16" ht="18.75" customHeight="1" x14ac:dyDescent="0.15">
      <c r="A17" s="177"/>
      <c r="B17" s="49"/>
      <c r="C17" s="49" t="s">
        <v>102</v>
      </c>
      <c r="D17" s="55">
        <v>10</v>
      </c>
      <c r="E17" s="51" t="s">
        <v>43</v>
      </c>
      <c r="F17" s="51">
        <f t="shared" si="0"/>
        <v>7.5</v>
      </c>
      <c r="G17" s="52">
        <f>ROUNDUP((K4*D17)+(K5*D17*0.75)+(K6*(D17*2)),0)</f>
        <v>0</v>
      </c>
      <c r="H17" s="52">
        <f>G17+(G17*3/100)</f>
        <v>0</v>
      </c>
      <c r="I17" s="173"/>
      <c r="J17" s="173"/>
      <c r="K17" s="53" t="s">
        <v>52</v>
      </c>
      <c r="L17" s="54">
        <f>ROUNDUP((K4*M17)+(K5*M17*0.75)+(K6*(M17*2)),2)</f>
        <v>0</v>
      </c>
      <c r="M17" s="55">
        <v>2</v>
      </c>
      <c r="N17" s="56">
        <f t="shared" si="1"/>
        <v>1.5</v>
      </c>
      <c r="O17" s="57"/>
      <c r="P17" s="76"/>
    </row>
    <row r="18" spans="1:16" ht="18.75" customHeight="1" x14ac:dyDescent="0.15">
      <c r="A18" s="177"/>
      <c r="B18" s="49"/>
      <c r="C18" s="49"/>
      <c r="D18" s="55"/>
      <c r="E18" s="51"/>
      <c r="F18" s="51"/>
      <c r="G18" s="52"/>
      <c r="H18" s="52"/>
      <c r="I18" s="173"/>
      <c r="J18" s="173"/>
      <c r="K18" s="53" t="s">
        <v>51</v>
      </c>
      <c r="L18" s="54">
        <f>ROUNDUP((K4*M18)+(K5*M18*0.75)+(K6*(M18*2)),2)</f>
        <v>0</v>
      </c>
      <c r="M18" s="55">
        <v>4</v>
      </c>
      <c r="N18" s="56">
        <f t="shared" si="1"/>
        <v>3</v>
      </c>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58"/>
      <c r="C22" s="58"/>
      <c r="D22" s="59"/>
      <c r="E22" s="60"/>
      <c r="F22" s="60"/>
      <c r="G22" s="61"/>
      <c r="H22" s="61"/>
      <c r="I22" s="174"/>
      <c r="J22" s="174"/>
      <c r="K22" s="62"/>
      <c r="L22" s="63"/>
      <c r="M22" s="59"/>
      <c r="N22" s="64"/>
      <c r="O22" s="65"/>
      <c r="P22" s="77"/>
    </row>
    <row r="23" spans="1:16" ht="18.75" customHeight="1" x14ac:dyDescent="0.15">
      <c r="A23" s="177"/>
      <c r="B23" s="49" t="s">
        <v>132</v>
      </c>
      <c r="C23" s="49" t="s">
        <v>134</v>
      </c>
      <c r="D23" s="55">
        <v>5</v>
      </c>
      <c r="E23" s="51" t="s">
        <v>43</v>
      </c>
      <c r="F23" s="51">
        <f>ROUNDUP(D23*0.75,2)</f>
        <v>3.75</v>
      </c>
      <c r="G23" s="52">
        <f>ROUNDUP((K4*D23)+(K5*D23*0.75)+(K6*(D23*2)),0)</f>
        <v>0</v>
      </c>
      <c r="H23" s="52">
        <f>G23</f>
        <v>0</v>
      </c>
      <c r="I23" s="171" t="s">
        <v>133</v>
      </c>
      <c r="J23" s="172"/>
      <c r="K23" s="53" t="s">
        <v>106</v>
      </c>
      <c r="L23" s="54">
        <f>ROUNDUP((K4*M23)+(K5*M23*0.75)+(K6*(M23*2)),2)</f>
        <v>0</v>
      </c>
      <c r="M23" s="55">
        <v>1</v>
      </c>
      <c r="N23" s="56">
        <f>ROUNDUP(M23*0.75,2)</f>
        <v>0.75</v>
      </c>
      <c r="O23" s="57"/>
      <c r="P23" s="76"/>
    </row>
    <row r="24" spans="1:16" ht="18.75" customHeight="1" x14ac:dyDescent="0.15">
      <c r="A24" s="177"/>
      <c r="B24" s="49"/>
      <c r="C24" s="49" t="s">
        <v>27</v>
      </c>
      <c r="D24" s="55">
        <v>10</v>
      </c>
      <c r="E24" s="51" t="s">
        <v>43</v>
      </c>
      <c r="F24" s="51">
        <f>ROUNDUP(D24*0.75,2)</f>
        <v>7.5</v>
      </c>
      <c r="G24" s="52">
        <f>ROUNDUP((K4*D24)+(K5*D24*0.75)+(K6*(D24*2)),0)</f>
        <v>0</v>
      </c>
      <c r="H24" s="52">
        <f>G24+(G24*3/100)</f>
        <v>0</v>
      </c>
      <c r="I24" s="173"/>
      <c r="J24" s="173"/>
      <c r="K24" s="53" t="s">
        <v>34</v>
      </c>
      <c r="L24" s="54">
        <f>ROUNDUP((K4*M24)+(K5*M24*0.75)+(K6*(M24*2)),2)</f>
        <v>0</v>
      </c>
      <c r="M24" s="55">
        <v>20</v>
      </c>
      <c r="N24" s="56">
        <f>ROUNDUP(M24*0.75,2)</f>
        <v>15</v>
      </c>
      <c r="O24" s="57"/>
      <c r="P24" s="76"/>
    </row>
    <row r="25" spans="1:16" ht="18.75" customHeight="1" x14ac:dyDescent="0.15">
      <c r="A25" s="177"/>
      <c r="B25" s="49"/>
      <c r="C25" s="49" t="s">
        <v>135</v>
      </c>
      <c r="D25" s="55">
        <v>5</v>
      </c>
      <c r="E25" s="51" t="s">
        <v>43</v>
      </c>
      <c r="F25" s="51">
        <f>ROUNDUP(D25*0.75,2)</f>
        <v>3.75</v>
      </c>
      <c r="G25" s="52">
        <f>ROUNDUP((K4*D25)+(K5*D25*0.75)+(K6*(D25*2)),0)</f>
        <v>0</v>
      </c>
      <c r="H25" s="52">
        <f>G25</f>
        <v>0</v>
      </c>
      <c r="I25" s="173"/>
      <c r="J25" s="173"/>
      <c r="K25" s="53" t="s">
        <v>30</v>
      </c>
      <c r="L25" s="54">
        <f>ROUNDUP((K4*M25)+(K5*M25*0.75)+(K6*(M25*2)),2)</f>
        <v>0</v>
      </c>
      <c r="M25" s="55">
        <v>1</v>
      </c>
      <c r="N25" s="56">
        <f>ROUNDUP(M25*0.75,2)</f>
        <v>0.75</v>
      </c>
      <c r="O25" s="57"/>
      <c r="P25" s="76"/>
    </row>
    <row r="26" spans="1:16" ht="18.75" customHeight="1" x14ac:dyDescent="0.15">
      <c r="A26" s="177"/>
      <c r="B26" s="49"/>
      <c r="C26" s="49" t="s">
        <v>136</v>
      </c>
      <c r="D26" s="55">
        <v>5</v>
      </c>
      <c r="E26" s="51" t="s">
        <v>43</v>
      </c>
      <c r="F26" s="51">
        <f>ROUNDUP(D26*0.75,2)</f>
        <v>3.75</v>
      </c>
      <c r="G26" s="52">
        <f>ROUNDUP((K4*D26)+(K5*D26*0.75)+(K6*(D26*2)),0)</f>
        <v>0</v>
      </c>
      <c r="H26" s="52">
        <f>G26</f>
        <v>0</v>
      </c>
      <c r="I26" s="173"/>
      <c r="J26" s="173"/>
      <c r="K26" s="53" t="s">
        <v>38</v>
      </c>
      <c r="L26" s="54">
        <f>ROUNDUP((K4*M26)+(K5*M26*0.75)+(K6*(M26*2)),2)</f>
        <v>0</v>
      </c>
      <c r="M26" s="55">
        <v>1</v>
      </c>
      <c r="N26" s="56">
        <f>ROUNDUP(M26*0.75,2)</f>
        <v>0.75</v>
      </c>
      <c r="O26" s="57"/>
      <c r="P26" s="76"/>
    </row>
    <row r="27" spans="1:16" ht="18.75" customHeight="1" x14ac:dyDescent="0.15">
      <c r="A27" s="177"/>
      <c r="B27" s="49"/>
      <c r="C27" s="49"/>
      <c r="D27" s="55"/>
      <c r="E27" s="51"/>
      <c r="F27" s="51"/>
      <c r="G27" s="52"/>
      <c r="H27" s="52"/>
      <c r="I27" s="173"/>
      <c r="J27" s="173"/>
      <c r="K27" s="53" t="s">
        <v>36</v>
      </c>
      <c r="L27" s="54">
        <f>ROUNDUP((K4*M27)+(K5*M27*0.75)+(K6*(M27*2)),2)</f>
        <v>0</v>
      </c>
      <c r="M27" s="55">
        <v>2</v>
      </c>
      <c r="N27" s="56">
        <f>ROUNDUP(M27*0.75,2)</f>
        <v>1.5</v>
      </c>
      <c r="O27" s="57"/>
      <c r="P27" s="76" t="s">
        <v>37</v>
      </c>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x14ac:dyDescent="0.15">
      <c r="A29" s="177"/>
      <c r="B29" s="58"/>
      <c r="C29" s="58"/>
      <c r="D29" s="59"/>
      <c r="E29" s="60"/>
      <c r="F29" s="60"/>
      <c r="G29" s="61"/>
      <c r="H29" s="61"/>
      <c r="I29" s="174"/>
      <c r="J29" s="174"/>
      <c r="K29" s="62"/>
      <c r="L29" s="63"/>
      <c r="M29" s="59"/>
      <c r="N29" s="64"/>
      <c r="O29" s="65"/>
      <c r="P29" s="77"/>
    </row>
    <row r="30" spans="1:16" ht="18.75" customHeight="1" x14ac:dyDescent="0.15">
      <c r="A30" s="177"/>
      <c r="B30" s="49" t="s">
        <v>89</v>
      </c>
      <c r="C30" s="49" t="s">
        <v>68</v>
      </c>
      <c r="D30" s="55">
        <v>20</v>
      </c>
      <c r="E30" s="51" t="s">
        <v>43</v>
      </c>
      <c r="F30" s="51">
        <f>ROUNDUP(D30*0.75,2)</f>
        <v>15</v>
      </c>
      <c r="G30" s="52">
        <f>ROUNDUP((K4*D30)+(K5*D30*0.75)+(K6*(D30*2)),0)</f>
        <v>0</v>
      </c>
      <c r="H30" s="52">
        <f>G30+(G30*6/100)</f>
        <v>0</v>
      </c>
      <c r="I30" s="171" t="s">
        <v>54</v>
      </c>
      <c r="J30" s="172"/>
      <c r="K30" s="53" t="s">
        <v>34</v>
      </c>
      <c r="L30" s="54">
        <f>ROUNDUP((K4*M30)+(K5*M30*0.75)+(K6*(M30*2)),2)</f>
        <v>0</v>
      </c>
      <c r="M30" s="55">
        <v>100</v>
      </c>
      <c r="N30" s="56">
        <f>ROUNDUP(M30*0.75,2)</f>
        <v>75</v>
      </c>
      <c r="O30" s="57"/>
      <c r="P30" s="76"/>
    </row>
    <row r="31" spans="1:16" ht="18.75" customHeight="1" x14ac:dyDescent="0.15">
      <c r="A31" s="177"/>
      <c r="B31" s="49"/>
      <c r="C31" s="49" t="s">
        <v>90</v>
      </c>
      <c r="D31" s="55">
        <v>0.5</v>
      </c>
      <c r="E31" s="51" t="s">
        <v>43</v>
      </c>
      <c r="F31" s="51">
        <f>ROUNDUP(D31*0.75,2)</f>
        <v>0.38</v>
      </c>
      <c r="G31" s="52">
        <f>ROUNDUP((K4*D31)+(K5*D31*0.75)+(K6*(D31*2)),0)</f>
        <v>0</v>
      </c>
      <c r="H31" s="52">
        <f>G31</f>
        <v>0</v>
      </c>
      <c r="I31" s="173"/>
      <c r="J31" s="173"/>
      <c r="K31" s="53" t="s">
        <v>91</v>
      </c>
      <c r="L31" s="54">
        <f>ROUNDUP((K4*M31)+(K5*M31*0.75)+(K6*(M31*2)),2)</f>
        <v>0</v>
      </c>
      <c r="M31" s="55">
        <v>3</v>
      </c>
      <c r="N31" s="56">
        <f>ROUNDUP(M31*0.75,2)</f>
        <v>2.25</v>
      </c>
      <c r="O31" s="57"/>
      <c r="P31" s="76"/>
    </row>
    <row r="32" spans="1:16" ht="18.75" customHeight="1" x14ac:dyDescent="0.15">
      <c r="A32" s="177"/>
      <c r="B32" s="49"/>
      <c r="C32" s="49"/>
      <c r="D32" s="55"/>
      <c r="E32" s="51"/>
      <c r="F32" s="51"/>
      <c r="G32" s="52"/>
      <c r="H32" s="52"/>
      <c r="I32" s="173"/>
      <c r="J32" s="173"/>
      <c r="K32" s="53"/>
      <c r="L32" s="54"/>
      <c r="M32" s="55"/>
      <c r="N32" s="56"/>
      <c r="O32" s="57"/>
      <c r="P32" s="76"/>
    </row>
    <row r="33" spans="1:16" ht="18.75" customHeight="1" thickBot="1" x14ac:dyDescent="0.2">
      <c r="A33" s="178"/>
      <c r="B33" s="67"/>
      <c r="C33" s="67"/>
      <c r="D33" s="68"/>
      <c r="E33" s="69"/>
      <c r="F33" s="69"/>
      <c r="G33" s="70"/>
      <c r="H33" s="70"/>
      <c r="I33" s="175"/>
      <c r="J33" s="175"/>
      <c r="K33" s="71"/>
      <c r="L33" s="72"/>
      <c r="M33" s="68"/>
      <c r="N33" s="73"/>
      <c r="O33" s="74"/>
      <c r="P33" s="78"/>
    </row>
  </sheetData>
  <mergeCells count="13">
    <mergeCell ref="A1:B1"/>
    <mergeCell ref="C1:K1"/>
    <mergeCell ref="K2:M2"/>
    <mergeCell ref="O6:P6"/>
    <mergeCell ref="A7:E7"/>
    <mergeCell ref="O7:P7"/>
    <mergeCell ref="I30:J33"/>
    <mergeCell ref="A9:A33"/>
    <mergeCell ref="I8:J8"/>
    <mergeCell ref="K8:L8"/>
    <mergeCell ref="I9:J11"/>
    <mergeCell ref="I12:J22"/>
    <mergeCell ref="I23:J29"/>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35"/>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138</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123</v>
      </c>
      <c r="C9" s="41" t="s">
        <v>139</v>
      </c>
      <c r="D9" s="79">
        <v>0.5</v>
      </c>
      <c r="E9" s="43" t="s">
        <v>41</v>
      </c>
      <c r="F9" s="43">
        <f>ROUNDUP(D9*0.75,2)</f>
        <v>0.38</v>
      </c>
      <c r="G9" s="44">
        <f>ROUNDUP((K4*D9)+(K5*D9*0.75)+(K6*(D9*2)),0)</f>
        <v>0</v>
      </c>
      <c r="H9" s="44">
        <f>G9</f>
        <v>0</v>
      </c>
      <c r="I9" s="187"/>
      <c r="J9" s="188"/>
      <c r="K9" s="45" t="s">
        <v>28</v>
      </c>
      <c r="L9" s="46">
        <f>ROUNDUP((K4*M9)+(K5*M9*0.75)+(K6*(M9*2)),2)</f>
        <v>0</v>
      </c>
      <c r="M9" s="42">
        <v>110</v>
      </c>
      <c r="N9" s="47">
        <f>ROUNDUP(M9*0.75,2)</f>
        <v>82.5</v>
      </c>
      <c r="O9" s="48" t="s">
        <v>94</v>
      </c>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140</v>
      </c>
      <c r="C12" s="49" t="s">
        <v>142</v>
      </c>
      <c r="D12" s="55">
        <v>1</v>
      </c>
      <c r="E12" s="51" t="s">
        <v>87</v>
      </c>
      <c r="F12" s="51">
        <f>ROUNDUP(D12*0.75,2)</f>
        <v>0.75</v>
      </c>
      <c r="G12" s="52">
        <f>ROUNDUP((K4*D12)+(K5*D12*0.75)+(K6*(D12*2)),0)</f>
        <v>0</v>
      </c>
      <c r="H12" s="52">
        <f>G12</f>
        <v>0</v>
      </c>
      <c r="I12" s="171" t="s">
        <v>141</v>
      </c>
      <c r="J12" s="172"/>
      <c r="K12" s="53" t="s">
        <v>35</v>
      </c>
      <c r="L12" s="54">
        <f>ROUNDUP((K4*M12)+(K5*M12*0.75)+(K6*(M12*2)),2)</f>
        <v>0</v>
      </c>
      <c r="M12" s="55">
        <v>0.5</v>
      </c>
      <c r="N12" s="56">
        <f t="shared" ref="N12:N19" si="0">ROUNDUP(M12*0.75,2)</f>
        <v>0.38</v>
      </c>
      <c r="O12" s="57"/>
      <c r="P12" s="76"/>
    </row>
    <row r="13" spans="1:17" ht="18.75" customHeight="1" x14ac:dyDescent="0.15">
      <c r="A13" s="177"/>
      <c r="B13" s="49"/>
      <c r="C13" s="49" t="s">
        <v>77</v>
      </c>
      <c r="D13" s="55">
        <v>5</v>
      </c>
      <c r="E13" s="51" t="s">
        <v>43</v>
      </c>
      <c r="F13" s="51">
        <f>ROUNDUP(D13*0.75,2)</f>
        <v>3.75</v>
      </c>
      <c r="G13" s="52">
        <f>ROUNDUP((K4*D13)+(K5*D13*0.75)+(K6*(D13*2)),0)</f>
        <v>0</v>
      </c>
      <c r="H13" s="52">
        <f>G13</f>
        <v>0</v>
      </c>
      <c r="I13" s="173"/>
      <c r="J13" s="173"/>
      <c r="K13" s="53" t="s">
        <v>69</v>
      </c>
      <c r="L13" s="54">
        <f>ROUNDUP((K4*M13)+(K5*M13*0.75)+(K6*(M13*2)),2)</f>
        <v>0</v>
      </c>
      <c r="M13" s="55">
        <v>3</v>
      </c>
      <c r="N13" s="56">
        <f t="shared" si="0"/>
        <v>2.25</v>
      </c>
      <c r="O13" s="57" t="s">
        <v>37</v>
      </c>
      <c r="P13" s="76" t="s">
        <v>37</v>
      </c>
    </row>
    <row r="14" spans="1:17" ht="18.75" customHeight="1" x14ac:dyDescent="0.15">
      <c r="A14" s="177"/>
      <c r="B14" s="49"/>
      <c r="C14" s="49" t="s">
        <v>145</v>
      </c>
      <c r="D14" s="55">
        <v>0.5</v>
      </c>
      <c r="E14" s="51" t="s">
        <v>43</v>
      </c>
      <c r="F14" s="51">
        <f>ROUNDUP(D14*0.75,2)</f>
        <v>0.38</v>
      </c>
      <c r="G14" s="52">
        <f>ROUNDUP((K4*D14)+(K5*D14*0.75)+(K6*(D14*2)),0)</f>
        <v>0</v>
      </c>
      <c r="H14" s="52">
        <f>G14</f>
        <v>0</v>
      </c>
      <c r="I14" s="173"/>
      <c r="J14" s="173"/>
      <c r="K14" s="53" t="s">
        <v>143</v>
      </c>
      <c r="L14" s="54">
        <f>ROUNDUP((K4*M14)+(K5*M14*0.75)+(K6*(M14*2)),2)</f>
        <v>0</v>
      </c>
      <c r="M14" s="55">
        <v>3</v>
      </c>
      <c r="N14" s="56">
        <f t="shared" si="0"/>
        <v>2.25</v>
      </c>
      <c r="O14" s="57"/>
      <c r="P14" s="76" t="s">
        <v>144</v>
      </c>
    </row>
    <row r="15" spans="1:17" ht="18.75" customHeight="1" x14ac:dyDescent="0.15">
      <c r="A15" s="177"/>
      <c r="B15" s="49"/>
      <c r="C15" s="49" t="s">
        <v>27</v>
      </c>
      <c r="D15" s="55">
        <v>10</v>
      </c>
      <c r="E15" s="51" t="s">
        <v>43</v>
      </c>
      <c r="F15" s="51">
        <f>ROUNDUP(D15*0.75,2)</f>
        <v>7.5</v>
      </c>
      <c r="G15" s="52">
        <f>ROUNDUP((K4*D15)+(K5*D15*0.75)+(K6*(D15*2)),0)</f>
        <v>0</v>
      </c>
      <c r="H15" s="52">
        <f>G15+(G15*3/100)</f>
        <v>0</v>
      </c>
      <c r="I15" s="173"/>
      <c r="J15" s="173"/>
      <c r="K15" s="53" t="s">
        <v>67</v>
      </c>
      <c r="L15" s="54">
        <f>ROUNDUP((K4*M15)+(K5*M15*0.75)+(K6*(M15*2)),2)</f>
        <v>0</v>
      </c>
      <c r="M15" s="55">
        <v>2</v>
      </c>
      <c r="N15" s="56">
        <f t="shared" si="0"/>
        <v>1.5</v>
      </c>
      <c r="O15" s="57"/>
      <c r="P15" s="76" t="s">
        <v>64</v>
      </c>
    </row>
    <row r="16" spans="1:17" ht="18.75" customHeight="1" x14ac:dyDescent="0.15">
      <c r="A16" s="177"/>
      <c r="B16" s="49"/>
      <c r="C16" s="49"/>
      <c r="D16" s="55"/>
      <c r="E16" s="51"/>
      <c r="F16" s="51"/>
      <c r="G16" s="52"/>
      <c r="H16" s="52"/>
      <c r="I16" s="173"/>
      <c r="J16" s="173"/>
      <c r="K16" s="53" t="s">
        <v>30</v>
      </c>
      <c r="L16" s="54">
        <f>ROUNDUP((K4*M16)+(K5*M16*0.75)+(K6*(M16*2)),2)</f>
        <v>0</v>
      </c>
      <c r="M16" s="55">
        <v>0.3</v>
      </c>
      <c r="N16" s="56">
        <f t="shared" si="0"/>
        <v>0.23</v>
      </c>
      <c r="O16" s="57"/>
      <c r="P16" s="76"/>
    </row>
    <row r="17" spans="1:16" ht="18.75" customHeight="1" x14ac:dyDescent="0.15">
      <c r="A17" s="177"/>
      <c r="B17" s="49"/>
      <c r="C17" s="49"/>
      <c r="D17" s="55"/>
      <c r="E17" s="51"/>
      <c r="F17" s="51"/>
      <c r="G17" s="52"/>
      <c r="H17" s="52"/>
      <c r="I17" s="173"/>
      <c r="J17" s="173"/>
      <c r="K17" s="53" t="s">
        <v>31</v>
      </c>
      <c r="L17" s="54">
        <f>ROUNDUP((K4*M17)+(K5*M17*0.75)+(K6*(M17*2)),2)</f>
        <v>0</v>
      </c>
      <c r="M17" s="55">
        <v>0.1</v>
      </c>
      <c r="N17" s="56">
        <f t="shared" si="0"/>
        <v>0.08</v>
      </c>
      <c r="O17" s="57"/>
      <c r="P17" s="76"/>
    </row>
    <row r="18" spans="1:16" ht="18.75" customHeight="1" x14ac:dyDescent="0.15">
      <c r="A18" s="177"/>
      <c r="B18" s="49"/>
      <c r="C18" s="49"/>
      <c r="D18" s="55"/>
      <c r="E18" s="51"/>
      <c r="F18" s="51"/>
      <c r="G18" s="52"/>
      <c r="H18" s="52"/>
      <c r="I18" s="173"/>
      <c r="J18" s="173"/>
      <c r="K18" s="53" t="s">
        <v>67</v>
      </c>
      <c r="L18" s="54">
        <f>ROUNDUP((K4*M18)+(K5*M18*0.75)+(K6*(M18*2)),2)</f>
        <v>0</v>
      </c>
      <c r="M18" s="55">
        <v>1</v>
      </c>
      <c r="N18" s="56">
        <f t="shared" si="0"/>
        <v>0.75</v>
      </c>
      <c r="O18" s="57"/>
      <c r="P18" s="76" t="s">
        <v>64</v>
      </c>
    </row>
    <row r="19" spans="1:16" ht="18.75" customHeight="1" x14ac:dyDescent="0.15">
      <c r="A19" s="177"/>
      <c r="B19" s="49"/>
      <c r="C19" s="49"/>
      <c r="D19" s="55"/>
      <c r="E19" s="51"/>
      <c r="F19" s="51"/>
      <c r="G19" s="52"/>
      <c r="H19" s="52"/>
      <c r="I19" s="173"/>
      <c r="J19" s="173"/>
      <c r="K19" s="53" t="s">
        <v>80</v>
      </c>
      <c r="L19" s="54">
        <f>ROUNDUP((K4*M19)+(K5*M19*0.75)+(K6*(M19*2)),2)</f>
        <v>0</v>
      </c>
      <c r="M19" s="55">
        <v>10</v>
      </c>
      <c r="N19" s="56">
        <f t="shared" si="0"/>
        <v>7.5</v>
      </c>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146</v>
      </c>
      <c r="C22" s="49" t="s">
        <v>148</v>
      </c>
      <c r="D22" s="50">
        <v>0.25</v>
      </c>
      <c r="E22" s="51" t="s">
        <v>33</v>
      </c>
      <c r="F22" s="51">
        <f>ROUNDUP(D22*0.75,2)</f>
        <v>0.19</v>
      </c>
      <c r="G22" s="52">
        <f>ROUNDUP((K4*D22)+(K5*D22*0.75)+(K6*(D22*2)),0)</f>
        <v>0</v>
      </c>
      <c r="H22" s="52">
        <f>G22</f>
        <v>0</v>
      </c>
      <c r="I22" s="171" t="s">
        <v>147</v>
      </c>
      <c r="J22" s="172"/>
      <c r="K22" s="53" t="s">
        <v>38</v>
      </c>
      <c r="L22" s="54">
        <f>ROUNDUP((K4*M22)+(K5*M22*0.75)+(K6*(M22*2)),2)</f>
        <v>0</v>
      </c>
      <c r="M22" s="55">
        <v>2.5</v>
      </c>
      <c r="N22" s="56">
        <f>ROUNDUP(M22*0.75,2)</f>
        <v>1.8800000000000001</v>
      </c>
      <c r="O22" s="57"/>
      <c r="P22" s="76"/>
    </row>
    <row r="23" spans="1:16" ht="18.75" customHeight="1" x14ac:dyDescent="0.15">
      <c r="A23" s="177"/>
      <c r="B23" s="49"/>
      <c r="C23" s="49" t="s">
        <v>68</v>
      </c>
      <c r="D23" s="55">
        <v>20</v>
      </c>
      <c r="E23" s="51" t="s">
        <v>43</v>
      </c>
      <c r="F23" s="51">
        <f>ROUNDUP(D23*0.75,2)</f>
        <v>15</v>
      </c>
      <c r="G23" s="52">
        <f>ROUNDUP((K4*D23)+(K5*D23*0.75)+(K6*(D23*2)),0)</f>
        <v>0</v>
      </c>
      <c r="H23" s="52">
        <f>G23+(G23*6/100)</f>
        <v>0</v>
      </c>
      <c r="I23" s="173"/>
      <c r="J23" s="173"/>
      <c r="K23" s="53" t="s">
        <v>36</v>
      </c>
      <c r="L23" s="54">
        <f>ROUNDUP((K4*M23)+(K5*M23*0.75)+(K6*(M23*2)),2)</f>
        <v>0</v>
      </c>
      <c r="M23" s="55">
        <v>1.5</v>
      </c>
      <c r="N23" s="56">
        <f>ROUNDUP(M23*0.75,2)</f>
        <v>1.1300000000000001</v>
      </c>
      <c r="O23" s="57"/>
      <c r="P23" s="76" t="s">
        <v>37</v>
      </c>
    </row>
    <row r="24" spans="1:16" ht="18.75" customHeight="1" x14ac:dyDescent="0.15">
      <c r="A24" s="177"/>
      <c r="B24" s="49"/>
      <c r="C24" s="49" t="s">
        <v>79</v>
      </c>
      <c r="D24" s="55">
        <v>10</v>
      </c>
      <c r="E24" s="51" t="s">
        <v>43</v>
      </c>
      <c r="F24" s="51">
        <f>ROUNDUP(D24*0.75,2)</f>
        <v>7.5</v>
      </c>
      <c r="G24" s="52">
        <f>ROUNDUP((K4*D24)+(K5*D24*0.75)+(K6*(D24*2)),0)</f>
        <v>0</v>
      </c>
      <c r="H24" s="52">
        <f>G24+(G24*15/100)</f>
        <v>0</v>
      </c>
      <c r="I24" s="173"/>
      <c r="J24" s="173"/>
      <c r="K24" s="53" t="s">
        <v>34</v>
      </c>
      <c r="L24" s="54">
        <f>ROUNDUP((K4*M24)+(K5*M24*0.75)+(K6*(M24*2)),2)</f>
        <v>0</v>
      </c>
      <c r="M24" s="55">
        <v>30</v>
      </c>
      <c r="N24" s="56">
        <f>ROUNDUP(M24*0.75,2)</f>
        <v>22.5</v>
      </c>
      <c r="O24" s="57"/>
      <c r="P24" s="76"/>
    </row>
    <row r="25" spans="1:16" ht="18.75" customHeight="1" x14ac:dyDescent="0.15">
      <c r="A25" s="177"/>
      <c r="B25" s="49"/>
      <c r="C25" s="49"/>
      <c r="D25" s="55"/>
      <c r="E25" s="51"/>
      <c r="F25" s="51"/>
      <c r="G25" s="52"/>
      <c r="H25" s="52"/>
      <c r="I25" s="173"/>
      <c r="J25" s="173"/>
      <c r="K25" s="53"/>
      <c r="L25" s="54"/>
      <c r="M25" s="55"/>
      <c r="N25" s="56"/>
      <c r="O25" s="57"/>
      <c r="P25" s="76"/>
    </row>
    <row r="26" spans="1:16" ht="18.75" customHeight="1" x14ac:dyDescent="0.15">
      <c r="A26" s="177"/>
      <c r="B26" s="49"/>
      <c r="C26" s="49"/>
      <c r="D26" s="55"/>
      <c r="E26" s="51"/>
      <c r="F26" s="51"/>
      <c r="G26" s="52"/>
      <c r="H26" s="52"/>
      <c r="I26" s="173"/>
      <c r="J26" s="173"/>
      <c r="K26" s="53"/>
      <c r="L26" s="54"/>
      <c r="M26" s="55"/>
      <c r="N26" s="56"/>
      <c r="O26" s="57"/>
      <c r="P26" s="76"/>
    </row>
    <row r="27" spans="1:16" ht="18.75" customHeight="1" x14ac:dyDescent="0.15">
      <c r="A27" s="177"/>
      <c r="B27" s="49"/>
      <c r="C27" s="49"/>
      <c r="D27" s="55"/>
      <c r="E27" s="51"/>
      <c r="F27" s="51"/>
      <c r="G27" s="52"/>
      <c r="H27" s="52"/>
      <c r="I27" s="173"/>
      <c r="J27" s="173"/>
      <c r="K27" s="53"/>
      <c r="L27" s="54"/>
      <c r="M27" s="55"/>
      <c r="N27" s="56"/>
      <c r="O27" s="57"/>
      <c r="P27" s="76"/>
    </row>
    <row r="28" spans="1:16" ht="18.75" customHeight="1" x14ac:dyDescent="0.15">
      <c r="A28" s="177"/>
      <c r="B28" s="58"/>
      <c r="C28" s="58"/>
      <c r="D28" s="59"/>
      <c r="E28" s="60"/>
      <c r="F28" s="60"/>
      <c r="G28" s="61"/>
      <c r="H28" s="61"/>
      <c r="I28" s="174"/>
      <c r="J28" s="174"/>
      <c r="K28" s="62"/>
      <c r="L28" s="63"/>
      <c r="M28" s="59"/>
      <c r="N28" s="64"/>
      <c r="O28" s="65"/>
      <c r="P28" s="77"/>
    </row>
    <row r="29" spans="1:16" ht="18.75" customHeight="1" x14ac:dyDescent="0.15">
      <c r="A29" s="177"/>
      <c r="B29" s="49" t="s">
        <v>89</v>
      </c>
      <c r="C29" s="49" t="s">
        <v>70</v>
      </c>
      <c r="D29" s="55">
        <v>20</v>
      </c>
      <c r="E29" s="51" t="s">
        <v>43</v>
      </c>
      <c r="F29" s="51">
        <f>ROUNDUP(D29*0.75,2)</f>
        <v>15</v>
      </c>
      <c r="G29" s="52">
        <f>ROUNDUP((K4*D29)+(K5*D29*0.75)+(K6*(D29*2)),0)</f>
        <v>0</v>
      </c>
      <c r="H29" s="52">
        <f>G29+(G29*3/100)</f>
        <v>0</v>
      </c>
      <c r="I29" s="171" t="s">
        <v>149</v>
      </c>
      <c r="J29" s="172"/>
      <c r="K29" s="53" t="s">
        <v>34</v>
      </c>
      <c r="L29" s="54">
        <f>ROUNDUP((K4*M29)+(K5*M29*0.75)+(K6*(M29*2)),2)</f>
        <v>0</v>
      </c>
      <c r="M29" s="55">
        <v>100</v>
      </c>
      <c r="N29" s="56">
        <f>ROUNDUP(M29*0.75,2)</f>
        <v>75</v>
      </c>
      <c r="O29" s="57"/>
      <c r="P29" s="76"/>
    </row>
    <row r="30" spans="1:16" ht="18.75" customHeight="1" x14ac:dyDescent="0.15">
      <c r="A30" s="177"/>
      <c r="B30" s="49"/>
      <c r="C30" s="49" t="s">
        <v>108</v>
      </c>
      <c r="D30" s="55">
        <v>5</v>
      </c>
      <c r="E30" s="51" t="s">
        <v>43</v>
      </c>
      <c r="F30" s="51">
        <f>ROUNDUP(D30*0.75,2)</f>
        <v>3.75</v>
      </c>
      <c r="G30" s="52">
        <f>ROUNDUP((K4*D30)+(K5*D30*0.75)+(K6*(D30*2)),0)</f>
        <v>0</v>
      </c>
      <c r="H30" s="52">
        <f>G30</f>
        <v>0</v>
      </c>
      <c r="I30" s="173"/>
      <c r="J30" s="173"/>
      <c r="K30" s="53" t="s">
        <v>91</v>
      </c>
      <c r="L30" s="54">
        <f>ROUNDUP((K4*M30)+(K5*M30*0.75)+(K6*(M30*2)),2)</f>
        <v>0</v>
      </c>
      <c r="M30" s="55">
        <v>3</v>
      </c>
      <c r="N30" s="56">
        <f>ROUNDUP(M30*0.75,2)</f>
        <v>2.25</v>
      </c>
      <c r="O30" s="57"/>
      <c r="P30" s="76"/>
    </row>
    <row r="31" spans="1:16" ht="18.75" customHeight="1" x14ac:dyDescent="0.15">
      <c r="A31" s="177"/>
      <c r="B31" s="49"/>
      <c r="C31" s="49"/>
      <c r="D31" s="55"/>
      <c r="E31" s="51"/>
      <c r="F31" s="51"/>
      <c r="G31" s="52"/>
      <c r="H31" s="52"/>
      <c r="I31" s="173"/>
      <c r="J31" s="173"/>
      <c r="K31" s="53"/>
      <c r="L31" s="54"/>
      <c r="M31" s="55"/>
      <c r="N31" s="56"/>
      <c r="O31" s="57"/>
      <c r="P31" s="76"/>
    </row>
    <row r="32" spans="1:16" ht="18.75" customHeight="1" x14ac:dyDescent="0.15">
      <c r="A32" s="177"/>
      <c r="B32" s="58"/>
      <c r="C32" s="58"/>
      <c r="D32" s="59"/>
      <c r="E32" s="60"/>
      <c r="F32" s="60"/>
      <c r="G32" s="61"/>
      <c r="H32" s="61"/>
      <c r="I32" s="174"/>
      <c r="J32" s="174"/>
      <c r="K32" s="62"/>
      <c r="L32" s="63"/>
      <c r="M32" s="59"/>
      <c r="N32" s="64"/>
      <c r="O32" s="65"/>
      <c r="P32" s="77"/>
    </row>
    <row r="33" spans="1:16" ht="18.75" customHeight="1" x14ac:dyDescent="0.15">
      <c r="A33" s="177"/>
      <c r="B33" s="49" t="s">
        <v>83</v>
      </c>
      <c r="C33" s="49" t="s">
        <v>81</v>
      </c>
      <c r="D33" s="50">
        <v>0.25</v>
      </c>
      <c r="E33" s="51" t="s">
        <v>84</v>
      </c>
      <c r="F33" s="51">
        <f>ROUNDUP(D33*0.75,2)</f>
        <v>0.19</v>
      </c>
      <c r="G33" s="52">
        <f>ROUNDUP((K4*D33)+(K5*D33*0.75)+(K6*(D33*2)),0)</f>
        <v>0</v>
      </c>
      <c r="H33" s="52">
        <f>G33</f>
        <v>0</v>
      </c>
      <c r="I33" s="171" t="s">
        <v>59</v>
      </c>
      <c r="J33" s="172"/>
      <c r="K33" s="53"/>
      <c r="L33" s="54"/>
      <c r="M33" s="55"/>
      <c r="N33" s="56"/>
      <c r="O33" s="57"/>
      <c r="P33" s="76"/>
    </row>
    <row r="34" spans="1:16" ht="18.75" customHeight="1" x14ac:dyDescent="0.15">
      <c r="A34" s="177"/>
      <c r="B34" s="49"/>
      <c r="C34" s="49"/>
      <c r="D34" s="55"/>
      <c r="E34" s="51"/>
      <c r="F34" s="51"/>
      <c r="G34" s="52"/>
      <c r="H34" s="52"/>
      <c r="I34" s="173"/>
      <c r="J34" s="173"/>
      <c r="K34" s="53"/>
      <c r="L34" s="54"/>
      <c r="M34" s="55"/>
      <c r="N34" s="56"/>
      <c r="O34" s="57"/>
      <c r="P34" s="76"/>
    </row>
    <row r="35" spans="1:16" ht="18.75" customHeight="1" thickBot="1" x14ac:dyDescent="0.2">
      <c r="A35" s="178"/>
      <c r="B35" s="67"/>
      <c r="C35" s="67"/>
      <c r="D35" s="68"/>
      <c r="E35" s="69"/>
      <c r="F35" s="69"/>
      <c r="G35" s="70"/>
      <c r="H35" s="70"/>
      <c r="I35" s="175"/>
      <c r="J35" s="175"/>
      <c r="K35" s="71"/>
      <c r="L35" s="72"/>
      <c r="M35" s="68"/>
      <c r="N35" s="73"/>
      <c r="O35" s="74"/>
      <c r="P35" s="78"/>
    </row>
  </sheetData>
  <mergeCells count="14">
    <mergeCell ref="A1:B1"/>
    <mergeCell ref="C1:K1"/>
    <mergeCell ref="K2:M2"/>
    <mergeCell ref="O6:P6"/>
    <mergeCell ref="A7:E7"/>
    <mergeCell ref="O7:P7"/>
    <mergeCell ref="I29:J32"/>
    <mergeCell ref="I33:J35"/>
    <mergeCell ref="A9:A35"/>
    <mergeCell ref="I8:J8"/>
    <mergeCell ref="K8:L8"/>
    <mergeCell ref="I9:J11"/>
    <mergeCell ref="I12:J21"/>
    <mergeCell ref="I22:J28"/>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151</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152</v>
      </c>
      <c r="C12" s="49" t="s">
        <v>48</v>
      </c>
      <c r="D12" s="55">
        <v>40</v>
      </c>
      <c r="E12" s="51" t="s">
        <v>49</v>
      </c>
      <c r="F12" s="51">
        <f t="shared" ref="F12:F17" si="0">ROUNDUP(D12*0.75,2)</f>
        <v>30</v>
      </c>
      <c r="G12" s="52">
        <f>ROUNDUP((K4*D12)+(K5*D12*0.75)+(K6*(D12*2)),0)</f>
        <v>0</v>
      </c>
      <c r="H12" s="52">
        <f>G12</f>
        <v>0</v>
      </c>
      <c r="I12" s="171" t="s">
        <v>153</v>
      </c>
      <c r="J12" s="172"/>
      <c r="K12" s="53" t="s">
        <v>51</v>
      </c>
      <c r="L12" s="54">
        <f>ROUNDUP((K4*M12)+(K5*M12*0.75)+(K6*(M12*2)),2)</f>
        <v>0</v>
      </c>
      <c r="M12" s="55">
        <v>1</v>
      </c>
      <c r="N12" s="56">
        <f t="shared" ref="N12:N19" si="1">ROUNDUP(M12*0.75,2)</f>
        <v>0.75</v>
      </c>
      <c r="O12" s="57"/>
      <c r="P12" s="76"/>
    </row>
    <row r="13" spans="1:17" ht="18.75" customHeight="1" x14ac:dyDescent="0.15">
      <c r="A13" s="177"/>
      <c r="B13" s="49"/>
      <c r="C13" s="49" t="s">
        <v>68</v>
      </c>
      <c r="D13" s="55">
        <v>20</v>
      </c>
      <c r="E13" s="51" t="s">
        <v>43</v>
      </c>
      <c r="F13" s="51">
        <f t="shared" si="0"/>
        <v>15</v>
      </c>
      <c r="G13" s="52">
        <f>ROUNDUP((K4*D13)+(K5*D13*0.75)+(K6*(D13*2)),0)</f>
        <v>0</v>
      </c>
      <c r="H13" s="52">
        <f>G13+(G13*6/100)</f>
        <v>0</v>
      </c>
      <c r="I13" s="173"/>
      <c r="J13" s="173"/>
      <c r="K13" s="53" t="s">
        <v>31</v>
      </c>
      <c r="L13" s="54">
        <f>ROUNDUP((K4*M13)+(K5*M13*0.75)+(K6*(M13*2)),2)</f>
        <v>0</v>
      </c>
      <c r="M13" s="55">
        <v>0.1</v>
      </c>
      <c r="N13" s="56">
        <f t="shared" si="1"/>
        <v>0.08</v>
      </c>
      <c r="O13" s="57"/>
      <c r="P13" s="76"/>
    </row>
    <row r="14" spans="1:17" ht="18.75" customHeight="1" x14ac:dyDescent="0.15">
      <c r="A14" s="177"/>
      <c r="B14" s="49"/>
      <c r="C14" s="49" t="s">
        <v>77</v>
      </c>
      <c r="D14" s="55">
        <v>5</v>
      </c>
      <c r="E14" s="51" t="s">
        <v>43</v>
      </c>
      <c r="F14" s="51">
        <f t="shared" si="0"/>
        <v>3.75</v>
      </c>
      <c r="G14" s="52">
        <f>ROUNDUP((K4*D14)+(K5*D14*0.75)+(K6*(D14*2)),0)</f>
        <v>0</v>
      </c>
      <c r="H14" s="52">
        <f>G14</f>
        <v>0</v>
      </c>
      <c r="I14" s="173"/>
      <c r="J14" s="173"/>
      <c r="K14" s="53" t="s">
        <v>76</v>
      </c>
      <c r="L14" s="54">
        <f>ROUNDUP((K4*M14)+(K5*M14*0.75)+(K6*(M14*2)),2)</f>
        <v>0</v>
      </c>
      <c r="M14" s="55">
        <v>0.01</v>
      </c>
      <c r="N14" s="56">
        <f t="shared" si="1"/>
        <v>0.01</v>
      </c>
      <c r="O14" s="57" t="s">
        <v>37</v>
      </c>
      <c r="P14" s="76"/>
    </row>
    <row r="15" spans="1:17" ht="18.75" customHeight="1" x14ac:dyDescent="0.15">
      <c r="A15" s="177"/>
      <c r="B15" s="49"/>
      <c r="C15" s="49" t="s">
        <v>66</v>
      </c>
      <c r="D15" s="55">
        <v>5</v>
      </c>
      <c r="E15" s="51" t="s">
        <v>63</v>
      </c>
      <c r="F15" s="51">
        <f t="shared" si="0"/>
        <v>3.75</v>
      </c>
      <c r="G15" s="52">
        <f>ROUNDUP((K4*D15)+(K5*D15*0.75)+(K6*(D15*2)),0)</f>
        <v>0</v>
      </c>
      <c r="H15" s="52">
        <f>G15</f>
        <v>0</v>
      </c>
      <c r="I15" s="173"/>
      <c r="J15" s="173"/>
      <c r="K15" s="53" t="s">
        <v>51</v>
      </c>
      <c r="L15" s="54">
        <f>ROUNDUP((K4*M15)+(K5*M15*0.75)+(K6*(M15*2)),2)</f>
        <v>0</v>
      </c>
      <c r="M15" s="55">
        <v>1</v>
      </c>
      <c r="N15" s="56">
        <f t="shared" si="1"/>
        <v>0.75</v>
      </c>
      <c r="O15" s="57"/>
      <c r="P15" s="76"/>
    </row>
    <row r="16" spans="1:17" ht="18.75" customHeight="1" x14ac:dyDescent="0.15">
      <c r="A16" s="177"/>
      <c r="B16" s="49"/>
      <c r="C16" s="49" t="s">
        <v>44</v>
      </c>
      <c r="D16" s="55">
        <v>10</v>
      </c>
      <c r="E16" s="51" t="s">
        <v>43</v>
      </c>
      <c r="F16" s="51">
        <f t="shared" si="0"/>
        <v>7.5</v>
      </c>
      <c r="G16" s="52">
        <f>ROUNDUP((K4*D16)+(K5*D16*0.75)+(K6*(D16*2)),0)</f>
        <v>0</v>
      </c>
      <c r="H16" s="52">
        <f>G16+(G16*2/100)</f>
        <v>0</v>
      </c>
      <c r="I16" s="173"/>
      <c r="J16" s="173"/>
      <c r="K16" s="53" t="s">
        <v>35</v>
      </c>
      <c r="L16" s="54">
        <f>ROUNDUP((K4*M16)+(K5*M16*0.75)+(K6*(M16*2)),2)</f>
        <v>0</v>
      </c>
      <c r="M16" s="55">
        <v>1</v>
      </c>
      <c r="N16" s="56">
        <f t="shared" si="1"/>
        <v>0.75</v>
      </c>
      <c r="O16" s="57"/>
      <c r="P16" s="76"/>
    </row>
    <row r="17" spans="1:16" ht="18.75" customHeight="1" x14ac:dyDescent="0.15">
      <c r="A17" s="177"/>
      <c r="B17" s="49"/>
      <c r="C17" s="49" t="s">
        <v>27</v>
      </c>
      <c r="D17" s="55">
        <v>5</v>
      </c>
      <c r="E17" s="51" t="s">
        <v>43</v>
      </c>
      <c r="F17" s="51">
        <f t="shared" si="0"/>
        <v>3.75</v>
      </c>
      <c r="G17" s="52">
        <f>ROUNDUP((K4*D17)+(K5*D17*0.75)+(K6*(D17*2)),0)</f>
        <v>0</v>
      </c>
      <c r="H17" s="52">
        <f>G17+(G17*3/100)</f>
        <v>0</v>
      </c>
      <c r="I17" s="173"/>
      <c r="J17" s="173"/>
      <c r="K17" s="53" t="s">
        <v>30</v>
      </c>
      <c r="L17" s="54">
        <f>ROUNDUP((K4*M17)+(K5*M17*0.75)+(K6*(M17*2)),2)</f>
        <v>0</v>
      </c>
      <c r="M17" s="55">
        <v>1.5</v>
      </c>
      <c r="N17" s="56">
        <f t="shared" si="1"/>
        <v>1.1300000000000001</v>
      </c>
      <c r="O17" s="57"/>
      <c r="P17" s="76"/>
    </row>
    <row r="18" spans="1:16" ht="18.75" customHeight="1" x14ac:dyDescent="0.15">
      <c r="A18" s="177"/>
      <c r="B18" s="49"/>
      <c r="C18" s="49"/>
      <c r="D18" s="55"/>
      <c r="E18" s="51"/>
      <c r="F18" s="51"/>
      <c r="G18" s="52"/>
      <c r="H18" s="52"/>
      <c r="I18" s="173"/>
      <c r="J18" s="173"/>
      <c r="K18" s="53" t="s">
        <v>38</v>
      </c>
      <c r="L18" s="54">
        <f>ROUNDUP((K4*M18)+(K5*M18*0.75)+(K6*(M18*2)),2)</f>
        <v>0</v>
      </c>
      <c r="M18" s="55">
        <v>1</v>
      </c>
      <c r="N18" s="56">
        <f t="shared" si="1"/>
        <v>0.75</v>
      </c>
      <c r="O18" s="57"/>
      <c r="P18" s="76"/>
    </row>
    <row r="19" spans="1:16" ht="18.75" customHeight="1" x14ac:dyDescent="0.15">
      <c r="A19" s="177"/>
      <c r="B19" s="49"/>
      <c r="C19" s="49"/>
      <c r="D19" s="55"/>
      <c r="E19" s="51"/>
      <c r="F19" s="51"/>
      <c r="G19" s="52"/>
      <c r="H19" s="52"/>
      <c r="I19" s="173"/>
      <c r="J19" s="173"/>
      <c r="K19" s="53" t="s">
        <v>36</v>
      </c>
      <c r="L19" s="54">
        <f>ROUNDUP((K4*M19)+(K5*M19*0.75)+(K6*(M19*2)),2)</f>
        <v>0</v>
      </c>
      <c r="M19" s="55">
        <v>2</v>
      </c>
      <c r="N19" s="56">
        <f t="shared" si="1"/>
        <v>1.5</v>
      </c>
      <c r="O19" s="57"/>
      <c r="P19" s="76" t="s">
        <v>37</v>
      </c>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154</v>
      </c>
      <c r="C22" s="49" t="s">
        <v>109</v>
      </c>
      <c r="D22" s="55">
        <v>50</v>
      </c>
      <c r="E22" s="51" t="s">
        <v>43</v>
      </c>
      <c r="F22" s="51">
        <f>ROUNDUP(D22*0.75,2)</f>
        <v>37.5</v>
      </c>
      <c r="G22" s="52">
        <f>ROUNDUP((K4*D22)+(K5*D22*0.75)+(K6*(D22*2)),0)</f>
        <v>0</v>
      </c>
      <c r="H22" s="52">
        <f>G22+(G22*10/100)</f>
        <v>0</v>
      </c>
      <c r="I22" s="171" t="s">
        <v>155</v>
      </c>
      <c r="J22" s="172"/>
      <c r="K22" s="53" t="s">
        <v>80</v>
      </c>
      <c r="L22" s="54">
        <f>ROUNDUP((K4*M22)+(K5*M22*0.75)+(K6*(M22*2)),2)</f>
        <v>0</v>
      </c>
      <c r="M22" s="55">
        <v>30</v>
      </c>
      <c r="N22" s="56">
        <f>ROUNDUP(M22*0.75,2)</f>
        <v>22.5</v>
      </c>
      <c r="O22" s="57"/>
      <c r="P22" s="76"/>
    </row>
    <row r="23" spans="1:16" ht="18.75" customHeight="1" x14ac:dyDescent="0.15">
      <c r="A23" s="177"/>
      <c r="B23" s="49"/>
      <c r="C23" s="49"/>
      <c r="D23" s="55"/>
      <c r="E23" s="51"/>
      <c r="F23" s="51"/>
      <c r="G23" s="52"/>
      <c r="H23" s="52"/>
      <c r="I23" s="173"/>
      <c r="J23" s="173"/>
      <c r="K23" s="53" t="s">
        <v>30</v>
      </c>
      <c r="L23" s="54">
        <f>ROUNDUP((K4*M23)+(K5*M23*0.75)+(K6*(M23*2)),2)</f>
        <v>0</v>
      </c>
      <c r="M23" s="55">
        <v>1</v>
      </c>
      <c r="N23" s="56">
        <f>ROUNDUP(M23*0.75,2)</f>
        <v>0.75</v>
      </c>
      <c r="O23" s="57"/>
      <c r="P23" s="76"/>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49"/>
      <c r="C25" s="49"/>
      <c r="D25" s="55"/>
      <c r="E25" s="51"/>
      <c r="F25" s="51"/>
      <c r="G25" s="52"/>
      <c r="H25" s="52"/>
      <c r="I25" s="173"/>
      <c r="J25" s="173"/>
      <c r="K25" s="53"/>
      <c r="L25" s="54"/>
      <c r="M25" s="55"/>
      <c r="N25" s="56"/>
      <c r="O25" s="57"/>
      <c r="P25" s="76"/>
    </row>
    <row r="26" spans="1:16" ht="18.75" customHeight="1" x14ac:dyDescent="0.15">
      <c r="A26" s="177"/>
      <c r="B26" s="49"/>
      <c r="C26" s="49"/>
      <c r="D26" s="55"/>
      <c r="E26" s="51"/>
      <c r="F26" s="51"/>
      <c r="G26" s="52"/>
      <c r="H26" s="52"/>
      <c r="I26" s="173"/>
      <c r="J26" s="173"/>
      <c r="K26" s="53"/>
      <c r="L26" s="54"/>
      <c r="M26" s="55"/>
      <c r="N26" s="56"/>
      <c r="O26" s="57"/>
      <c r="P26" s="76"/>
    </row>
    <row r="27" spans="1:16" ht="18.75" customHeight="1" x14ac:dyDescent="0.15">
      <c r="A27" s="177"/>
      <c r="B27" s="58"/>
      <c r="C27" s="58"/>
      <c r="D27" s="59"/>
      <c r="E27" s="60"/>
      <c r="F27" s="60"/>
      <c r="G27" s="61"/>
      <c r="H27" s="61"/>
      <c r="I27" s="174"/>
      <c r="J27" s="174"/>
      <c r="K27" s="62"/>
      <c r="L27" s="63"/>
      <c r="M27" s="59"/>
      <c r="N27" s="64"/>
      <c r="O27" s="65"/>
      <c r="P27" s="77"/>
    </row>
    <row r="28" spans="1:16" ht="18.75" customHeight="1" x14ac:dyDescent="0.15">
      <c r="A28" s="177"/>
      <c r="B28" s="49" t="s">
        <v>89</v>
      </c>
      <c r="C28" s="49" t="s">
        <v>98</v>
      </c>
      <c r="D28" s="55">
        <v>20</v>
      </c>
      <c r="E28" s="51" t="s">
        <v>43</v>
      </c>
      <c r="F28" s="51">
        <f>ROUNDUP(D28*0.75,2)</f>
        <v>15</v>
      </c>
      <c r="G28" s="52">
        <f>ROUNDUP((K4*D28)+(K5*D28*0.75)+(K6*(D28*2)),0)</f>
        <v>0</v>
      </c>
      <c r="H28" s="52">
        <f>G28+(G28*6/100)</f>
        <v>0</v>
      </c>
      <c r="I28" s="171" t="s">
        <v>54</v>
      </c>
      <c r="J28" s="172"/>
      <c r="K28" s="53" t="s">
        <v>34</v>
      </c>
      <c r="L28" s="54">
        <f>ROUNDUP((K4*M28)+(K5*M28*0.75)+(K6*(M28*2)),2)</f>
        <v>0</v>
      </c>
      <c r="M28" s="55">
        <v>100</v>
      </c>
      <c r="N28" s="56">
        <f>ROUNDUP(M28*0.75,2)</f>
        <v>75</v>
      </c>
      <c r="O28" s="57"/>
      <c r="P28" s="76"/>
    </row>
    <row r="29" spans="1:16" ht="18.75" customHeight="1" x14ac:dyDescent="0.15">
      <c r="A29" s="177"/>
      <c r="B29" s="49"/>
      <c r="C29" s="49" t="s">
        <v>97</v>
      </c>
      <c r="D29" s="50">
        <v>0.25</v>
      </c>
      <c r="E29" s="51" t="s">
        <v>60</v>
      </c>
      <c r="F29" s="51">
        <f>ROUNDUP(D29*0.75,2)</f>
        <v>0.19</v>
      </c>
      <c r="G29" s="52">
        <f>ROUNDUP((K4*D29)+(K5*D29*0.75)+(K6*(D29*2)),0)</f>
        <v>0</v>
      </c>
      <c r="H29" s="52">
        <f>G29</f>
        <v>0</v>
      </c>
      <c r="I29" s="173"/>
      <c r="J29" s="173"/>
      <c r="K29" s="53" t="s">
        <v>91</v>
      </c>
      <c r="L29" s="54">
        <f>ROUNDUP((K4*M29)+(K5*M29*0.75)+(K6*(M29*2)),2)</f>
        <v>0</v>
      </c>
      <c r="M29" s="55">
        <v>3</v>
      </c>
      <c r="N29" s="56">
        <f>ROUNDUP(M29*0.75,2)</f>
        <v>2.25</v>
      </c>
      <c r="O29" s="57" t="s">
        <v>40</v>
      </c>
      <c r="P29" s="76"/>
    </row>
    <row r="30" spans="1:16" ht="18.75" customHeight="1" x14ac:dyDescent="0.15">
      <c r="A30" s="177"/>
      <c r="B30" s="49"/>
      <c r="C30" s="49"/>
      <c r="D30" s="55"/>
      <c r="E30" s="51"/>
      <c r="F30" s="51"/>
      <c r="G30" s="52"/>
      <c r="H30" s="52"/>
      <c r="I30" s="173"/>
      <c r="J30" s="173"/>
      <c r="K30" s="53"/>
      <c r="L30" s="54"/>
      <c r="M30" s="55"/>
      <c r="N30" s="56"/>
      <c r="O30" s="57"/>
      <c r="P30" s="76"/>
    </row>
    <row r="31" spans="1:16" ht="18.75" customHeight="1" thickBot="1" x14ac:dyDescent="0.2">
      <c r="A31" s="178"/>
      <c r="B31" s="67"/>
      <c r="C31" s="67"/>
      <c r="D31" s="68"/>
      <c r="E31" s="69"/>
      <c r="F31" s="69"/>
      <c r="G31" s="70"/>
      <c r="H31" s="70"/>
      <c r="I31" s="175"/>
      <c r="J31" s="175"/>
      <c r="K31" s="71"/>
      <c r="L31" s="72"/>
      <c r="M31" s="68"/>
      <c r="N31" s="73"/>
      <c r="O31" s="74"/>
      <c r="P31" s="78"/>
    </row>
  </sheetData>
  <mergeCells count="13">
    <mergeCell ref="A1:B1"/>
    <mergeCell ref="C1:K1"/>
    <mergeCell ref="K2:M2"/>
    <mergeCell ref="O6:P6"/>
    <mergeCell ref="A7:E7"/>
    <mergeCell ref="O7:P7"/>
    <mergeCell ref="I28:J31"/>
    <mergeCell ref="A9:A31"/>
    <mergeCell ref="I8:J8"/>
    <mergeCell ref="K8:L8"/>
    <mergeCell ref="I9:J11"/>
    <mergeCell ref="I12:J21"/>
    <mergeCell ref="I22:J2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1"/>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157</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158</v>
      </c>
      <c r="C9" s="41" t="s">
        <v>150</v>
      </c>
      <c r="D9" s="42">
        <v>40</v>
      </c>
      <c r="E9" s="43" t="s">
        <v>43</v>
      </c>
      <c r="F9" s="43">
        <f>ROUNDUP(D9*0.75,2)</f>
        <v>30</v>
      </c>
      <c r="G9" s="44">
        <f>ROUNDUP((K4*D9)+(K5*D9*0.75)+(K6*(D9*2)),0)</f>
        <v>0</v>
      </c>
      <c r="H9" s="44">
        <f>G9</f>
        <v>0</v>
      </c>
      <c r="I9" s="187" t="s">
        <v>159</v>
      </c>
      <c r="J9" s="188"/>
      <c r="K9" s="45" t="s">
        <v>67</v>
      </c>
      <c r="L9" s="46">
        <f>ROUNDUP((K4*M9)+(K5*M9*0.75)+(K6*(M9*2)),2)</f>
        <v>0</v>
      </c>
      <c r="M9" s="42">
        <v>2</v>
      </c>
      <c r="N9" s="47">
        <f t="shared" ref="N9:N14" si="0">ROUNDUP(M9*0.75,2)</f>
        <v>1.5</v>
      </c>
      <c r="O9" s="48" t="s">
        <v>37</v>
      </c>
      <c r="P9" s="75" t="s">
        <v>64</v>
      </c>
    </row>
    <row r="10" spans="1:17" ht="18.75" customHeight="1" x14ac:dyDescent="0.15">
      <c r="A10" s="177"/>
      <c r="B10" s="49"/>
      <c r="C10" s="49" t="s">
        <v>96</v>
      </c>
      <c r="D10" s="55">
        <v>20</v>
      </c>
      <c r="E10" s="51" t="s">
        <v>49</v>
      </c>
      <c r="F10" s="51">
        <f>ROUNDUP(D10*0.75,2)</f>
        <v>15</v>
      </c>
      <c r="G10" s="52">
        <f>ROUNDUP((K4*D10)+(K5*D10*0.75)+(K6*(D10*2)),0)</f>
        <v>0</v>
      </c>
      <c r="H10" s="52">
        <f>G10</f>
        <v>0</v>
      </c>
      <c r="I10" s="173"/>
      <c r="J10" s="173"/>
      <c r="K10" s="53" t="s">
        <v>35</v>
      </c>
      <c r="L10" s="54">
        <f>ROUNDUP((K4*M10)+(K5*M10*0.75)+(K6*(M10*2)),2)</f>
        <v>0</v>
      </c>
      <c r="M10" s="55">
        <v>0.5</v>
      </c>
      <c r="N10" s="56">
        <f t="shared" si="0"/>
        <v>0.38</v>
      </c>
      <c r="O10" s="57"/>
      <c r="P10" s="76"/>
    </row>
    <row r="11" spans="1:17" ht="18.75" customHeight="1" x14ac:dyDescent="0.15">
      <c r="A11" s="177"/>
      <c r="B11" s="49"/>
      <c r="C11" s="49" t="s">
        <v>68</v>
      </c>
      <c r="D11" s="55">
        <v>30</v>
      </c>
      <c r="E11" s="51" t="s">
        <v>43</v>
      </c>
      <c r="F11" s="51">
        <f>ROUNDUP(D11*0.75,2)</f>
        <v>22.5</v>
      </c>
      <c r="G11" s="52">
        <f>ROUNDUP((K4*D11)+(K5*D11*0.75)+(K6*(D11*2)),0)</f>
        <v>0</v>
      </c>
      <c r="H11" s="52">
        <f>G11+(G11*6/100)</f>
        <v>0</v>
      </c>
      <c r="I11" s="173"/>
      <c r="J11" s="173"/>
      <c r="K11" s="53" t="s">
        <v>51</v>
      </c>
      <c r="L11" s="54">
        <f>ROUNDUP((K4*M11)+(K5*M11*0.75)+(K6*(M11*2)),2)</f>
        <v>0</v>
      </c>
      <c r="M11" s="55">
        <v>2</v>
      </c>
      <c r="N11" s="56">
        <f t="shared" si="0"/>
        <v>1.5</v>
      </c>
      <c r="O11" s="57"/>
      <c r="P11" s="76"/>
    </row>
    <row r="12" spans="1:17" ht="18.75" customHeight="1" x14ac:dyDescent="0.15">
      <c r="A12" s="177"/>
      <c r="B12" s="49"/>
      <c r="C12" s="49" t="s">
        <v>88</v>
      </c>
      <c r="D12" s="55">
        <v>10</v>
      </c>
      <c r="E12" s="51" t="s">
        <v>43</v>
      </c>
      <c r="F12" s="51">
        <f>ROUNDUP(D12*0.75,2)</f>
        <v>7.5</v>
      </c>
      <c r="G12" s="52">
        <f>ROUNDUP((K4*D12)+(K5*D12*0.75)+(K6*(D12*2)),0)</f>
        <v>0</v>
      </c>
      <c r="H12" s="52">
        <f>G12+(G12*15/100)</f>
        <v>0</v>
      </c>
      <c r="I12" s="173"/>
      <c r="J12" s="173"/>
      <c r="K12" s="53" t="s">
        <v>72</v>
      </c>
      <c r="L12" s="54">
        <f>ROUNDUP((K4*M12)+(K5*M12*0.75)+(K6*(M12*2)),2)</f>
        <v>0</v>
      </c>
      <c r="M12" s="55">
        <v>10</v>
      </c>
      <c r="N12" s="56">
        <f t="shared" si="0"/>
        <v>7.5</v>
      </c>
      <c r="O12" s="57"/>
      <c r="P12" s="76"/>
    </row>
    <row r="13" spans="1:17" ht="18.75" customHeight="1" x14ac:dyDescent="0.15">
      <c r="A13" s="177"/>
      <c r="B13" s="49"/>
      <c r="C13" s="49"/>
      <c r="D13" s="55"/>
      <c r="E13" s="51"/>
      <c r="F13" s="51"/>
      <c r="G13" s="52"/>
      <c r="H13" s="52"/>
      <c r="I13" s="173"/>
      <c r="J13" s="173"/>
      <c r="K13" s="53" t="s">
        <v>112</v>
      </c>
      <c r="L13" s="54">
        <f>ROUNDUP((K4*M13)+(K5*M13*0.75)+(K6*(M13*2)),2)</f>
        <v>0</v>
      </c>
      <c r="M13" s="55">
        <v>2</v>
      </c>
      <c r="N13" s="56">
        <f t="shared" si="0"/>
        <v>1.5</v>
      </c>
      <c r="O13" s="57"/>
      <c r="P13" s="76"/>
    </row>
    <row r="14" spans="1:17" ht="18.75" customHeight="1" x14ac:dyDescent="0.15">
      <c r="A14" s="177"/>
      <c r="B14" s="49"/>
      <c r="C14" s="49"/>
      <c r="D14" s="55"/>
      <c r="E14" s="51"/>
      <c r="F14" s="51"/>
      <c r="G14" s="52"/>
      <c r="H14" s="52"/>
      <c r="I14" s="173"/>
      <c r="J14" s="173"/>
      <c r="K14" s="53" t="s">
        <v>30</v>
      </c>
      <c r="L14" s="54">
        <f>ROUNDUP((K4*M14)+(K5*M14*0.75)+(K6*(M14*2)),2)</f>
        <v>0</v>
      </c>
      <c r="M14" s="55">
        <v>0.5</v>
      </c>
      <c r="N14" s="56">
        <f t="shared" si="0"/>
        <v>0.38</v>
      </c>
      <c r="O14" s="57"/>
      <c r="P14" s="76"/>
    </row>
    <row r="15" spans="1:17" ht="18.75" customHeight="1" x14ac:dyDescent="0.15">
      <c r="A15" s="177"/>
      <c r="B15" s="49"/>
      <c r="C15" s="49"/>
      <c r="D15" s="55"/>
      <c r="E15" s="51"/>
      <c r="F15" s="51"/>
      <c r="G15" s="52"/>
      <c r="H15" s="52"/>
      <c r="I15" s="173"/>
      <c r="J15" s="173"/>
      <c r="K15" s="53"/>
      <c r="L15" s="54"/>
      <c r="M15" s="55"/>
      <c r="N15" s="56"/>
      <c r="O15" s="57"/>
      <c r="P15" s="76"/>
    </row>
    <row r="16" spans="1:17" ht="18.75" customHeight="1" x14ac:dyDescent="0.15">
      <c r="A16" s="177"/>
      <c r="B16" s="58"/>
      <c r="C16" s="58"/>
      <c r="D16" s="59"/>
      <c r="E16" s="60"/>
      <c r="F16" s="60"/>
      <c r="G16" s="61"/>
      <c r="H16" s="61"/>
      <c r="I16" s="174"/>
      <c r="J16" s="174"/>
      <c r="K16" s="62"/>
      <c r="L16" s="63"/>
      <c r="M16" s="59"/>
      <c r="N16" s="64"/>
      <c r="O16" s="65"/>
      <c r="P16" s="77"/>
    </row>
    <row r="17" spans="1:16" ht="18.75" customHeight="1" x14ac:dyDescent="0.15">
      <c r="A17" s="177"/>
      <c r="B17" s="49" t="s">
        <v>160</v>
      </c>
      <c r="C17" s="49" t="s">
        <v>65</v>
      </c>
      <c r="D17" s="55">
        <v>40</v>
      </c>
      <c r="E17" s="51" t="s">
        <v>43</v>
      </c>
      <c r="F17" s="51">
        <f>ROUNDUP(D17*0.75,2)</f>
        <v>30</v>
      </c>
      <c r="G17" s="52">
        <f>ROUNDUP((K4*D17)+(K5*D17*0.75)+(K6*(D17*2)),0)</f>
        <v>0</v>
      </c>
      <c r="H17" s="52">
        <f>G17+(G17*10/100)</f>
        <v>0</v>
      </c>
      <c r="I17" s="171" t="s">
        <v>161</v>
      </c>
      <c r="J17" s="172"/>
      <c r="K17" s="53" t="s">
        <v>31</v>
      </c>
      <c r="L17" s="54">
        <f>ROUNDUP((K4*M17)+(K5*M17*0.75)+(K6*(M17*2)),2)</f>
        <v>0</v>
      </c>
      <c r="M17" s="55">
        <v>0.2</v>
      </c>
      <c r="N17" s="56">
        <f>ROUNDUP(M17*0.75,2)</f>
        <v>0.15</v>
      </c>
      <c r="O17" s="57"/>
      <c r="P17" s="76"/>
    </row>
    <row r="18" spans="1:16" ht="18.75" customHeight="1" x14ac:dyDescent="0.15">
      <c r="A18" s="177"/>
      <c r="B18" s="49"/>
      <c r="C18" s="49" t="s">
        <v>75</v>
      </c>
      <c r="D18" s="55">
        <v>10</v>
      </c>
      <c r="E18" s="51" t="s">
        <v>43</v>
      </c>
      <c r="F18" s="51">
        <f>ROUNDUP(D18*0.75,2)</f>
        <v>7.5</v>
      </c>
      <c r="G18" s="52">
        <f>ROUNDUP((K4*D18)+(K5*D18*0.75)+(K6*(D18*2)),0)</f>
        <v>0</v>
      </c>
      <c r="H18" s="52">
        <f>G18</f>
        <v>0</v>
      </c>
      <c r="I18" s="173"/>
      <c r="J18" s="173"/>
      <c r="K18" s="53" t="s">
        <v>30</v>
      </c>
      <c r="L18" s="54">
        <f>ROUNDUP((K4*M18)+(K5*M18*0.75)+(K6*(M18*2)),2)</f>
        <v>0</v>
      </c>
      <c r="M18" s="55">
        <v>0.3</v>
      </c>
      <c r="N18" s="56">
        <f>ROUNDUP(M18*0.75,2)</f>
        <v>0.23</v>
      </c>
      <c r="O18" s="57"/>
      <c r="P18" s="76"/>
    </row>
    <row r="19" spans="1:16" ht="18.75" customHeight="1" x14ac:dyDescent="0.15">
      <c r="A19" s="177"/>
      <c r="B19" s="49"/>
      <c r="C19" s="49"/>
      <c r="D19" s="55"/>
      <c r="E19" s="51"/>
      <c r="F19" s="51"/>
      <c r="G19" s="52"/>
      <c r="H19" s="52"/>
      <c r="I19" s="173"/>
      <c r="J19" s="173"/>
      <c r="K19" s="53" t="s">
        <v>143</v>
      </c>
      <c r="L19" s="54">
        <f>ROUNDUP((K4*M19)+(K5*M19*0.75)+(K6*(M19*2)),2)</f>
        <v>0</v>
      </c>
      <c r="M19" s="55">
        <v>4</v>
      </c>
      <c r="N19" s="56">
        <f>ROUNDUP(M19*0.75,2)</f>
        <v>3</v>
      </c>
      <c r="O19" s="57"/>
      <c r="P19" s="76" t="s">
        <v>144</v>
      </c>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49"/>
      <c r="C21" s="49"/>
      <c r="D21" s="55"/>
      <c r="E21" s="51"/>
      <c r="F21" s="51"/>
      <c r="G21" s="52"/>
      <c r="H21" s="52"/>
      <c r="I21" s="173"/>
      <c r="J21" s="173"/>
      <c r="K21" s="53"/>
      <c r="L21" s="54"/>
      <c r="M21" s="55"/>
      <c r="N21" s="56"/>
      <c r="O21" s="57"/>
      <c r="P21" s="76"/>
    </row>
    <row r="22" spans="1:16" ht="18.75" customHeight="1" x14ac:dyDescent="0.15">
      <c r="A22" s="177"/>
      <c r="B22" s="49"/>
      <c r="C22" s="49"/>
      <c r="D22" s="55"/>
      <c r="E22" s="51"/>
      <c r="F22" s="51"/>
      <c r="G22" s="52"/>
      <c r="H22" s="52"/>
      <c r="I22" s="173"/>
      <c r="J22" s="173"/>
      <c r="K22" s="53"/>
      <c r="L22" s="54"/>
      <c r="M22" s="55"/>
      <c r="N22" s="56"/>
      <c r="O22" s="57"/>
      <c r="P22" s="76"/>
    </row>
    <row r="23" spans="1:16" ht="18.75" customHeight="1" x14ac:dyDescent="0.15">
      <c r="A23" s="177"/>
      <c r="B23" s="58"/>
      <c r="C23" s="58"/>
      <c r="D23" s="59"/>
      <c r="E23" s="60"/>
      <c r="F23" s="60"/>
      <c r="G23" s="61"/>
      <c r="H23" s="61"/>
      <c r="I23" s="174"/>
      <c r="J23" s="174"/>
      <c r="K23" s="62"/>
      <c r="L23" s="63"/>
      <c r="M23" s="59"/>
      <c r="N23" s="64"/>
      <c r="O23" s="65"/>
      <c r="P23" s="77"/>
    </row>
    <row r="24" spans="1:16" ht="18.75" customHeight="1" x14ac:dyDescent="0.15">
      <c r="A24" s="177"/>
      <c r="B24" s="49" t="s">
        <v>162</v>
      </c>
      <c r="C24" s="49" t="s">
        <v>71</v>
      </c>
      <c r="D24" s="55">
        <v>5</v>
      </c>
      <c r="E24" s="51" t="s">
        <v>43</v>
      </c>
      <c r="F24" s="51">
        <f>ROUNDUP(D24*0.75,2)</f>
        <v>3.75</v>
      </c>
      <c r="G24" s="52">
        <f>ROUNDUP((K4*D24)+(K5*D24*0.75)+(K6*(D24*2)),0)</f>
        <v>0</v>
      </c>
      <c r="H24" s="52">
        <f>G24</f>
        <v>0</v>
      </c>
      <c r="I24" s="171" t="s">
        <v>163</v>
      </c>
      <c r="J24" s="172"/>
      <c r="K24" s="53" t="s">
        <v>67</v>
      </c>
      <c r="L24" s="54">
        <f>ROUNDUP((K4*M24)+(K5*M24*0.75)+(K6*(M24*2)),2)</f>
        <v>0</v>
      </c>
      <c r="M24" s="55">
        <v>1</v>
      </c>
      <c r="N24" s="56">
        <f>ROUNDUP(M24*0.75,2)</f>
        <v>0.75</v>
      </c>
      <c r="O24" s="57"/>
      <c r="P24" s="76" t="s">
        <v>64</v>
      </c>
    </row>
    <row r="25" spans="1:16" ht="18.75" customHeight="1" x14ac:dyDescent="0.15">
      <c r="A25" s="177"/>
      <c r="B25" s="49"/>
      <c r="C25" s="49" t="s">
        <v>27</v>
      </c>
      <c r="D25" s="55">
        <v>10</v>
      </c>
      <c r="E25" s="51" t="s">
        <v>43</v>
      </c>
      <c r="F25" s="51">
        <f>ROUNDUP(D25*0.75,2)</f>
        <v>7.5</v>
      </c>
      <c r="G25" s="52">
        <f>ROUNDUP((K4*D25)+(K5*D25*0.75)+(K6*(D25*2)),0)</f>
        <v>0</v>
      </c>
      <c r="H25" s="52">
        <f>G25+(G25*3/100)</f>
        <v>0</v>
      </c>
      <c r="I25" s="173"/>
      <c r="J25" s="173"/>
      <c r="K25" s="53" t="s">
        <v>80</v>
      </c>
      <c r="L25" s="54">
        <f>ROUNDUP((K4*M25)+(K5*M25*0.75)+(K6*(M25*2)),2)</f>
        <v>0</v>
      </c>
      <c r="M25" s="55">
        <v>60</v>
      </c>
      <c r="N25" s="56">
        <f>ROUNDUP(M25*0.75,2)</f>
        <v>45</v>
      </c>
      <c r="O25" s="57"/>
      <c r="P25" s="76"/>
    </row>
    <row r="26" spans="1:16" ht="18.75" customHeight="1" x14ac:dyDescent="0.15">
      <c r="A26" s="177"/>
      <c r="B26" s="49"/>
      <c r="C26" s="49" t="s">
        <v>164</v>
      </c>
      <c r="D26" s="55">
        <v>0.5</v>
      </c>
      <c r="E26" s="51" t="s">
        <v>43</v>
      </c>
      <c r="F26" s="51">
        <f>ROUNDUP(D26*0.75,2)</f>
        <v>0.38</v>
      </c>
      <c r="G26" s="52">
        <f>ROUNDUP((K4*D26)+(K5*D26*0.75)+(K6*(D26*2)),0)</f>
        <v>0</v>
      </c>
      <c r="H26" s="52">
        <f>G26+(G26*10/100)</f>
        <v>0</v>
      </c>
      <c r="I26" s="173"/>
      <c r="J26" s="173"/>
      <c r="K26" s="53" t="s">
        <v>31</v>
      </c>
      <c r="L26" s="54">
        <f>ROUNDUP((K4*M26)+(K5*M26*0.75)+(K6*(M26*2)),2)</f>
        <v>0</v>
      </c>
      <c r="M26" s="55">
        <v>0.1</v>
      </c>
      <c r="N26" s="56">
        <f>ROUNDUP(M26*0.75,2)</f>
        <v>0.08</v>
      </c>
      <c r="O26" s="57"/>
      <c r="P26" s="76"/>
    </row>
    <row r="27" spans="1:16" ht="18.75" customHeight="1" x14ac:dyDescent="0.15">
      <c r="A27" s="177"/>
      <c r="B27" s="49"/>
      <c r="C27" s="49" t="s">
        <v>62</v>
      </c>
      <c r="D27" s="55">
        <v>40</v>
      </c>
      <c r="E27" s="51" t="s">
        <v>63</v>
      </c>
      <c r="F27" s="51">
        <f>ROUNDUP(D27*0.75,2)</f>
        <v>30</v>
      </c>
      <c r="G27" s="52">
        <f>ROUNDUP((K4*D27)+(K5*D27*0.75)+(K6*(D27*2)),0)</f>
        <v>0</v>
      </c>
      <c r="H27" s="52">
        <f>G27</f>
        <v>0</v>
      </c>
      <c r="I27" s="173"/>
      <c r="J27" s="173"/>
      <c r="K27" s="53" t="s">
        <v>73</v>
      </c>
      <c r="L27" s="54">
        <f>ROUNDUP((K4*M27)+(K5*M27*0.75)+(K6*(M27*2)),2)</f>
        <v>0</v>
      </c>
      <c r="M27" s="55">
        <v>0.5</v>
      </c>
      <c r="N27" s="56">
        <f>ROUNDUP(M27*0.75,2)</f>
        <v>0.38</v>
      </c>
      <c r="O27" s="57" t="s">
        <v>64</v>
      </c>
      <c r="P27" s="76" t="s">
        <v>74</v>
      </c>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x14ac:dyDescent="0.15">
      <c r="A30" s="177"/>
      <c r="B30" s="49"/>
      <c r="C30" s="49"/>
      <c r="D30" s="55"/>
      <c r="E30" s="51"/>
      <c r="F30" s="51"/>
      <c r="G30" s="52"/>
      <c r="H30" s="52"/>
      <c r="I30" s="173"/>
      <c r="J30" s="173"/>
      <c r="K30" s="53"/>
      <c r="L30" s="54"/>
      <c r="M30" s="55"/>
      <c r="N30" s="56"/>
      <c r="O30" s="57"/>
      <c r="P30" s="76"/>
    </row>
    <row r="31" spans="1:16" ht="18.75" customHeight="1" thickBot="1" x14ac:dyDescent="0.2">
      <c r="A31" s="178"/>
      <c r="B31" s="67"/>
      <c r="C31" s="67"/>
      <c r="D31" s="68"/>
      <c r="E31" s="69"/>
      <c r="F31" s="69"/>
      <c r="G31" s="70"/>
      <c r="H31" s="70"/>
      <c r="I31" s="175"/>
      <c r="J31" s="175"/>
      <c r="K31" s="71"/>
      <c r="L31" s="72"/>
      <c r="M31" s="68"/>
      <c r="N31" s="73"/>
      <c r="O31" s="74"/>
      <c r="P31" s="78"/>
    </row>
  </sheetData>
  <mergeCells count="12">
    <mergeCell ref="A9:A31"/>
    <mergeCell ref="A1:B1"/>
    <mergeCell ref="C1:K1"/>
    <mergeCell ref="K2:M2"/>
    <mergeCell ref="O6:P6"/>
    <mergeCell ref="A7:E7"/>
    <mergeCell ref="O7:P7"/>
    <mergeCell ref="I8:J8"/>
    <mergeCell ref="K8:L8"/>
    <mergeCell ref="I9:J16"/>
    <mergeCell ref="I17:J23"/>
    <mergeCell ref="I24:J31"/>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30"/>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165</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123</v>
      </c>
      <c r="C9" s="41" t="s">
        <v>124</v>
      </c>
      <c r="D9" s="79">
        <v>0.5</v>
      </c>
      <c r="E9" s="43" t="s">
        <v>41</v>
      </c>
      <c r="F9" s="43">
        <f>ROUNDUP(D9*0.75,2)</f>
        <v>0.38</v>
      </c>
      <c r="G9" s="44">
        <f>ROUNDUP((K4*D9)+(K5*D9*0.75)+(K6*(D9*2)),0)</f>
        <v>0</v>
      </c>
      <c r="H9" s="44">
        <f>G9</f>
        <v>0</v>
      </c>
      <c r="I9" s="187"/>
      <c r="J9" s="188"/>
      <c r="K9" s="45" t="s">
        <v>28</v>
      </c>
      <c r="L9" s="46">
        <f>ROUNDUP((K4*M9)+(K5*M9*0.75)+(K6*(M9*2)),2)</f>
        <v>0</v>
      </c>
      <c r="M9" s="42">
        <v>110</v>
      </c>
      <c r="N9" s="47">
        <f>ROUNDUP(M9*0.75,2)</f>
        <v>82.5</v>
      </c>
      <c r="O9" s="48" t="s">
        <v>125</v>
      </c>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166</v>
      </c>
      <c r="C12" s="49" t="s">
        <v>96</v>
      </c>
      <c r="D12" s="55">
        <v>40</v>
      </c>
      <c r="E12" s="51" t="s">
        <v>49</v>
      </c>
      <c r="F12" s="51">
        <f>ROUNDUP(D12*0.75,2)</f>
        <v>30</v>
      </c>
      <c r="G12" s="52">
        <f>ROUNDUP((K4*D12)+(K5*D12*0.75)+(K6*(D12*2)),0)</f>
        <v>0</v>
      </c>
      <c r="H12" s="52">
        <f>G12</f>
        <v>0</v>
      </c>
      <c r="I12" s="171" t="s">
        <v>167</v>
      </c>
      <c r="J12" s="172"/>
      <c r="K12" s="53" t="s">
        <v>35</v>
      </c>
      <c r="L12" s="54">
        <f>ROUNDUP((K4*M12)+(K5*M12*0.75)+(K6*(M12*2)),2)</f>
        <v>0</v>
      </c>
      <c r="M12" s="55">
        <v>0.5</v>
      </c>
      <c r="N12" s="56">
        <f t="shared" ref="N12:N17" si="0">ROUNDUP(M12*0.75,2)</f>
        <v>0.38</v>
      </c>
      <c r="O12" s="57"/>
      <c r="P12" s="76"/>
    </row>
    <row r="13" spans="1:17" ht="18.75" customHeight="1" x14ac:dyDescent="0.15">
      <c r="A13" s="177"/>
      <c r="B13" s="49"/>
      <c r="C13" s="49" t="s">
        <v>68</v>
      </c>
      <c r="D13" s="55">
        <v>30</v>
      </c>
      <c r="E13" s="51" t="s">
        <v>43</v>
      </c>
      <c r="F13" s="51">
        <f>ROUNDUP(D13*0.75,2)</f>
        <v>22.5</v>
      </c>
      <c r="G13" s="52">
        <f>ROUNDUP((K4*D13)+(K5*D13*0.75)+(K6*(D13*2)),0)</f>
        <v>0</v>
      </c>
      <c r="H13" s="52">
        <f>G13+(G13*6/100)</f>
        <v>0</v>
      </c>
      <c r="I13" s="173"/>
      <c r="J13" s="173"/>
      <c r="K13" s="53" t="s">
        <v>106</v>
      </c>
      <c r="L13" s="54">
        <f>ROUNDUP((K4*M13)+(K5*M13*0.75)+(K6*(M13*2)),2)</f>
        <v>0</v>
      </c>
      <c r="M13" s="55">
        <v>2</v>
      </c>
      <c r="N13" s="56">
        <f t="shared" si="0"/>
        <v>1.5</v>
      </c>
      <c r="O13" s="57"/>
      <c r="P13" s="76"/>
    </row>
    <row r="14" spans="1:17" ht="18.75" customHeight="1" x14ac:dyDescent="0.15">
      <c r="A14" s="177"/>
      <c r="B14" s="49"/>
      <c r="C14" s="49" t="s">
        <v>126</v>
      </c>
      <c r="D14" s="55">
        <v>10</v>
      </c>
      <c r="E14" s="51" t="s">
        <v>43</v>
      </c>
      <c r="F14" s="51">
        <f>ROUNDUP(D14*0.75,2)</f>
        <v>7.5</v>
      </c>
      <c r="G14" s="52">
        <f>ROUNDUP((K4*D14)+(K5*D14*0.75)+(K6*(D14*2)),0)</f>
        <v>0</v>
      </c>
      <c r="H14" s="52">
        <f>G14</f>
        <v>0</v>
      </c>
      <c r="I14" s="173"/>
      <c r="J14" s="173"/>
      <c r="K14" s="53" t="s">
        <v>38</v>
      </c>
      <c r="L14" s="54">
        <f>ROUNDUP((K4*M14)+(K5*M14*0.75)+(K6*(M14*2)),2)</f>
        <v>0</v>
      </c>
      <c r="M14" s="55">
        <v>3</v>
      </c>
      <c r="N14" s="56">
        <f t="shared" si="0"/>
        <v>2.25</v>
      </c>
      <c r="O14" s="57"/>
      <c r="P14" s="76"/>
    </row>
    <row r="15" spans="1:17" ht="18.75" customHeight="1" x14ac:dyDescent="0.15">
      <c r="A15" s="177"/>
      <c r="B15" s="49"/>
      <c r="C15" s="49"/>
      <c r="D15" s="55"/>
      <c r="E15" s="51"/>
      <c r="F15" s="51"/>
      <c r="G15" s="52"/>
      <c r="H15" s="52"/>
      <c r="I15" s="173"/>
      <c r="J15" s="173"/>
      <c r="K15" s="53" t="s">
        <v>35</v>
      </c>
      <c r="L15" s="54">
        <f>ROUNDUP((K4*M15)+(K5*M15*0.75)+(K6*(M15*2)),2)</f>
        <v>0</v>
      </c>
      <c r="M15" s="55">
        <v>1</v>
      </c>
      <c r="N15" s="56">
        <f t="shared" si="0"/>
        <v>0.75</v>
      </c>
      <c r="O15" s="57"/>
      <c r="P15" s="76"/>
    </row>
    <row r="16" spans="1:17" ht="18.75" customHeight="1" x14ac:dyDescent="0.15">
      <c r="A16" s="177"/>
      <c r="B16" s="49"/>
      <c r="C16" s="49"/>
      <c r="D16" s="55"/>
      <c r="E16" s="51"/>
      <c r="F16" s="51"/>
      <c r="G16" s="52"/>
      <c r="H16" s="52"/>
      <c r="I16" s="173"/>
      <c r="J16" s="173"/>
      <c r="K16" s="53" t="s">
        <v>36</v>
      </c>
      <c r="L16" s="54">
        <f>ROUNDUP((K4*M16)+(K5*M16*0.75)+(K6*(M16*2)),2)</f>
        <v>0</v>
      </c>
      <c r="M16" s="55">
        <v>1</v>
      </c>
      <c r="N16" s="56">
        <f t="shared" si="0"/>
        <v>0.75</v>
      </c>
      <c r="O16" s="57"/>
      <c r="P16" s="76" t="s">
        <v>37</v>
      </c>
    </row>
    <row r="17" spans="1:16" ht="18.75" customHeight="1" x14ac:dyDescent="0.15">
      <c r="A17" s="177"/>
      <c r="B17" s="49"/>
      <c r="C17" s="49"/>
      <c r="D17" s="55"/>
      <c r="E17" s="51"/>
      <c r="F17" s="51"/>
      <c r="G17" s="52"/>
      <c r="H17" s="52"/>
      <c r="I17" s="173"/>
      <c r="J17" s="173"/>
      <c r="K17" s="53" t="s">
        <v>91</v>
      </c>
      <c r="L17" s="54">
        <f>ROUNDUP((K4*M17)+(K5*M17*0.75)+(K6*(M17*2)),2)</f>
        <v>0</v>
      </c>
      <c r="M17" s="55">
        <v>2.5</v>
      </c>
      <c r="N17" s="56">
        <f t="shared" si="0"/>
        <v>1.8800000000000001</v>
      </c>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58"/>
      <c r="C19" s="58"/>
      <c r="D19" s="59"/>
      <c r="E19" s="60"/>
      <c r="F19" s="60"/>
      <c r="G19" s="61"/>
      <c r="H19" s="61"/>
      <c r="I19" s="174"/>
      <c r="J19" s="174"/>
      <c r="K19" s="62"/>
      <c r="L19" s="63"/>
      <c r="M19" s="59"/>
      <c r="N19" s="64"/>
      <c r="O19" s="65"/>
      <c r="P19" s="77"/>
    </row>
    <row r="20" spans="1:16" ht="18.75" customHeight="1" x14ac:dyDescent="0.15">
      <c r="A20" s="177"/>
      <c r="B20" s="49" t="s">
        <v>168</v>
      </c>
      <c r="C20" s="49" t="s">
        <v>98</v>
      </c>
      <c r="D20" s="55">
        <v>30</v>
      </c>
      <c r="E20" s="51" t="s">
        <v>43</v>
      </c>
      <c r="F20" s="51">
        <f>ROUNDUP(D20*0.75,2)</f>
        <v>22.5</v>
      </c>
      <c r="G20" s="52">
        <f>ROUNDUP((K4*D20)+(K5*D20*0.75)+(K6*(D20*2)),0)</f>
        <v>0</v>
      </c>
      <c r="H20" s="52">
        <f>G20+(G20*6/100)</f>
        <v>0</v>
      </c>
      <c r="I20" s="171" t="s">
        <v>169</v>
      </c>
      <c r="J20" s="172"/>
      <c r="K20" s="53" t="s">
        <v>34</v>
      </c>
      <c r="L20" s="54">
        <f>ROUNDUP((K4*M20)+(K5*M20*0.75)+(K6*(M20*2)),2)</f>
        <v>0</v>
      </c>
      <c r="M20" s="55">
        <v>2</v>
      </c>
      <c r="N20" s="56">
        <f>ROUNDUP(M20*0.75,2)</f>
        <v>1.5</v>
      </c>
      <c r="O20" s="57"/>
      <c r="P20" s="76"/>
    </row>
    <row r="21" spans="1:16" ht="18.75" customHeight="1" x14ac:dyDescent="0.15">
      <c r="A21" s="177"/>
      <c r="B21" s="49"/>
      <c r="C21" s="49" t="s">
        <v>27</v>
      </c>
      <c r="D21" s="55">
        <v>10</v>
      </c>
      <c r="E21" s="51" t="s">
        <v>43</v>
      </c>
      <c r="F21" s="51">
        <f>ROUNDUP(D21*0.75,2)</f>
        <v>7.5</v>
      </c>
      <c r="G21" s="52">
        <f>ROUNDUP((K4*D21)+(K5*D21*0.75)+(K6*(D21*2)),0)</f>
        <v>0</v>
      </c>
      <c r="H21" s="52">
        <f>G21+(G21*3/100)</f>
        <v>0</v>
      </c>
      <c r="I21" s="173"/>
      <c r="J21" s="173"/>
      <c r="K21" s="53" t="s">
        <v>30</v>
      </c>
      <c r="L21" s="54">
        <f>ROUNDUP((K4*M21)+(K5*M21*0.75)+(K6*(M21*2)),2)</f>
        <v>0</v>
      </c>
      <c r="M21" s="55">
        <v>1</v>
      </c>
      <c r="N21" s="56">
        <f>ROUNDUP(M21*0.75,2)</f>
        <v>0.75</v>
      </c>
      <c r="O21" s="57"/>
      <c r="P21" s="76"/>
    </row>
    <row r="22" spans="1:16" ht="18.75" customHeight="1" x14ac:dyDescent="0.15">
      <c r="A22" s="177"/>
      <c r="B22" s="49"/>
      <c r="C22" s="49" t="s">
        <v>90</v>
      </c>
      <c r="D22" s="55">
        <v>0.5</v>
      </c>
      <c r="E22" s="51" t="s">
        <v>43</v>
      </c>
      <c r="F22" s="51">
        <f>ROUNDUP(D22*0.75,2)</f>
        <v>0.38</v>
      </c>
      <c r="G22" s="52">
        <f>ROUNDUP((K4*D22)+(K5*D22*0.75)+(K6*(D22*2)),0)</f>
        <v>0</v>
      </c>
      <c r="H22" s="52">
        <f>G22</f>
        <v>0</v>
      </c>
      <c r="I22" s="173"/>
      <c r="J22" s="173"/>
      <c r="K22" s="53" t="s">
        <v>29</v>
      </c>
      <c r="L22" s="54">
        <f>ROUNDUP((K4*M22)+(K5*M22*0.75)+(K6*(M22*2)),2)</f>
        <v>0</v>
      </c>
      <c r="M22" s="55">
        <v>2</v>
      </c>
      <c r="N22" s="56">
        <f>ROUNDUP(M22*0.75,2)</f>
        <v>1.5</v>
      </c>
      <c r="O22" s="57"/>
      <c r="P22" s="76"/>
    </row>
    <row r="23" spans="1:16" ht="18.75" customHeight="1" x14ac:dyDescent="0.15">
      <c r="A23" s="177"/>
      <c r="B23" s="49"/>
      <c r="C23" s="49"/>
      <c r="D23" s="55"/>
      <c r="E23" s="51"/>
      <c r="F23" s="51"/>
      <c r="G23" s="52"/>
      <c r="H23" s="52"/>
      <c r="I23" s="173"/>
      <c r="J23" s="173"/>
      <c r="K23" s="53" t="s">
        <v>36</v>
      </c>
      <c r="L23" s="54">
        <f>ROUNDUP((K4*M23)+(K5*M23*0.75)+(K6*(M23*2)),2)</f>
        <v>0</v>
      </c>
      <c r="M23" s="55">
        <v>1</v>
      </c>
      <c r="N23" s="56">
        <f>ROUNDUP(M23*0.75,2)</f>
        <v>0.75</v>
      </c>
      <c r="O23" s="57"/>
      <c r="P23" s="76" t="s">
        <v>37</v>
      </c>
    </row>
    <row r="24" spans="1:16" ht="18.75" customHeight="1" x14ac:dyDescent="0.15">
      <c r="A24" s="177"/>
      <c r="B24" s="49"/>
      <c r="C24" s="49"/>
      <c r="D24" s="55"/>
      <c r="E24" s="51"/>
      <c r="F24" s="51"/>
      <c r="G24" s="52"/>
      <c r="H24" s="52"/>
      <c r="I24" s="173"/>
      <c r="J24" s="173"/>
      <c r="K24" s="53"/>
      <c r="L24" s="54"/>
      <c r="M24" s="55"/>
      <c r="N24" s="56"/>
      <c r="O24" s="57"/>
      <c r="P24" s="76"/>
    </row>
    <row r="25" spans="1:16" ht="18.75" customHeight="1" x14ac:dyDescent="0.15">
      <c r="A25" s="177"/>
      <c r="B25" s="58"/>
      <c r="C25" s="58"/>
      <c r="D25" s="59"/>
      <c r="E25" s="60"/>
      <c r="F25" s="60"/>
      <c r="G25" s="61"/>
      <c r="H25" s="61"/>
      <c r="I25" s="174"/>
      <c r="J25" s="174"/>
      <c r="K25" s="62"/>
      <c r="L25" s="63"/>
      <c r="M25" s="59"/>
      <c r="N25" s="64"/>
      <c r="O25" s="65"/>
      <c r="P25" s="77"/>
    </row>
    <row r="26" spans="1:16" ht="18.75" customHeight="1" x14ac:dyDescent="0.15">
      <c r="A26" s="177"/>
      <c r="B26" s="49" t="s">
        <v>53</v>
      </c>
      <c r="C26" s="49" t="s">
        <v>104</v>
      </c>
      <c r="D26" s="55">
        <v>5</v>
      </c>
      <c r="E26" s="51" t="s">
        <v>43</v>
      </c>
      <c r="F26" s="51">
        <f>ROUNDUP(D26*0.75,2)</f>
        <v>3.75</v>
      </c>
      <c r="G26" s="52">
        <f>ROUNDUP((K4*D26)+(K5*D26*0.75)+(K6*(D26*2)),0)</f>
        <v>0</v>
      </c>
      <c r="H26" s="52">
        <f>G26+(G26*10/100)</f>
        <v>0</v>
      </c>
      <c r="I26" s="171" t="s">
        <v>54</v>
      </c>
      <c r="J26" s="172"/>
      <c r="K26" s="53" t="s">
        <v>34</v>
      </c>
      <c r="L26" s="54">
        <f>ROUNDUP((K4*M26)+(K5*M26*0.75)+(K6*(M26*2)),2)</f>
        <v>0</v>
      </c>
      <c r="M26" s="55">
        <v>100</v>
      </c>
      <c r="N26" s="56">
        <f>ROUNDUP(M26*0.75,2)</f>
        <v>75</v>
      </c>
      <c r="O26" s="57"/>
      <c r="P26" s="76"/>
    </row>
    <row r="27" spans="1:16" ht="18.75" customHeight="1" x14ac:dyDescent="0.15">
      <c r="A27" s="177"/>
      <c r="B27" s="49"/>
      <c r="C27" s="49" t="s">
        <v>136</v>
      </c>
      <c r="D27" s="55">
        <v>3</v>
      </c>
      <c r="E27" s="51" t="s">
        <v>43</v>
      </c>
      <c r="F27" s="51">
        <f>ROUNDUP(D27*0.75,2)</f>
        <v>2.25</v>
      </c>
      <c r="G27" s="52">
        <f>ROUNDUP((K4*D27)+(K5*D27*0.75)+(K6*(D27*2)),0)</f>
        <v>0</v>
      </c>
      <c r="H27" s="52">
        <f>G27</f>
        <v>0</v>
      </c>
      <c r="I27" s="173"/>
      <c r="J27" s="173"/>
      <c r="K27" s="53" t="s">
        <v>31</v>
      </c>
      <c r="L27" s="54">
        <f>ROUNDUP((K4*M27)+(K5*M27*0.75)+(K6*(M27*2)),2)</f>
        <v>0</v>
      </c>
      <c r="M27" s="55">
        <v>0.1</v>
      </c>
      <c r="N27" s="56">
        <f>ROUNDUP(M27*0.75,2)</f>
        <v>0.08</v>
      </c>
      <c r="O27" s="57"/>
      <c r="P27" s="76"/>
    </row>
    <row r="28" spans="1:16" ht="18.75" customHeight="1" x14ac:dyDescent="0.15">
      <c r="A28" s="177"/>
      <c r="B28" s="49"/>
      <c r="C28" s="49"/>
      <c r="D28" s="55"/>
      <c r="E28" s="51"/>
      <c r="F28" s="51"/>
      <c r="G28" s="52"/>
      <c r="H28" s="52"/>
      <c r="I28" s="173"/>
      <c r="J28" s="173"/>
      <c r="K28" s="53" t="s">
        <v>36</v>
      </c>
      <c r="L28" s="54">
        <f>ROUNDUP((K4*M28)+(K5*M28*0.75)+(K6*(M28*2)),2)</f>
        <v>0</v>
      </c>
      <c r="M28" s="55">
        <v>0.5</v>
      </c>
      <c r="N28" s="56">
        <f>ROUNDUP(M28*0.75,2)</f>
        <v>0.38</v>
      </c>
      <c r="O28" s="57"/>
      <c r="P28" s="76" t="s">
        <v>37</v>
      </c>
    </row>
    <row r="29" spans="1:16" ht="18.75" customHeight="1" x14ac:dyDescent="0.15">
      <c r="A29" s="177"/>
      <c r="B29" s="49"/>
      <c r="C29" s="49"/>
      <c r="D29" s="55"/>
      <c r="E29" s="51"/>
      <c r="F29" s="51"/>
      <c r="G29" s="52"/>
      <c r="H29" s="52"/>
      <c r="I29" s="173"/>
      <c r="J29" s="173"/>
      <c r="K29" s="53"/>
      <c r="L29" s="54"/>
      <c r="M29" s="55"/>
      <c r="N29" s="56"/>
      <c r="O29" s="57"/>
      <c r="P29" s="76"/>
    </row>
    <row r="30" spans="1:16" ht="18.75" customHeight="1" thickBot="1" x14ac:dyDescent="0.2">
      <c r="A30" s="178"/>
      <c r="B30" s="67"/>
      <c r="C30" s="67"/>
      <c r="D30" s="68"/>
      <c r="E30" s="69"/>
      <c r="F30" s="69"/>
      <c r="G30" s="70"/>
      <c r="H30" s="70"/>
      <c r="I30" s="175"/>
      <c r="J30" s="175"/>
      <c r="K30" s="71"/>
      <c r="L30" s="72"/>
      <c r="M30" s="68"/>
      <c r="N30" s="73"/>
      <c r="O30" s="74"/>
      <c r="P30" s="78"/>
    </row>
  </sheetData>
  <mergeCells count="13">
    <mergeCell ref="A1:B1"/>
    <mergeCell ref="C1:K1"/>
    <mergeCell ref="K2:M2"/>
    <mergeCell ref="O6:P6"/>
    <mergeCell ref="A7:E7"/>
    <mergeCell ref="O7:P7"/>
    <mergeCell ref="I26:J30"/>
    <mergeCell ref="A9:A30"/>
    <mergeCell ref="I8:J8"/>
    <mergeCell ref="K8:L8"/>
    <mergeCell ref="I9:J11"/>
    <mergeCell ref="I12:J19"/>
    <mergeCell ref="I20:J25"/>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6"/>
  <sheetViews>
    <sheetView showZeros="0" zoomScale="60" zoomScaleNormal="60" workbookViewId="0">
      <selection sqref="A1:B1"/>
    </sheetView>
  </sheetViews>
  <sheetFormatPr defaultRowHeight="18.75" customHeight="1" x14ac:dyDescent="0.15"/>
  <cols>
    <col min="1" max="1" width="4.125" style="23" customWidth="1"/>
    <col min="2" max="2" width="19.25" style="24" customWidth="1"/>
    <col min="3" max="3" width="21.375" style="24" customWidth="1"/>
    <col min="4" max="4" width="6.25" style="25" customWidth="1"/>
    <col min="5" max="5" width="4.125" style="26" customWidth="1"/>
    <col min="6" max="6" width="6.25" style="26" customWidth="1"/>
    <col min="7" max="7" width="7.125" style="27" customWidth="1"/>
    <col min="8" max="8" width="7.625" style="27" hidden="1" customWidth="1"/>
    <col min="9" max="9" width="43.375" style="28" customWidth="1"/>
    <col min="10" max="10" width="3.375" style="28" customWidth="1"/>
    <col min="11" max="11" width="8.75" style="29" customWidth="1"/>
    <col min="12" max="12" width="8.75" style="30" customWidth="1"/>
    <col min="13" max="13" width="8.75" style="25" customWidth="1"/>
    <col min="14" max="14" width="8.75" style="31" customWidth="1"/>
    <col min="15" max="15" width="13.625" style="32" customWidth="1"/>
    <col min="16" max="16" width="10.875" style="32" customWidth="1"/>
    <col min="17" max="17" width="5.125" style="32" customWidth="1"/>
    <col min="18" max="16384" width="9" style="4"/>
  </cols>
  <sheetData>
    <row r="1" spans="1:17" ht="30.75" customHeight="1" x14ac:dyDescent="0.15">
      <c r="A1" s="190" t="s">
        <v>85</v>
      </c>
      <c r="B1" s="190"/>
      <c r="C1" s="191" t="s">
        <v>1</v>
      </c>
      <c r="D1" s="191"/>
      <c r="E1" s="191"/>
      <c r="F1" s="191"/>
      <c r="G1" s="191"/>
      <c r="H1" s="191"/>
      <c r="I1" s="191"/>
      <c r="J1" s="191"/>
      <c r="K1" s="191"/>
      <c r="L1" s="3"/>
      <c r="M1" s="3"/>
      <c r="N1" s="3"/>
      <c r="O1" s="4"/>
      <c r="P1" s="4"/>
      <c r="Q1" s="4"/>
    </row>
    <row r="2" spans="1:17" ht="18.75" customHeight="1" x14ac:dyDescent="0.15">
      <c r="A2" s="1"/>
      <c r="B2" s="1"/>
      <c r="C2" s="2"/>
      <c r="D2" s="5"/>
      <c r="E2" s="2"/>
      <c r="F2" s="6"/>
      <c r="G2" s="6"/>
      <c r="H2" s="6"/>
      <c r="I2" s="2"/>
      <c r="J2" s="2"/>
      <c r="K2" s="192" t="s">
        <v>2</v>
      </c>
      <c r="L2" s="192"/>
      <c r="M2" s="192"/>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193" t="s">
        <v>9</v>
      </c>
      <c r="P6" s="194"/>
      <c r="Q6" s="17"/>
    </row>
    <row r="7" spans="1:17" ht="24" customHeight="1" thickBot="1" x14ac:dyDescent="0.3">
      <c r="A7" s="179" t="s">
        <v>170</v>
      </c>
      <c r="B7" s="180"/>
      <c r="C7" s="180"/>
      <c r="D7" s="180"/>
      <c r="E7" s="180"/>
      <c r="F7" s="18"/>
      <c r="G7" s="18"/>
      <c r="H7" s="18"/>
      <c r="I7" s="4"/>
      <c r="J7" s="4"/>
      <c r="K7" s="19"/>
      <c r="L7" s="20"/>
      <c r="M7" s="3"/>
      <c r="N7" s="3"/>
      <c r="O7" s="181" t="s">
        <v>86</v>
      </c>
      <c r="P7" s="182"/>
      <c r="Q7" s="21"/>
    </row>
    <row r="8" spans="1:17" ht="21.75" thickBot="1" x14ac:dyDescent="0.2">
      <c r="A8" s="66"/>
      <c r="B8" s="33" t="s">
        <v>11</v>
      </c>
      <c r="C8" s="33" t="s">
        <v>12</v>
      </c>
      <c r="D8" s="34" t="s">
        <v>13</v>
      </c>
      <c r="E8" s="33" t="s">
        <v>14</v>
      </c>
      <c r="F8" s="35" t="s">
        <v>15</v>
      </c>
      <c r="G8" s="35" t="s">
        <v>16</v>
      </c>
      <c r="H8" s="36" t="s">
        <v>17</v>
      </c>
      <c r="I8" s="183" t="s">
        <v>18</v>
      </c>
      <c r="J8" s="184"/>
      <c r="K8" s="185" t="s">
        <v>19</v>
      </c>
      <c r="L8" s="186"/>
      <c r="M8" s="37" t="s">
        <v>20</v>
      </c>
      <c r="N8" s="38" t="s">
        <v>21</v>
      </c>
      <c r="O8" s="39" t="s">
        <v>22</v>
      </c>
      <c r="P8" s="40" t="s">
        <v>23</v>
      </c>
      <c r="Q8" s="22"/>
    </row>
    <row r="9" spans="1:17" ht="18.75" customHeight="1" x14ac:dyDescent="0.15">
      <c r="A9" s="176" t="s">
        <v>61</v>
      </c>
      <c r="B9" s="41" t="s">
        <v>28</v>
      </c>
      <c r="C9" s="41"/>
      <c r="D9" s="42"/>
      <c r="E9" s="43"/>
      <c r="F9" s="43"/>
      <c r="G9" s="44"/>
      <c r="H9" s="44"/>
      <c r="I9" s="187"/>
      <c r="J9" s="188"/>
      <c r="K9" s="45" t="s">
        <v>28</v>
      </c>
      <c r="L9" s="46">
        <f>ROUNDUP((K4*M9)+(K5*M9*0.75)+(K6*(M9*2)),2)</f>
        <v>0</v>
      </c>
      <c r="M9" s="42">
        <v>110</v>
      </c>
      <c r="N9" s="47">
        <f>ROUNDUP(M9*0.75,2)</f>
        <v>82.5</v>
      </c>
      <c r="O9" s="48"/>
      <c r="P9" s="75"/>
    </row>
    <row r="10" spans="1:17" ht="18.75" customHeight="1" x14ac:dyDescent="0.15">
      <c r="A10" s="177"/>
      <c r="B10" s="49"/>
      <c r="C10" s="49"/>
      <c r="D10" s="55"/>
      <c r="E10" s="51"/>
      <c r="F10" s="51"/>
      <c r="G10" s="52"/>
      <c r="H10" s="52"/>
      <c r="I10" s="173"/>
      <c r="J10" s="173"/>
      <c r="K10" s="53"/>
      <c r="L10" s="54"/>
      <c r="M10" s="55"/>
      <c r="N10" s="56"/>
      <c r="O10" s="57"/>
      <c r="P10" s="76"/>
    </row>
    <row r="11" spans="1:17" ht="18.75" customHeight="1" x14ac:dyDescent="0.15">
      <c r="A11" s="177"/>
      <c r="B11" s="58"/>
      <c r="C11" s="58"/>
      <c r="D11" s="59"/>
      <c r="E11" s="60"/>
      <c r="F11" s="60"/>
      <c r="G11" s="61"/>
      <c r="H11" s="61"/>
      <c r="I11" s="174"/>
      <c r="J11" s="174"/>
      <c r="K11" s="62"/>
      <c r="L11" s="63"/>
      <c r="M11" s="59"/>
      <c r="N11" s="64"/>
      <c r="O11" s="65"/>
      <c r="P11" s="77"/>
    </row>
    <row r="12" spans="1:17" ht="18.75" customHeight="1" x14ac:dyDescent="0.15">
      <c r="A12" s="177"/>
      <c r="B12" s="49" t="s">
        <v>171</v>
      </c>
      <c r="C12" s="49" t="s">
        <v>137</v>
      </c>
      <c r="D12" s="55">
        <v>1</v>
      </c>
      <c r="E12" s="51" t="s">
        <v>87</v>
      </c>
      <c r="F12" s="51">
        <f>ROUNDUP(D12*0.75,2)</f>
        <v>0.75</v>
      </c>
      <c r="G12" s="52">
        <f>ROUNDUP((K4*D12)+(K5*D12*0.75)+(K6*(D12*2)),0)</f>
        <v>0</v>
      </c>
      <c r="H12" s="52">
        <f>G12</f>
        <v>0</v>
      </c>
      <c r="I12" s="171" t="s">
        <v>172</v>
      </c>
      <c r="J12" s="172"/>
      <c r="K12" s="53" t="s">
        <v>35</v>
      </c>
      <c r="L12" s="54">
        <f>ROUNDUP((K4*M12)+(K5*M12*0.75)+(K6*(M12*2)),2)</f>
        <v>0</v>
      </c>
      <c r="M12" s="55">
        <v>0.5</v>
      </c>
      <c r="N12" s="56">
        <f t="shared" ref="N12:N17" si="0">ROUNDUP(M12*0.75,2)</f>
        <v>0.38</v>
      </c>
      <c r="O12" s="57"/>
      <c r="P12" s="76"/>
    </row>
    <row r="13" spans="1:17" ht="18.75" customHeight="1" x14ac:dyDescent="0.15">
      <c r="A13" s="177"/>
      <c r="B13" s="49"/>
      <c r="C13" s="49" t="s">
        <v>103</v>
      </c>
      <c r="D13" s="55">
        <v>20</v>
      </c>
      <c r="E13" s="51" t="s">
        <v>43</v>
      </c>
      <c r="F13" s="51">
        <f>ROUNDUP(D13*0.75,2)</f>
        <v>15</v>
      </c>
      <c r="G13" s="52">
        <f>ROUNDUP((K4*D13)+(K5*D13*0.75)+(K6*(D13*2)),0)</f>
        <v>0</v>
      </c>
      <c r="H13" s="52">
        <f>G13+(G13*10/100)</f>
        <v>0</v>
      </c>
      <c r="I13" s="173"/>
      <c r="J13" s="173"/>
      <c r="K13" s="53" t="s">
        <v>38</v>
      </c>
      <c r="L13" s="54">
        <f>ROUNDUP((K4*M13)+(K5*M13*0.75)+(K6*(M13*2)),2)</f>
        <v>0</v>
      </c>
      <c r="M13" s="55">
        <v>2.5</v>
      </c>
      <c r="N13" s="56">
        <f t="shared" si="0"/>
        <v>1.8800000000000001</v>
      </c>
      <c r="O13" s="57"/>
      <c r="P13" s="76"/>
    </row>
    <row r="14" spans="1:17" ht="18.75" customHeight="1" x14ac:dyDescent="0.15">
      <c r="A14" s="177"/>
      <c r="B14" s="49"/>
      <c r="C14" s="49" t="s">
        <v>164</v>
      </c>
      <c r="D14" s="55">
        <v>0.5</v>
      </c>
      <c r="E14" s="51" t="s">
        <v>43</v>
      </c>
      <c r="F14" s="51">
        <f>ROUNDUP(D14*0.75,2)</f>
        <v>0.38</v>
      </c>
      <c r="G14" s="52">
        <f>ROUNDUP((K4*D14)+(K5*D14*0.75)+(K6*(D14*2)),0)</f>
        <v>0</v>
      </c>
      <c r="H14" s="52">
        <f>G14+(G14*10/100)</f>
        <v>0</v>
      </c>
      <c r="I14" s="173"/>
      <c r="J14" s="173"/>
      <c r="K14" s="53" t="s">
        <v>36</v>
      </c>
      <c r="L14" s="54">
        <f>ROUNDUP((K4*M14)+(K5*M14*0.75)+(K6*(M14*2)),2)</f>
        <v>0</v>
      </c>
      <c r="M14" s="55">
        <v>1.5</v>
      </c>
      <c r="N14" s="56">
        <f t="shared" si="0"/>
        <v>1.1300000000000001</v>
      </c>
      <c r="O14" s="57"/>
      <c r="P14" s="76" t="s">
        <v>37</v>
      </c>
    </row>
    <row r="15" spans="1:17" ht="18.75" customHeight="1" x14ac:dyDescent="0.15">
      <c r="A15" s="177"/>
      <c r="B15" s="49"/>
      <c r="C15" s="49"/>
      <c r="D15" s="55"/>
      <c r="E15" s="51"/>
      <c r="F15" s="51"/>
      <c r="G15" s="52"/>
      <c r="H15" s="52"/>
      <c r="I15" s="173"/>
      <c r="J15" s="173"/>
      <c r="K15" s="53" t="s">
        <v>52</v>
      </c>
      <c r="L15" s="54">
        <f>ROUNDUP((K4*M15)+(K5*M15*0.75)+(K6*(M15*2)),2)</f>
        <v>0</v>
      </c>
      <c r="M15" s="55">
        <v>3</v>
      </c>
      <c r="N15" s="56">
        <f t="shared" si="0"/>
        <v>2.25</v>
      </c>
      <c r="O15" s="57"/>
      <c r="P15" s="76"/>
    </row>
    <row r="16" spans="1:17" ht="18.75" customHeight="1" x14ac:dyDescent="0.15">
      <c r="A16" s="177"/>
      <c r="B16" s="49"/>
      <c r="C16" s="49"/>
      <c r="D16" s="55"/>
      <c r="E16" s="51"/>
      <c r="F16" s="51"/>
      <c r="G16" s="52"/>
      <c r="H16" s="52"/>
      <c r="I16" s="173"/>
      <c r="J16" s="173"/>
      <c r="K16" s="53" t="s">
        <v>51</v>
      </c>
      <c r="L16" s="54">
        <f>ROUNDUP((K4*M16)+(K5*M16*0.75)+(K6*(M16*2)),2)</f>
        <v>0</v>
      </c>
      <c r="M16" s="55">
        <v>2</v>
      </c>
      <c r="N16" s="56">
        <f t="shared" si="0"/>
        <v>1.5</v>
      </c>
      <c r="O16" s="57"/>
      <c r="P16" s="76"/>
    </row>
    <row r="17" spans="1:16" ht="18.75" customHeight="1" x14ac:dyDescent="0.15">
      <c r="A17" s="177"/>
      <c r="B17" s="49"/>
      <c r="C17" s="49"/>
      <c r="D17" s="55"/>
      <c r="E17" s="51"/>
      <c r="F17" s="51"/>
      <c r="G17" s="52"/>
      <c r="H17" s="52"/>
      <c r="I17" s="173"/>
      <c r="J17" s="173"/>
      <c r="K17" s="53" t="s">
        <v>31</v>
      </c>
      <c r="L17" s="54">
        <f>ROUNDUP((K4*M17)+(K5*M17*0.75)+(K6*(M17*2)),2)</f>
        <v>0</v>
      </c>
      <c r="M17" s="55">
        <v>0.1</v>
      </c>
      <c r="N17" s="56">
        <f t="shared" si="0"/>
        <v>0.08</v>
      </c>
      <c r="O17" s="57"/>
      <c r="P17" s="76"/>
    </row>
    <row r="18" spans="1:16" ht="18.75" customHeight="1" x14ac:dyDescent="0.15">
      <c r="A18" s="177"/>
      <c r="B18" s="49"/>
      <c r="C18" s="49"/>
      <c r="D18" s="55"/>
      <c r="E18" s="51"/>
      <c r="F18" s="51"/>
      <c r="G18" s="52"/>
      <c r="H18" s="52"/>
      <c r="I18" s="173"/>
      <c r="J18" s="173"/>
      <c r="K18" s="53"/>
      <c r="L18" s="54"/>
      <c r="M18" s="55"/>
      <c r="N18" s="56"/>
      <c r="O18" s="57"/>
      <c r="P18" s="76"/>
    </row>
    <row r="19" spans="1:16" ht="18.75" customHeight="1" x14ac:dyDescent="0.15">
      <c r="A19" s="177"/>
      <c r="B19" s="49"/>
      <c r="C19" s="49"/>
      <c r="D19" s="55"/>
      <c r="E19" s="51"/>
      <c r="F19" s="51"/>
      <c r="G19" s="52"/>
      <c r="H19" s="52"/>
      <c r="I19" s="173"/>
      <c r="J19" s="173"/>
      <c r="K19" s="53"/>
      <c r="L19" s="54"/>
      <c r="M19" s="55"/>
      <c r="N19" s="56"/>
      <c r="O19" s="57"/>
      <c r="P19" s="76"/>
    </row>
    <row r="20" spans="1:16" ht="18.75" customHeight="1" x14ac:dyDescent="0.15">
      <c r="A20" s="177"/>
      <c r="B20" s="49"/>
      <c r="C20" s="49"/>
      <c r="D20" s="55"/>
      <c r="E20" s="51"/>
      <c r="F20" s="51"/>
      <c r="G20" s="52"/>
      <c r="H20" s="52"/>
      <c r="I20" s="173"/>
      <c r="J20" s="173"/>
      <c r="K20" s="53"/>
      <c r="L20" s="54"/>
      <c r="M20" s="55"/>
      <c r="N20" s="56"/>
      <c r="O20" s="57"/>
      <c r="P20" s="76"/>
    </row>
    <row r="21" spans="1:16" ht="18.75" customHeight="1" x14ac:dyDescent="0.15">
      <c r="A21" s="177"/>
      <c r="B21" s="58"/>
      <c r="C21" s="58"/>
      <c r="D21" s="59"/>
      <c r="E21" s="60"/>
      <c r="F21" s="60"/>
      <c r="G21" s="61"/>
      <c r="H21" s="61"/>
      <c r="I21" s="174"/>
      <c r="J21" s="174"/>
      <c r="K21" s="62"/>
      <c r="L21" s="63"/>
      <c r="M21" s="59"/>
      <c r="N21" s="64"/>
      <c r="O21" s="65"/>
      <c r="P21" s="77"/>
    </row>
    <row r="22" spans="1:16" ht="18.75" customHeight="1" x14ac:dyDescent="0.15">
      <c r="A22" s="177"/>
      <c r="B22" s="49" t="s">
        <v>173</v>
      </c>
      <c r="C22" s="49" t="s">
        <v>99</v>
      </c>
      <c r="D22" s="50">
        <v>0.16666666666666666</v>
      </c>
      <c r="E22" s="51" t="s">
        <v>100</v>
      </c>
      <c r="F22" s="51">
        <f>ROUNDUP(D22*0.75,2)</f>
        <v>0.13</v>
      </c>
      <c r="G22" s="52">
        <f>ROUNDUP((K4*D22)+(K5*D22*0.75)+(K6*(D22*2)),0)</f>
        <v>0</v>
      </c>
      <c r="H22" s="52">
        <f>G22</f>
        <v>0</v>
      </c>
      <c r="I22" s="171" t="s">
        <v>174</v>
      </c>
      <c r="J22" s="172"/>
      <c r="K22" s="53" t="s">
        <v>51</v>
      </c>
      <c r="L22" s="54">
        <f>ROUNDUP((K4*M22)+(K5*M22*0.75)+(K6*(M22*2)),2)</f>
        <v>0</v>
      </c>
      <c r="M22" s="55">
        <v>1.5</v>
      </c>
      <c r="N22" s="56">
        <f t="shared" ref="N22:N27" si="1">ROUNDUP(M22*0.75,2)</f>
        <v>1.1300000000000001</v>
      </c>
      <c r="O22" s="57"/>
      <c r="P22" s="76"/>
    </row>
    <row r="23" spans="1:16" ht="18.75" customHeight="1" x14ac:dyDescent="0.15">
      <c r="A23" s="177"/>
      <c r="B23" s="49"/>
      <c r="C23" s="49" t="s">
        <v>175</v>
      </c>
      <c r="D23" s="55">
        <v>10</v>
      </c>
      <c r="E23" s="51" t="s">
        <v>43</v>
      </c>
      <c r="F23" s="51">
        <f>ROUNDUP(D23*0.75,2)</f>
        <v>7.5</v>
      </c>
      <c r="G23" s="52">
        <f>ROUNDUP((K4*D23)+(K5*D23*0.75)+(K6*(D23*2)),0)</f>
        <v>0</v>
      </c>
      <c r="H23" s="52">
        <f>G23+(G23*15/100)</f>
        <v>0</v>
      </c>
      <c r="I23" s="173"/>
      <c r="J23" s="173"/>
      <c r="K23" s="53" t="s">
        <v>34</v>
      </c>
      <c r="L23" s="54">
        <f>ROUNDUP((K4*M23)+(K5*M23*0.75)+(K6*(M23*2)),2)</f>
        <v>0</v>
      </c>
      <c r="M23" s="55">
        <v>10</v>
      </c>
      <c r="N23" s="56">
        <f t="shared" si="1"/>
        <v>7.5</v>
      </c>
      <c r="O23" s="57"/>
      <c r="P23" s="76"/>
    </row>
    <row r="24" spans="1:16" ht="18.75" customHeight="1" x14ac:dyDescent="0.15">
      <c r="A24" s="177"/>
      <c r="B24" s="49"/>
      <c r="C24" s="49" t="s">
        <v>27</v>
      </c>
      <c r="D24" s="55">
        <v>10</v>
      </c>
      <c r="E24" s="51" t="s">
        <v>43</v>
      </c>
      <c r="F24" s="51">
        <f>ROUNDUP(D24*0.75,2)</f>
        <v>7.5</v>
      </c>
      <c r="G24" s="52">
        <f>ROUNDUP((K4*D24)+(K5*D24*0.75)+(K6*(D24*2)),0)</f>
        <v>0</v>
      </c>
      <c r="H24" s="52">
        <f>G24+(G24*3/100)</f>
        <v>0</v>
      </c>
      <c r="I24" s="173"/>
      <c r="J24" s="173"/>
      <c r="K24" s="53" t="s">
        <v>30</v>
      </c>
      <c r="L24" s="54">
        <f>ROUNDUP((K4*M24)+(K5*M24*0.75)+(K6*(M24*2)),2)</f>
        <v>0</v>
      </c>
      <c r="M24" s="55">
        <v>2</v>
      </c>
      <c r="N24" s="56">
        <f t="shared" si="1"/>
        <v>1.5</v>
      </c>
      <c r="O24" s="57"/>
      <c r="P24" s="76"/>
    </row>
    <row r="25" spans="1:16" ht="18.75" customHeight="1" x14ac:dyDescent="0.15">
      <c r="A25" s="177"/>
      <c r="B25" s="49"/>
      <c r="C25" s="49" t="s">
        <v>97</v>
      </c>
      <c r="D25" s="50">
        <v>0.25</v>
      </c>
      <c r="E25" s="51" t="s">
        <v>60</v>
      </c>
      <c r="F25" s="51">
        <f>ROUNDUP(D25*0.75,2)</f>
        <v>0.19</v>
      </c>
      <c r="G25" s="52">
        <f>ROUNDUP((K4*D25)+(K5*D25*0.75)+(K6*(D25*2)),0)</f>
        <v>0</v>
      </c>
      <c r="H25" s="52">
        <f>G25</f>
        <v>0</v>
      </c>
      <c r="I25" s="173"/>
      <c r="J25" s="173"/>
      <c r="K25" s="53" t="s">
        <v>35</v>
      </c>
      <c r="L25" s="54">
        <f>ROUNDUP((K4*M25)+(K5*M25*0.75)+(K6*(M25*2)),2)</f>
        <v>0</v>
      </c>
      <c r="M25" s="55">
        <v>3</v>
      </c>
      <c r="N25" s="56">
        <f t="shared" si="1"/>
        <v>2.25</v>
      </c>
      <c r="O25" s="57" t="s">
        <v>40</v>
      </c>
      <c r="P25" s="76"/>
    </row>
    <row r="26" spans="1:16" ht="18.75" customHeight="1" x14ac:dyDescent="0.15">
      <c r="A26" s="177"/>
      <c r="B26" s="49"/>
      <c r="C26" s="49"/>
      <c r="D26" s="55"/>
      <c r="E26" s="51"/>
      <c r="F26" s="51"/>
      <c r="G26" s="52"/>
      <c r="H26" s="52"/>
      <c r="I26" s="173"/>
      <c r="J26" s="173"/>
      <c r="K26" s="53" t="s">
        <v>31</v>
      </c>
      <c r="L26" s="54">
        <f>ROUNDUP((K4*M26)+(K5*M26*0.75)+(K6*(M26*2)),2)</f>
        <v>0</v>
      </c>
      <c r="M26" s="55">
        <v>0.2</v>
      </c>
      <c r="N26" s="56">
        <f t="shared" si="1"/>
        <v>0.15</v>
      </c>
      <c r="O26" s="57"/>
      <c r="P26" s="76"/>
    </row>
    <row r="27" spans="1:16" ht="18.75" customHeight="1" x14ac:dyDescent="0.15">
      <c r="A27" s="177"/>
      <c r="B27" s="49"/>
      <c r="C27" s="49"/>
      <c r="D27" s="55"/>
      <c r="E27" s="51"/>
      <c r="F27" s="51"/>
      <c r="G27" s="52"/>
      <c r="H27" s="52"/>
      <c r="I27" s="173"/>
      <c r="J27" s="173"/>
      <c r="K27" s="53" t="s">
        <v>36</v>
      </c>
      <c r="L27" s="54">
        <f>ROUNDUP((K4*M27)+(K5*M27*0.75)+(K6*(M27*2)),2)</f>
        <v>0</v>
      </c>
      <c r="M27" s="55">
        <v>2</v>
      </c>
      <c r="N27" s="56">
        <f t="shared" si="1"/>
        <v>1.5</v>
      </c>
      <c r="O27" s="57"/>
      <c r="P27" s="76" t="s">
        <v>37</v>
      </c>
    </row>
    <row r="28" spans="1:16" ht="18.75" customHeight="1" x14ac:dyDescent="0.15">
      <c r="A28" s="177"/>
      <c r="B28" s="49"/>
      <c r="C28" s="49"/>
      <c r="D28" s="55"/>
      <c r="E28" s="51"/>
      <c r="F28" s="51"/>
      <c r="G28" s="52"/>
      <c r="H28" s="52"/>
      <c r="I28" s="173"/>
      <c r="J28" s="173"/>
      <c r="K28" s="53"/>
      <c r="L28" s="54"/>
      <c r="M28" s="55"/>
      <c r="N28" s="56"/>
      <c r="O28" s="57"/>
      <c r="P28" s="76"/>
    </row>
    <row r="29" spans="1:16" ht="18.75" customHeight="1" x14ac:dyDescent="0.15">
      <c r="A29" s="177"/>
      <c r="B29" s="58"/>
      <c r="C29" s="58"/>
      <c r="D29" s="59"/>
      <c r="E29" s="60"/>
      <c r="F29" s="60"/>
      <c r="G29" s="61"/>
      <c r="H29" s="61"/>
      <c r="I29" s="174"/>
      <c r="J29" s="174"/>
      <c r="K29" s="62"/>
      <c r="L29" s="63"/>
      <c r="M29" s="59"/>
      <c r="N29" s="64"/>
      <c r="O29" s="65"/>
      <c r="P29" s="77"/>
    </row>
    <row r="30" spans="1:16" ht="18.75" customHeight="1" x14ac:dyDescent="0.15">
      <c r="A30" s="177"/>
      <c r="B30" s="49" t="s">
        <v>89</v>
      </c>
      <c r="C30" s="49" t="s">
        <v>47</v>
      </c>
      <c r="D30" s="55">
        <v>20</v>
      </c>
      <c r="E30" s="51" t="s">
        <v>43</v>
      </c>
      <c r="F30" s="51">
        <f>ROUNDUP(D30*0.75,2)</f>
        <v>15</v>
      </c>
      <c r="G30" s="52">
        <f>ROUNDUP((K4*D30)+(K5*D30*0.75)+(K6*(D30*2)),0)</f>
        <v>0</v>
      </c>
      <c r="H30" s="52">
        <f>G30+(G30*10/100)</f>
        <v>0</v>
      </c>
      <c r="I30" s="171" t="s">
        <v>54</v>
      </c>
      <c r="J30" s="172"/>
      <c r="K30" s="53" t="s">
        <v>34</v>
      </c>
      <c r="L30" s="54">
        <f>ROUNDUP((K4*M30)+(K5*M30*0.75)+(K6*(M30*2)),2)</f>
        <v>0</v>
      </c>
      <c r="M30" s="55">
        <v>100</v>
      </c>
      <c r="N30" s="56">
        <f>ROUNDUP(M30*0.75,2)</f>
        <v>75</v>
      </c>
      <c r="O30" s="57"/>
      <c r="P30" s="76"/>
    </row>
    <row r="31" spans="1:16" ht="18.75" customHeight="1" x14ac:dyDescent="0.15">
      <c r="A31" s="177"/>
      <c r="B31" s="49"/>
      <c r="C31" s="49" t="s">
        <v>176</v>
      </c>
      <c r="D31" s="55">
        <v>5</v>
      </c>
      <c r="E31" s="51" t="s">
        <v>43</v>
      </c>
      <c r="F31" s="51">
        <f>ROUNDUP(D31*0.75,2)</f>
        <v>3.75</v>
      </c>
      <c r="G31" s="52">
        <f>ROUNDUP((K4*D31)+(K5*D31*0.75)+(K6*(D31*2)),0)</f>
        <v>0</v>
      </c>
      <c r="H31" s="52">
        <f>G31+(G31*10/100)</f>
        <v>0</v>
      </c>
      <c r="I31" s="173"/>
      <c r="J31" s="173"/>
      <c r="K31" s="53" t="s">
        <v>91</v>
      </c>
      <c r="L31" s="54">
        <f>ROUNDUP((K4*M31)+(K5*M31*0.75)+(K6*(M31*2)),2)</f>
        <v>0</v>
      </c>
      <c r="M31" s="55">
        <v>3</v>
      </c>
      <c r="N31" s="56">
        <f>ROUNDUP(M31*0.75,2)</f>
        <v>2.25</v>
      </c>
      <c r="O31" s="57"/>
      <c r="P31" s="76"/>
    </row>
    <row r="32" spans="1:16" ht="18.75" customHeight="1" x14ac:dyDescent="0.15">
      <c r="A32" s="177"/>
      <c r="B32" s="49"/>
      <c r="C32" s="49"/>
      <c r="D32" s="55"/>
      <c r="E32" s="51"/>
      <c r="F32" s="51"/>
      <c r="G32" s="52"/>
      <c r="H32" s="52"/>
      <c r="I32" s="173"/>
      <c r="J32" s="173"/>
      <c r="K32" s="53"/>
      <c r="L32" s="54"/>
      <c r="M32" s="55"/>
      <c r="N32" s="56"/>
      <c r="O32" s="57"/>
      <c r="P32" s="76"/>
    </row>
    <row r="33" spans="1:16" ht="18.75" customHeight="1" x14ac:dyDescent="0.15">
      <c r="A33" s="177"/>
      <c r="B33" s="58"/>
      <c r="C33" s="58"/>
      <c r="D33" s="59"/>
      <c r="E33" s="60"/>
      <c r="F33" s="60"/>
      <c r="G33" s="61"/>
      <c r="H33" s="61"/>
      <c r="I33" s="174"/>
      <c r="J33" s="174"/>
      <c r="K33" s="62"/>
      <c r="L33" s="63"/>
      <c r="M33" s="59"/>
      <c r="N33" s="64"/>
      <c r="O33" s="65"/>
      <c r="P33" s="77"/>
    </row>
    <row r="34" spans="1:16" ht="18.75" customHeight="1" x14ac:dyDescent="0.15">
      <c r="A34" s="177"/>
      <c r="B34" s="49" t="s">
        <v>92</v>
      </c>
      <c r="C34" s="49" t="s">
        <v>93</v>
      </c>
      <c r="D34" s="50">
        <v>0.16666666666666666</v>
      </c>
      <c r="E34" s="51" t="s">
        <v>60</v>
      </c>
      <c r="F34" s="51">
        <f>ROUNDUP(D34*0.75,2)</f>
        <v>0.13</v>
      </c>
      <c r="G34" s="52">
        <f>ROUNDUP((K4*D34)+(K5*D34*0.75)+(K6*(D34*2)),0)</f>
        <v>0</v>
      </c>
      <c r="H34" s="52">
        <f>G34</f>
        <v>0</v>
      </c>
      <c r="I34" s="171" t="s">
        <v>59</v>
      </c>
      <c r="J34" s="172"/>
      <c r="K34" s="53"/>
      <c r="L34" s="54"/>
      <c r="M34" s="55"/>
      <c r="N34" s="56"/>
      <c r="O34" s="57"/>
      <c r="P34" s="76"/>
    </row>
    <row r="35" spans="1:16" ht="18.75" customHeight="1" x14ac:dyDescent="0.15">
      <c r="A35" s="177"/>
      <c r="B35" s="49"/>
      <c r="C35" s="49"/>
      <c r="D35" s="55"/>
      <c r="E35" s="51"/>
      <c r="F35" s="51"/>
      <c r="G35" s="52"/>
      <c r="H35" s="52"/>
      <c r="I35" s="173"/>
      <c r="J35" s="173"/>
      <c r="K35" s="53"/>
      <c r="L35" s="54"/>
      <c r="M35" s="55"/>
      <c r="N35" s="56"/>
      <c r="O35" s="57"/>
      <c r="P35" s="76"/>
    </row>
    <row r="36" spans="1:16" ht="18.75" customHeight="1" thickBot="1" x14ac:dyDescent="0.2">
      <c r="A36" s="178"/>
      <c r="B36" s="67"/>
      <c r="C36" s="67"/>
      <c r="D36" s="68"/>
      <c r="E36" s="69"/>
      <c r="F36" s="69"/>
      <c r="G36" s="70"/>
      <c r="H36" s="70"/>
      <c r="I36" s="175"/>
      <c r="J36" s="175"/>
      <c r="K36" s="71"/>
      <c r="L36" s="72"/>
      <c r="M36" s="68"/>
      <c r="N36" s="73"/>
      <c r="O36" s="74"/>
      <c r="P36" s="78"/>
    </row>
  </sheetData>
  <mergeCells count="14">
    <mergeCell ref="A1:B1"/>
    <mergeCell ref="C1:K1"/>
    <mergeCell ref="K2:M2"/>
    <mergeCell ref="O6:P6"/>
    <mergeCell ref="A7:E7"/>
    <mergeCell ref="O7:P7"/>
    <mergeCell ref="I30:J33"/>
    <mergeCell ref="I34:J36"/>
    <mergeCell ref="A9:A36"/>
    <mergeCell ref="I8:J8"/>
    <mergeCell ref="K8:L8"/>
    <mergeCell ref="I9:J11"/>
    <mergeCell ref="I12:J21"/>
    <mergeCell ref="I22:J29"/>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vt:i4>
      </vt:variant>
    </vt:vector>
  </HeadingPairs>
  <TitlesOfParts>
    <vt:vector size="22" baseType="lpstr">
      <vt:lpstr>キッズ月間(昼・おやつ)</vt:lpstr>
      <vt:lpstr>3月1日(金)</vt:lpstr>
      <vt:lpstr>3月4日(月)</vt:lpstr>
      <vt:lpstr>3月5日(火)</vt:lpstr>
      <vt:lpstr>3月6日(水)</vt:lpstr>
      <vt:lpstr>3月7日(木)</vt:lpstr>
      <vt:lpstr>3月8日(金)</vt:lpstr>
      <vt:lpstr>3月11日(月)</vt:lpstr>
      <vt:lpstr>3月12日(火)</vt:lpstr>
      <vt:lpstr>3月13日(水)</vt:lpstr>
      <vt:lpstr>3月14日(木)</vt:lpstr>
      <vt:lpstr>3月15日(金)</vt:lpstr>
      <vt:lpstr>3月18日(月)</vt:lpstr>
      <vt:lpstr>3月19日(火)</vt:lpstr>
      <vt:lpstr>3月20日(水)</vt:lpstr>
      <vt:lpstr>3月22日(金)</vt:lpstr>
      <vt:lpstr>3月25日(月)</vt:lpstr>
      <vt:lpstr>3月26日(火)</vt:lpstr>
      <vt:lpstr>3月27日(水)</vt:lpstr>
      <vt:lpstr>3月28日(木)</vt:lpstr>
      <vt:lpstr>3月29日(金)</vt:lpstr>
      <vt:lpstr>'キッズ月間(昼・おやつ)'!Print_Area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2019-02-05T07:58:33Z</cp:lastPrinted>
  <dcterms:created xsi:type="dcterms:W3CDTF">2019-01-24T08:20:11Z</dcterms:created>
  <dcterms:modified xsi:type="dcterms:W3CDTF">2019-02-13T03:35:59Z</dcterms:modified>
</cp:coreProperties>
</file>