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kuld\Desktop\保育園\給食\"/>
    </mc:Choice>
  </mc:AlternateContent>
  <bookViews>
    <workbookView xWindow="0" yWindow="0" windowWidth="7470" windowHeight="4050"/>
  </bookViews>
  <sheets>
    <sheet name="キッズ月間(昼・おやつ)" sheetId="39" r:id="rId1"/>
    <sheet name="1月4日(金)" sheetId="33" r:id="rId2"/>
    <sheet name="1月7日(月)" sheetId="7" r:id="rId3"/>
    <sheet name="1月8日(火)" sheetId="8" r:id="rId4"/>
    <sheet name="1月9日(水)" sheetId="9" r:id="rId5"/>
    <sheet name="1月10日(木)" sheetId="10" r:id="rId6"/>
    <sheet name="1月11日(金)" sheetId="11" r:id="rId7"/>
    <sheet name="1月15日(火)" sheetId="15" r:id="rId8"/>
    <sheet name="1月16日(水)" sheetId="16" r:id="rId9"/>
    <sheet name="1月17日(木)" sheetId="34" r:id="rId10"/>
    <sheet name="1月18日(金)" sheetId="35" r:id="rId11"/>
    <sheet name="1月21日(月)" sheetId="21" r:id="rId12"/>
    <sheet name="1月22日(火)" sheetId="22" r:id="rId13"/>
    <sheet name="1月23日(水)" sheetId="23" r:id="rId14"/>
    <sheet name="1月24日(木)" sheetId="24" r:id="rId15"/>
    <sheet name="1月25日(金)" sheetId="25" r:id="rId16"/>
    <sheet name="1月28日(月)" sheetId="28" r:id="rId17"/>
    <sheet name="1月29日(火)" sheetId="29" r:id="rId18"/>
    <sheet name="1月30日(水)" sheetId="30" r:id="rId19"/>
    <sheet name="1月31日(木)" sheetId="38" r:id="rId20"/>
  </sheets>
  <externalReferences>
    <externalReference r:id="rId21"/>
  </externalReferences>
  <definedNames>
    <definedName name="_xlnm.Print_Area" localSheetId="0">'キッズ月間(昼・おやつ)'!$A$1:$Y$93</definedName>
    <definedName name="_xlnm.Print_Area">#REF!</definedName>
  </definedNames>
  <calcPr calcId="152511"/>
</workbook>
</file>

<file path=xl/calcChain.xml><?xml version="1.0" encoding="utf-8"?>
<calcChain xmlns="http://schemas.openxmlformats.org/spreadsheetml/2006/main">
  <c r="E85" i="39" l="1"/>
  <c r="H84" i="39"/>
  <c r="H85" i="39" s="1"/>
  <c r="G84" i="39"/>
  <c r="G85" i="39" s="1"/>
  <c r="F84" i="39"/>
  <c r="F85" i="39" s="1"/>
  <c r="E84" i="39"/>
  <c r="D84" i="39"/>
  <c r="D85" i="39" s="1"/>
  <c r="W81" i="39"/>
  <c r="J81" i="39"/>
  <c r="W80" i="39"/>
  <c r="J80" i="39"/>
  <c r="W79" i="39"/>
  <c r="J79" i="39"/>
  <c r="W78" i="39"/>
  <c r="J78" i="39"/>
  <c r="W77" i="39"/>
  <c r="J77" i="39"/>
  <c r="W76" i="39"/>
  <c r="J76" i="39"/>
  <c r="W75" i="39"/>
  <c r="J75" i="39"/>
  <c r="W74" i="39"/>
  <c r="J74" i="39"/>
  <c r="W73" i="39"/>
  <c r="J73" i="39"/>
  <c r="W72" i="39"/>
  <c r="J72" i="39"/>
  <c r="W71" i="39"/>
  <c r="J71" i="39"/>
  <c r="W70" i="39"/>
  <c r="J70" i="39"/>
  <c r="W69" i="39"/>
  <c r="J69" i="39"/>
  <c r="W68" i="39"/>
  <c r="J68" i="39"/>
  <c r="W67" i="39"/>
  <c r="J67" i="39"/>
  <c r="W66" i="39"/>
  <c r="J66" i="39"/>
  <c r="W65" i="39"/>
  <c r="J65" i="39"/>
  <c r="W64" i="39"/>
  <c r="J64" i="39"/>
  <c r="W63" i="39"/>
  <c r="J63" i="39"/>
  <c r="W62" i="39"/>
  <c r="J62" i="39"/>
  <c r="W61" i="39"/>
  <c r="J61" i="39"/>
  <c r="W60" i="39"/>
  <c r="J60" i="39"/>
  <c r="W59" i="39"/>
  <c r="J59" i="39"/>
  <c r="W58" i="39"/>
  <c r="J58" i="39"/>
  <c r="W57" i="39"/>
  <c r="J57" i="39"/>
  <c r="W56" i="39"/>
  <c r="J56" i="39"/>
  <c r="W55" i="39"/>
  <c r="J55" i="39"/>
  <c r="W54" i="39"/>
  <c r="J54" i="39"/>
  <c r="W53" i="39"/>
  <c r="J53" i="39"/>
  <c r="W52" i="39"/>
  <c r="J52" i="39"/>
  <c r="W51" i="39"/>
  <c r="J51" i="39"/>
  <c r="W50" i="39"/>
  <c r="J50" i="39"/>
  <c r="W49" i="39"/>
  <c r="J49" i="39"/>
  <c r="W48" i="39"/>
  <c r="J48" i="39"/>
  <c r="W47" i="39"/>
  <c r="J47" i="39"/>
  <c r="W46" i="39"/>
  <c r="J46" i="39"/>
  <c r="W45" i="39"/>
  <c r="J45" i="39"/>
  <c r="W44" i="39"/>
  <c r="J44" i="39"/>
  <c r="W43" i="39"/>
  <c r="J43" i="39"/>
  <c r="W42" i="39"/>
  <c r="J42" i="39"/>
  <c r="W41" i="39"/>
  <c r="J41" i="39"/>
  <c r="W40" i="39"/>
  <c r="J40" i="39"/>
  <c r="W39" i="39"/>
  <c r="J39" i="39"/>
  <c r="W38" i="39"/>
  <c r="J38" i="39"/>
  <c r="W37" i="39"/>
  <c r="J37" i="39"/>
  <c r="W36" i="39"/>
  <c r="J36" i="39"/>
  <c r="W35" i="39"/>
  <c r="J35" i="39"/>
  <c r="W34" i="39"/>
  <c r="J34" i="39"/>
  <c r="W33" i="39"/>
  <c r="J33" i="39"/>
  <c r="W32" i="39"/>
  <c r="J32" i="39"/>
  <c r="W31" i="39"/>
  <c r="J31" i="39"/>
  <c r="W30" i="39"/>
  <c r="J30" i="39"/>
  <c r="W29" i="39"/>
  <c r="J29" i="39"/>
  <c r="W28" i="39"/>
  <c r="J28" i="39"/>
  <c r="W27" i="39"/>
  <c r="J27" i="39"/>
  <c r="W26" i="39"/>
  <c r="J26" i="39"/>
  <c r="W25" i="39"/>
  <c r="J25" i="39"/>
  <c r="W24" i="39"/>
  <c r="J24" i="39"/>
  <c r="W23" i="39"/>
  <c r="J23" i="39"/>
  <c r="W22" i="39"/>
  <c r="J22" i="39"/>
  <c r="W21" i="39"/>
  <c r="J21" i="39"/>
  <c r="W20" i="39"/>
  <c r="J20" i="39"/>
  <c r="W19" i="39"/>
  <c r="J19" i="39"/>
  <c r="W18" i="39"/>
  <c r="J18" i="39"/>
  <c r="W17" i="39"/>
  <c r="J17" i="39"/>
  <c r="W16" i="39"/>
  <c r="J16" i="39"/>
  <c r="W15" i="39"/>
  <c r="J15" i="39"/>
  <c r="W14" i="39"/>
  <c r="J14" i="39"/>
  <c r="W13" i="39"/>
  <c r="J13" i="39"/>
  <c r="W12" i="39"/>
  <c r="J12" i="39"/>
  <c r="W11" i="39"/>
  <c r="J11" i="39"/>
  <c r="W10" i="39"/>
  <c r="J10" i="39"/>
  <c r="W9" i="39"/>
  <c r="J9" i="39"/>
  <c r="W8" i="39"/>
  <c r="J8" i="39"/>
  <c r="W7" i="39"/>
  <c r="J7" i="39"/>
  <c r="N37" i="38" l="1"/>
  <c r="L37" i="38"/>
  <c r="G37" i="38"/>
  <c r="H37" i="38"/>
  <c r="F37" i="38"/>
  <c r="N34" i="38"/>
  <c r="L34" i="38"/>
  <c r="N33" i="38"/>
  <c r="L33" i="38"/>
  <c r="H33" i="38"/>
  <c r="G33" i="38"/>
  <c r="F33" i="38"/>
  <c r="N32" i="38"/>
  <c r="L32" i="38"/>
  <c r="G32" i="38"/>
  <c r="H32" i="38"/>
  <c r="F32" i="38"/>
  <c r="N29" i="38"/>
  <c r="L29" i="38"/>
  <c r="N28" i="38"/>
  <c r="L28" i="38"/>
  <c r="N27" i="38"/>
  <c r="L27" i="38"/>
  <c r="G27" i="38"/>
  <c r="H27" i="38" s="1"/>
  <c r="F27" i="38"/>
  <c r="N26" i="38"/>
  <c r="L26" i="38"/>
  <c r="G26" i="38"/>
  <c r="H26" i="38" s="1"/>
  <c r="F26" i="38"/>
  <c r="N25" i="38"/>
  <c r="L25" i="38"/>
  <c r="H25" i="38"/>
  <c r="G25" i="38"/>
  <c r="F25" i="38"/>
  <c r="N24" i="38"/>
  <c r="L24" i="38"/>
  <c r="G24" i="38"/>
  <c r="H24" i="38" s="1"/>
  <c r="F24" i="38"/>
  <c r="N21" i="38"/>
  <c r="L21" i="38"/>
  <c r="N20" i="38"/>
  <c r="L20" i="38"/>
  <c r="N19" i="38"/>
  <c r="L19" i="38"/>
  <c r="N18" i="38"/>
  <c r="L18" i="38"/>
  <c r="N17" i="38"/>
  <c r="L17" i="38"/>
  <c r="N16" i="38"/>
  <c r="L16" i="38"/>
  <c r="N15" i="38"/>
  <c r="L15" i="38"/>
  <c r="N14" i="38"/>
  <c r="L14" i="38"/>
  <c r="H14" i="38"/>
  <c r="G14" i="38"/>
  <c r="F14" i="38"/>
  <c r="N13" i="38"/>
  <c r="L13" i="38"/>
  <c r="G13" i="38"/>
  <c r="H13" i="38" s="1"/>
  <c r="F13" i="38"/>
  <c r="N12" i="38"/>
  <c r="L12" i="38"/>
  <c r="G12" i="38"/>
  <c r="H12" i="38" s="1"/>
  <c r="F12" i="38"/>
  <c r="N9" i="38"/>
  <c r="L9" i="38"/>
  <c r="G25" i="35"/>
  <c r="H25" i="35" s="1"/>
  <c r="F25" i="35"/>
  <c r="N20" i="35"/>
  <c r="L20" i="35"/>
  <c r="G20" i="35"/>
  <c r="H20" i="35" s="1"/>
  <c r="F20" i="35"/>
  <c r="N19" i="35"/>
  <c r="L19" i="35"/>
  <c r="G19" i="35"/>
  <c r="H19" i="35" s="1"/>
  <c r="F19" i="35"/>
  <c r="N18" i="35"/>
  <c r="L18" i="35"/>
  <c r="G18" i="35"/>
  <c r="H18" i="35" s="1"/>
  <c r="F18" i="35"/>
  <c r="G13" i="35"/>
  <c r="H13" i="35" s="1"/>
  <c r="F13" i="35"/>
  <c r="N12" i="35"/>
  <c r="L12" i="35"/>
  <c r="G12" i="35"/>
  <c r="H12" i="35" s="1"/>
  <c r="F12" i="35"/>
  <c r="N11" i="35"/>
  <c r="L11" i="35"/>
  <c r="G11" i="35"/>
  <c r="H11" i="35" s="1"/>
  <c r="F11" i="35"/>
  <c r="N10" i="35"/>
  <c r="L10" i="35"/>
  <c r="G10" i="35"/>
  <c r="H10" i="35" s="1"/>
  <c r="F10" i="35"/>
  <c r="N9" i="35"/>
  <c r="L9" i="35"/>
  <c r="G9" i="35"/>
  <c r="H9" i="35" s="1"/>
  <c r="F9" i="35"/>
  <c r="N37" i="34"/>
  <c r="L37" i="34"/>
  <c r="G37" i="34"/>
  <c r="H37" i="34" s="1"/>
  <c r="F37" i="34"/>
  <c r="N34" i="34"/>
  <c r="L34" i="34"/>
  <c r="N33" i="34"/>
  <c r="L33" i="34"/>
  <c r="G33" i="34"/>
  <c r="H33" i="34" s="1"/>
  <c r="F33" i="34"/>
  <c r="N32" i="34"/>
  <c r="L32" i="34"/>
  <c r="G32" i="34"/>
  <c r="H32" i="34" s="1"/>
  <c r="F32" i="34"/>
  <c r="N29" i="34"/>
  <c r="L29" i="34"/>
  <c r="N28" i="34"/>
  <c r="L28" i="34"/>
  <c r="N27" i="34"/>
  <c r="L27" i="34"/>
  <c r="G27" i="34"/>
  <c r="H27" i="34" s="1"/>
  <c r="F27" i="34"/>
  <c r="N26" i="34"/>
  <c r="L26" i="34"/>
  <c r="G26" i="34"/>
  <c r="H26" i="34" s="1"/>
  <c r="F26" i="34"/>
  <c r="N25" i="34"/>
  <c r="L25" i="34"/>
  <c r="G25" i="34"/>
  <c r="H25" i="34" s="1"/>
  <c r="F25" i="34"/>
  <c r="N24" i="34"/>
  <c r="L24" i="34"/>
  <c r="G24" i="34"/>
  <c r="H24" i="34" s="1"/>
  <c r="F24" i="34"/>
  <c r="N21" i="34"/>
  <c r="L21" i="34"/>
  <c r="N20" i="34"/>
  <c r="L20" i="34"/>
  <c r="N19" i="34"/>
  <c r="L19" i="34"/>
  <c r="N18" i="34"/>
  <c r="L18" i="34"/>
  <c r="N17" i="34"/>
  <c r="L17" i="34"/>
  <c r="N16" i="34"/>
  <c r="L16" i="34"/>
  <c r="N15" i="34"/>
  <c r="L15" i="34"/>
  <c r="N14" i="34"/>
  <c r="L14" i="34"/>
  <c r="G14" i="34"/>
  <c r="H14" i="34" s="1"/>
  <c r="F14" i="34"/>
  <c r="N13" i="34"/>
  <c r="L13" i="34"/>
  <c r="G13" i="34"/>
  <c r="H13" i="34" s="1"/>
  <c r="F13" i="34"/>
  <c r="N12" i="34"/>
  <c r="L12" i="34"/>
  <c r="G12" i="34"/>
  <c r="H12" i="34" s="1"/>
  <c r="F12" i="34"/>
  <c r="N9" i="34"/>
  <c r="L9" i="34"/>
  <c r="G25" i="33"/>
  <c r="H25" i="33" s="1"/>
  <c r="F25" i="33"/>
  <c r="N20" i="33"/>
  <c r="L20" i="33"/>
  <c r="G20" i="33"/>
  <c r="H20" i="33" s="1"/>
  <c r="F20" i="33"/>
  <c r="N19" i="33"/>
  <c r="L19" i="33"/>
  <c r="G19" i="33"/>
  <c r="H19" i="33" s="1"/>
  <c r="F19" i="33"/>
  <c r="N18" i="33"/>
  <c r="L18" i="33"/>
  <c r="G18" i="33"/>
  <c r="H18" i="33" s="1"/>
  <c r="F18" i="33"/>
  <c r="G13" i="33"/>
  <c r="H13" i="33" s="1"/>
  <c r="F13" i="33"/>
  <c r="N12" i="33"/>
  <c r="L12" i="33"/>
  <c r="G12" i="33"/>
  <c r="H12" i="33" s="1"/>
  <c r="F12" i="33"/>
  <c r="N11" i="33"/>
  <c r="L11" i="33"/>
  <c r="G11" i="33"/>
  <c r="H11" i="33" s="1"/>
  <c r="F11" i="33"/>
  <c r="N10" i="33"/>
  <c r="L10" i="33"/>
  <c r="G10" i="33"/>
  <c r="H10" i="33" s="1"/>
  <c r="F10" i="33"/>
  <c r="N9" i="33"/>
  <c r="L9" i="33"/>
  <c r="G9" i="33"/>
  <c r="H9" i="33" s="1"/>
  <c r="F9" i="33"/>
  <c r="L27" i="30"/>
  <c r="N27" i="30"/>
  <c r="L26" i="30"/>
  <c r="N26" i="30"/>
  <c r="G27" i="30"/>
  <c r="H27" i="30" s="1"/>
  <c r="F27" i="30"/>
  <c r="G26" i="30"/>
  <c r="H26" i="30"/>
  <c r="F26" i="30"/>
  <c r="L22" i="30"/>
  <c r="N22" i="30"/>
  <c r="L21" i="30"/>
  <c r="N21" i="30"/>
  <c r="L20" i="30"/>
  <c r="N20" i="30"/>
  <c r="G21" i="30"/>
  <c r="H21" i="30" s="1"/>
  <c r="F21" i="30"/>
  <c r="G20" i="30"/>
  <c r="H20" i="30"/>
  <c r="F20" i="30"/>
  <c r="L17" i="30"/>
  <c r="N17" i="30"/>
  <c r="L16" i="30"/>
  <c r="N16" i="30"/>
  <c r="L15" i="30"/>
  <c r="N15" i="30"/>
  <c r="L14" i="30"/>
  <c r="N14" i="30"/>
  <c r="L13" i="30"/>
  <c r="N13" i="30"/>
  <c r="L12" i="30"/>
  <c r="N12" i="30"/>
  <c r="G14" i="30"/>
  <c r="H14" i="30" s="1"/>
  <c r="F14" i="30"/>
  <c r="G13" i="30"/>
  <c r="H13" i="30"/>
  <c r="F13" i="30"/>
  <c r="G12" i="30"/>
  <c r="H12" i="30" s="1"/>
  <c r="F12" i="30"/>
  <c r="G9" i="30"/>
  <c r="H9" i="30" s="1"/>
  <c r="F9" i="30"/>
  <c r="L9" i="30"/>
  <c r="N9" i="30"/>
  <c r="G33" i="29"/>
  <c r="H33" i="29" s="1"/>
  <c r="F33" i="29"/>
  <c r="L30" i="29"/>
  <c r="N30" i="29"/>
  <c r="L29" i="29"/>
  <c r="N29" i="29"/>
  <c r="G30" i="29"/>
  <c r="H30" i="29"/>
  <c r="F30" i="29"/>
  <c r="G29" i="29"/>
  <c r="H29" i="29" s="1"/>
  <c r="F29" i="29"/>
  <c r="G25" i="29"/>
  <c r="H25" i="29"/>
  <c r="F25" i="29"/>
  <c r="L24" i="29"/>
  <c r="N24" i="29"/>
  <c r="L23" i="29"/>
  <c r="N23" i="29"/>
  <c r="L22" i="29"/>
  <c r="N22" i="29"/>
  <c r="L21" i="29"/>
  <c r="N21" i="29"/>
  <c r="G24" i="29"/>
  <c r="H24" i="29" s="1"/>
  <c r="F24" i="29"/>
  <c r="G23" i="29"/>
  <c r="H23" i="29"/>
  <c r="F23" i="29"/>
  <c r="G22" i="29"/>
  <c r="H22" i="29" s="1"/>
  <c r="F22" i="29"/>
  <c r="G21" i="29"/>
  <c r="H21" i="29" s="1"/>
  <c r="F21" i="29"/>
  <c r="G13" i="29"/>
  <c r="H13" i="29" s="1"/>
  <c r="F13" i="29"/>
  <c r="L18" i="29"/>
  <c r="N18" i="29"/>
  <c r="L17" i="29"/>
  <c r="N17" i="29"/>
  <c r="L16" i="29"/>
  <c r="N16" i="29"/>
  <c r="L15" i="29"/>
  <c r="N15" i="29"/>
  <c r="L14" i="29"/>
  <c r="N14" i="29"/>
  <c r="L13" i="29"/>
  <c r="N13" i="29"/>
  <c r="L12" i="29"/>
  <c r="N12" i="29"/>
  <c r="G12" i="29"/>
  <c r="H12" i="29"/>
  <c r="F12" i="29"/>
  <c r="L9" i="29"/>
  <c r="N9" i="29"/>
  <c r="G27" i="28"/>
  <c r="H27" i="28" s="1"/>
  <c r="F27" i="28"/>
  <c r="L22" i="28"/>
  <c r="N22" i="28"/>
  <c r="L21" i="28"/>
  <c r="N21" i="28"/>
  <c r="L20" i="28"/>
  <c r="N20" i="28"/>
  <c r="L19" i="28"/>
  <c r="N19" i="28"/>
  <c r="L18" i="28"/>
  <c r="N18" i="28"/>
  <c r="G19" i="28"/>
  <c r="F19" i="28"/>
  <c r="H19" i="28"/>
  <c r="G18" i="28"/>
  <c r="F18" i="28"/>
  <c r="H18" i="28"/>
  <c r="L12" i="28"/>
  <c r="N12" i="28"/>
  <c r="L11" i="28"/>
  <c r="N11" i="28"/>
  <c r="L10" i="28"/>
  <c r="N10" i="28"/>
  <c r="L9" i="28"/>
  <c r="N9" i="28"/>
  <c r="G15" i="28"/>
  <c r="H15" i="28" s="1"/>
  <c r="F15" i="28"/>
  <c r="G14" i="28"/>
  <c r="H14" i="28" s="1"/>
  <c r="F14" i="28"/>
  <c r="G13" i="28"/>
  <c r="H13" i="28"/>
  <c r="F13" i="28"/>
  <c r="G12" i="28"/>
  <c r="H12" i="28" s="1"/>
  <c r="F12" i="28"/>
  <c r="G11" i="28"/>
  <c r="H11" i="28" s="1"/>
  <c r="F11" i="28"/>
  <c r="G10" i="28"/>
  <c r="H10" i="28" s="1"/>
  <c r="F10" i="28"/>
  <c r="G9" i="28"/>
  <c r="H9" i="28"/>
  <c r="F9" i="28"/>
  <c r="G37" i="25"/>
  <c r="H37" i="25" s="1"/>
  <c r="F37" i="25"/>
  <c r="L34" i="25"/>
  <c r="N34" i="25"/>
  <c r="L33" i="25"/>
  <c r="N33" i="25"/>
  <c r="L32" i="25"/>
  <c r="N32" i="25"/>
  <c r="L31" i="25"/>
  <c r="N31" i="25"/>
  <c r="G32" i="25"/>
  <c r="H32" i="25" s="1"/>
  <c r="F32" i="25"/>
  <c r="G31" i="25"/>
  <c r="H31" i="25" s="1"/>
  <c r="F31" i="25"/>
  <c r="G26" i="25"/>
  <c r="H26" i="25" s="1"/>
  <c r="F26" i="25"/>
  <c r="L24" i="25"/>
  <c r="N24" i="25"/>
  <c r="L23" i="25"/>
  <c r="N23" i="25"/>
  <c r="L22" i="25"/>
  <c r="N22" i="25"/>
  <c r="L21" i="25"/>
  <c r="N21" i="25"/>
  <c r="G25" i="25"/>
  <c r="H25" i="25" s="1"/>
  <c r="F25" i="25"/>
  <c r="G24" i="25"/>
  <c r="H24" i="25" s="1"/>
  <c r="F24" i="25"/>
  <c r="G23" i="25"/>
  <c r="H23" i="25" s="1"/>
  <c r="F23" i="25"/>
  <c r="G22" i="25"/>
  <c r="H22" i="25"/>
  <c r="F22" i="25"/>
  <c r="G21" i="25"/>
  <c r="F21" i="25"/>
  <c r="H21" i="25"/>
  <c r="L11" i="25"/>
  <c r="N11" i="25"/>
  <c r="L10" i="25"/>
  <c r="N10" i="25"/>
  <c r="G13" i="25"/>
  <c r="H13" i="25" s="1"/>
  <c r="F13" i="25"/>
  <c r="G12" i="25"/>
  <c r="H12" i="25" s="1"/>
  <c r="F12" i="25"/>
  <c r="G11" i="25"/>
  <c r="H11" i="25" s="1"/>
  <c r="F11" i="25"/>
  <c r="G10" i="25"/>
  <c r="H10" i="25" s="1"/>
  <c r="F10" i="25"/>
  <c r="G9" i="25"/>
  <c r="H9" i="25" s="1"/>
  <c r="F9" i="25"/>
  <c r="L9" i="25"/>
  <c r="N9" i="25"/>
  <c r="L33" i="24"/>
  <c r="N33" i="24"/>
  <c r="L32" i="24"/>
  <c r="N32" i="24"/>
  <c r="L31" i="24"/>
  <c r="N31" i="24"/>
  <c r="G32" i="24"/>
  <c r="H32" i="24" s="1"/>
  <c r="F32" i="24"/>
  <c r="G31" i="24"/>
  <c r="H31" i="24" s="1"/>
  <c r="F31" i="24"/>
  <c r="L28" i="24"/>
  <c r="N28" i="24"/>
  <c r="L27" i="24"/>
  <c r="N27" i="24"/>
  <c r="L26" i="24"/>
  <c r="N26" i="24"/>
  <c r="L25" i="24"/>
  <c r="N25" i="24"/>
  <c r="G26" i="24"/>
  <c r="H26" i="24" s="1"/>
  <c r="F26" i="24"/>
  <c r="G25" i="24"/>
  <c r="H25" i="24" s="1"/>
  <c r="F25" i="24"/>
  <c r="L22" i="24"/>
  <c r="N22" i="24"/>
  <c r="L21" i="24"/>
  <c r="N21" i="24"/>
  <c r="L20" i="24"/>
  <c r="N20" i="24"/>
  <c r="G17" i="24"/>
  <c r="H17" i="24" s="1"/>
  <c r="F17" i="24"/>
  <c r="G16" i="24"/>
  <c r="H16" i="24" s="1"/>
  <c r="F16" i="24"/>
  <c r="L19" i="24"/>
  <c r="N19" i="24"/>
  <c r="L18" i="24"/>
  <c r="N18" i="24"/>
  <c r="L17" i="24"/>
  <c r="N17" i="24"/>
  <c r="L16" i="24"/>
  <c r="N16" i="24"/>
  <c r="L15" i="24"/>
  <c r="N15" i="24"/>
  <c r="L14" i="24"/>
  <c r="N14" i="24"/>
  <c r="L13" i="24"/>
  <c r="N13" i="24"/>
  <c r="L12" i="24"/>
  <c r="N12" i="24"/>
  <c r="G15" i="24"/>
  <c r="H15" i="24" s="1"/>
  <c r="F15" i="24"/>
  <c r="G14" i="24"/>
  <c r="H14" i="24" s="1"/>
  <c r="F14" i="24"/>
  <c r="G13" i="24"/>
  <c r="H13" i="24" s="1"/>
  <c r="F13" i="24"/>
  <c r="G12" i="24"/>
  <c r="H12" i="24" s="1"/>
  <c r="F12" i="24"/>
  <c r="G9" i="24"/>
  <c r="H9" i="24" s="1"/>
  <c r="F9" i="24"/>
  <c r="L9" i="24"/>
  <c r="N9" i="24"/>
  <c r="L31" i="23"/>
  <c r="N31" i="23"/>
  <c r="L30" i="23"/>
  <c r="N30" i="23"/>
  <c r="G32" i="23"/>
  <c r="H32" i="23" s="1"/>
  <c r="F32" i="23"/>
  <c r="G31" i="23"/>
  <c r="H31" i="23" s="1"/>
  <c r="F31" i="23"/>
  <c r="G30" i="23"/>
  <c r="H30" i="23" s="1"/>
  <c r="F30" i="23"/>
  <c r="L26" i="23"/>
  <c r="N26" i="23"/>
  <c r="L25" i="23"/>
  <c r="N25" i="23"/>
  <c r="L24" i="23"/>
  <c r="N24" i="23"/>
  <c r="L23" i="23"/>
  <c r="N23" i="23"/>
  <c r="G24" i="23"/>
  <c r="H24" i="23" s="1"/>
  <c r="F24" i="23"/>
  <c r="G23" i="23"/>
  <c r="H23" i="23" s="1"/>
  <c r="F23" i="23"/>
  <c r="G19" i="23"/>
  <c r="H19" i="23"/>
  <c r="F19" i="23"/>
  <c r="G18" i="23"/>
  <c r="H18" i="23" s="1"/>
  <c r="F18" i="23"/>
  <c r="L19" i="23"/>
  <c r="N19" i="23"/>
  <c r="L18" i="23"/>
  <c r="N18" i="23"/>
  <c r="L17" i="23"/>
  <c r="N17" i="23"/>
  <c r="L16" i="23"/>
  <c r="N16" i="23"/>
  <c r="G17" i="23"/>
  <c r="H17" i="23" s="1"/>
  <c r="F17" i="23"/>
  <c r="G16" i="23"/>
  <c r="H16" i="23" s="1"/>
  <c r="F16" i="23"/>
  <c r="L11" i="23"/>
  <c r="N11" i="23"/>
  <c r="L10" i="23"/>
  <c r="N10" i="23"/>
  <c r="G9" i="23"/>
  <c r="H9" i="23"/>
  <c r="F9" i="23"/>
  <c r="L9" i="23"/>
  <c r="N9" i="23"/>
  <c r="G29" i="22"/>
  <c r="H29" i="22" s="1"/>
  <c r="F29" i="22"/>
  <c r="L24" i="22"/>
  <c r="N24" i="22"/>
  <c r="L23" i="22"/>
  <c r="N23" i="22"/>
  <c r="L22" i="22"/>
  <c r="N22" i="22"/>
  <c r="G23" i="22"/>
  <c r="H23" i="22" s="1"/>
  <c r="F23" i="22"/>
  <c r="G22" i="22"/>
  <c r="H22" i="22" s="1"/>
  <c r="F22" i="22"/>
  <c r="L13" i="22"/>
  <c r="N13" i="22"/>
  <c r="L12" i="22"/>
  <c r="N12" i="22"/>
  <c r="G18" i="22"/>
  <c r="H18" i="22"/>
  <c r="F18" i="22"/>
  <c r="G17" i="22"/>
  <c r="H17" i="22" s="1"/>
  <c r="F17" i="22"/>
  <c r="G16" i="22"/>
  <c r="H16" i="22" s="1"/>
  <c r="F16" i="22"/>
  <c r="G15" i="22"/>
  <c r="H15" i="22" s="1"/>
  <c r="F15" i="22"/>
  <c r="G14" i="22"/>
  <c r="H14" i="22" s="1"/>
  <c r="F14" i="22"/>
  <c r="G13" i="22"/>
  <c r="H13" i="22" s="1"/>
  <c r="F13" i="22"/>
  <c r="G12" i="22"/>
  <c r="H12" i="22" s="1"/>
  <c r="F12" i="22"/>
  <c r="L9" i="22"/>
  <c r="N9" i="22"/>
  <c r="G33" i="21"/>
  <c r="H33" i="21" s="1"/>
  <c r="F33" i="21"/>
  <c r="L30" i="21"/>
  <c r="N30" i="21"/>
  <c r="L29" i="21"/>
  <c r="N29" i="21"/>
  <c r="G30" i="21"/>
  <c r="H30" i="21" s="1"/>
  <c r="F30" i="21"/>
  <c r="G29" i="21"/>
  <c r="H29" i="21" s="1"/>
  <c r="F29" i="21"/>
  <c r="L26" i="21"/>
  <c r="N26" i="21"/>
  <c r="L25" i="21"/>
  <c r="N25" i="21"/>
  <c r="L24" i="21"/>
  <c r="N24" i="21"/>
  <c r="L23" i="21"/>
  <c r="N23" i="21"/>
  <c r="L22" i="21"/>
  <c r="N22" i="21"/>
  <c r="G24" i="21"/>
  <c r="H24" i="21"/>
  <c r="F24" i="21"/>
  <c r="G23" i="21"/>
  <c r="H23" i="21" s="1"/>
  <c r="F23" i="21"/>
  <c r="G22" i="21"/>
  <c r="H22" i="21" s="1"/>
  <c r="F22" i="21"/>
  <c r="L18" i="21"/>
  <c r="N18" i="21"/>
  <c r="L17" i="21"/>
  <c r="N17" i="21"/>
  <c r="L16" i="21"/>
  <c r="N16" i="21"/>
  <c r="L15" i="21"/>
  <c r="N15" i="21"/>
  <c r="G14" i="21"/>
  <c r="H14" i="21" s="1"/>
  <c r="F14" i="21"/>
  <c r="G13" i="21"/>
  <c r="H13" i="21"/>
  <c r="F13" i="21"/>
  <c r="L14" i="21"/>
  <c r="N14" i="21"/>
  <c r="L13" i="21"/>
  <c r="N13" i="21"/>
  <c r="L12" i="21"/>
  <c r="N12" i="21"/>
  <c r="G12" i="21"/>
  <c r="H12" i="21" s="1"/>
  <c r="F12" i="21"/>
  <c r="L9" i="21"/>
  <c r="N9" i="21"/>
  <c r="L28" i="16"/>
  <c r="N28" i="16"/>
  <c r="L27" i="16"/>
  <c r="N27" i="16"/>
  <c r="G28" i="16"/>
  <c r="H28" i="16" s="1"/>
  <c r="F28" i="16"/>
  <c r="G27" i="16"/>
  <c r="H27" i="16" s="1"/>
  <c r="F27" i="16"/>
  <c r="L22" i="16"/>
  <c r="N22" i="16"/>
  <c r="L21" i="16"/>
  <c r="N21" i="16"/>
  <c r="L20" i="16"/>
  <c r="N20" i="16"/>
  <c r="G21" i="16"/>
  <c r="H21" i="16" s="1"/>
  <c r="F21" i="16"/>
  <c r="G20" i="16"/>
  <c r="H20" i="16" s="1"/>
  <c r="F20" i="16"/>
  <c r="L17" i="16"/>
  <c r="N17" i="16"/>
  <c r="L16" i="16"/>
  <c r="N16" i="16"/>
  <c r="L15" i="16"/>
  <c r="N15" i="16"/>
  <c r="L14" i="16"/>
  <c r="N14" i="16"/>
  <c r="L13" i="16"/>
  <c r="N13" i="16"/>
  <c r="L12" i="16"/>
  <c r="N12" i="16"/>
  <c r="G14" i="16"/>
  <c r="H14" i="16" s="1"/>
  <c r="F14" i="16"/>
  <c r="G13" i="16"/>
  <c r="H13" i="16" s="1"/>
  <c r="F13" i="16"/>
  <c r="G12" i="16"/>
  <c r="H12" i="16"/>
  <c r="F12" i="16"/>
  <c r="G9" i="16"/>
  <c r="H9" i="16" s="1"/>
  <c r="F9" i="16"/>
  <c r="L9" i="16"/>
  <c r="N9" i="16"/>
  <c r="G34" i="15"/>
  <c r="H34" i="15" s="1"/>
  <c r="F34" i="15"/>
  <c r="L31" i="15"/>
  <c r="N31" i="15"/>
  <c r="L30" i="15"/>
  <c r="N30" i="15"/>
  <c r="G31" i="15"/>
  <c r="H31" i="15" s="1"/>
  <c r="F31" i="15"/>
  <c r="G30" i="15"/>
  <c r="H30" i="15" s="1"/>
  <c r="F30" i="15"/>
  <c r="G25" i="15"/>
  <c r="H25" i="15" s="1"/>
  <c r="F25" i="15"/>
  <c r="L24" i="15"/>
  <c r="N24" i="15"/>
  <c r="L23" i="15"/>
  <c r="N23" i="15"/>
  <c r="L22" i="15"/>
  <c r="N22" i="15"/>
  <c r="L21" i="15"/>
  <c r="N21" i="15"/>
  <c r="G24" i="15"/>
  <c r="H24" i="15" s="1"/>
  <c r="F24" i="15"/>
  <c r="G23" i="15"/>
  <c r="H23" i="15" s="1"/>
  <c r="F23" i="15"/>
  <c r="G22" i="15"/>
  <c r="H22" i="15" s="1"/>
  <c r="F22" i="15"/>
  <c r="G21" i="15"/>
  <c r="H21" i="15" s="1"/>
  <c r="F21" i="15"/>
  <c r="G13" i="15"/>
  <c r="H13" i="15" s="1"/>
  <c r="F13" i="15"/>
  <c r="L18" i="15"/>
  <c r="N18" i="15"/>
  <c r="L17" i="15"/>
  <c r="N17" i="15"/>
  <c r="L16" i="15"/>
  <c r="N16" i="15"/>
  <c r="L15" i="15"/>
  <c r="N15" i="15"/>
  <c r="L14" i="15"/>
  <c r="N14" i="15"/>
  <c r="L13" i="15"/>
  <c r="N13" i="15"/>
  <c r="L12" i="15"/>
  <c r="N12" i="15"/>
  <c r="G12" i="15"/>
  <c r="H12" i="15" s="1"/>
  <c r="F12" i="15"/>
  <c r="L9" i="15"/>
  <c r="N9" i="15"/>
  <c r="G32" i="11"/>
  <c r="H32" i="11" s="1"/>
  <c r="F32" i="11"/>
  <c r="L29" i="11"/>
  <c r="N29" i="11"/>
  <c r="L28" i="11"/>
  <c r="N28" i="11"/>
  <c r="L27" i="11"/>
  <c r="N27" i="11"/>
  <c r="L26" i="11"/>
  <c r="N26" i="11"/>
  <c r="G27" i="11"/>
  <c r="H27" i="11"/>
  <c r="F27" i="11"/>
  <c r="G26" i="11"/>
  <c r="H26" i="11" s="1"/>
  <c r="F26" i="11"/>
  <c r="G21" i="11"/>
  <c r="H21" i="11" s="1"/>
  <c r="F21" i="11"/>
  <c r="L19" i="11"/>
  <c r="N19" i="11"/>
  <c r="L18" i="11"/>
  <c r="N18" i="11"/>
  <c r="L17" i="11"/>
  <c r="N17" i="11"/>
  <c r="L16" i="11"/>
  <c r="N16" i="11"/>
  <c r="G20" i="11"/>
  <c r="H20" i="11" s="1"/>
  <c r="F20" i="11"/>
  <c r="G19" i="11"/>
  <c r="H19" i="11"/>
  <c r="F19" i="11"/>
  <c r="G18" i="11"/>
  <c r="H18" i="11" s="1"/>
  <c r="F18" i="11"/>
  <c r="G17" i="11"/>
  <c r="H17" i="11" s="1"/>
  <c r="F17" i="11"/>
  <c r="G16" i="11"/>
  <c r="H16" i="11" s="1"/>
  <c r="F16" i="11"/>
  <c r="L11" i="11"/>
  <c r="N11" i="11"/>
  <c r="L10" i="11"/>
  <c r="N10" i="11"/>
  <c r="G11" i="11"/>
  <c r="H11" i="11"/>
  <c r="F11" i="11"/>
  <c r="G10" i="11"/>
  <c r="H10" i="11" s="1"/>
  <c r="F10" i="11"/>
  <c r="G9" i="11"/>
  <c r="H9" i="11" s="1"/>
  <c r="F9" i="11"/>
  <c r="L9" i="11"/>
  <c r="N9" i="11"/>
  <c r="L33" i="10"/>
  <c r="N33" i="10"/>
  <c r="L32" i="10"/>
  <c r="N32" i="10"/>
  <c r="L31" i="10"/>
  <c r="N31" i="10"/>
  <c r="G32" i="10"/>
  <c r="H32" i="10" s="1"/>
  <c r="F32" i="10"/>
  <c r="G31" i="10"/>
  <c r="H31" i="10"/>
  <c r="F31" i="10"/>
  <c r="L28" i="10"/>
  <c r="N28" i="10"/>
  <c r="L27" i="10"/>
  <c r="N27" i="10"/>
  <c r="L26" i="10"/>
  <c r="N26" i="10"/>
  <c r="L25" i="10"/>
  <c r="N25" i="10"/>
  <c r="G26" i="10"/>
  <c r="H26" i="10" s="1"/>
  <c r="F26" i="10"/>
  <c r="G25" i="10"/>
  <c r="H25" i="10"/>
  <c r="F25" i="10"/>
  <c r="L22" i="10"/>
  <c r="N22" i="10"/>
  <c r="L21" i="10"/>
  <c r="N21" i="10"/>
  <c r="L20" i="10"/>
  <c r="N20" i="10"/>
  <c r="G17" i="10"/>
  <c r="H17" i="10" s="1"/>
  <c r="F17" i="10"/>
  <c r="G16" i="10"/>
  <c r="H16" i="10"/>
  <c r="F16" i="10"/>
  <c r="L19" i="10"/>
  <c r="N19" i="10"/>
  <c r="L18" i="10"/>
  <c r="N18" i="10"/>
  <c r="L17" i="10"/>
  <c r="N17" i="10"/>
  <c r="L16" i="10"/>
  <c r="N16" i="10"/>
  <c r="L15" i="10"/>
  <c r="N15" i="10"/>
  <c r="L14" i="10"/>
  <c r="N14" i="10"/>
  <c r="L13" i="10"/>
  <c r="N13" i="10"/>
  <c r="L12" i="10"/>
  <c r="N12" i="10"/>
  <c r="G15" i="10"/>
  <c r="H15" i="10" s="1"/>
  <c r="F15" i="10"/>
  <c r="G14" i="10"/>
  <c r="H14" i="10"/>
  <c r="F14" i="10"/>
  <c r="G13" i="10"/>
  <c r="H13" i="10" s="1"/>
  <c r="F13" i="10"/>
  <c r="G12" i="10"/>
  <c r="H12" i="10" s="1"/>
  <c r="F12" i="10"/>
  <c r="G9" i="10"/>
  <c r="H9" i="10" s="1"/>
  <c r="F9" i="10"/>
  <c r="L9" i="10"/>
  <c r="N9" i="10"/>
  <c r="L31" i="9"/>
  <c r="N31" i="9"/>
  <c r="L30" i="9"/>
  <c r="N30" i="9"/>
  <c r="G32" i="9"/>
  <c r="H32" i="9"/>
  <c r="F32" i="9"/>
  <c r="G31" i="9"/>
  <c r="H31" i="9" s="1"/>
  <c r="F31" i="9"/>
  <c r="G30" i="9"/>
  <c r="H30" i="9" s="1"/>
  <c r="F30" i="9"/>
  <c r="L26" i="9"/>
  <c r="N26" i="9"/>
  <c r="L25" i="9"/>
  <c r="N25" i="9"/>
  <c r="L24" i="9"/>
  <c r="N24" i="9"/>
  <c r="L23" i="9"/>
  <c r="N23" i="9"/>
  <c r="G24" i="9"/>
  <c r="H24" i="9" s="1"/>
  <c r="F24" i="9"/>
  <c r="G23" i="9"/>
  <c r="H23" i="9" s="1"/>
  <c r="F23" i="9"/>
  <c r="G18" i="9"/>
  <c r="H18" i="9" s="1"/>
  <c r="F18" i="9"/>
  <c r="G17" i="9"/>
  <c r="H17" i="9" s="1"/>
  <c r="F17" i="9"/>
  <c r="L18" i="9"/>
  <c r="N18" i="9"/>
  <c r="L17" i="9"/>
  <c r="N17" i="9"/>
  <c r="L16" i="9"/>
  <c r="N16" i="9"/>
  <c r="L15" i="9"/>
  <c r="N15" i="9"/>
  <c r="G16" i="9"/>
  <c r="H16" i="9" s="1"/>
  <c r="F16" i="9"/>
  <c r="G15" i="9"/>
  <c r="H15" i="9" s="1"/>
  <c r="F15" i="9"/>
  <c r="L11" i="9"/>
  <c r="N11" i="9"/>
  <c r="L10" i="9"/>
  <c r="N10" i="9"/>
  <c r="G9" i="9"/>
  <c r="H9" i="9" s="1"/>
  <c r="F9" i="9"/>
  <c r="L9" i="9"/>
  <c r="N9" i="9"/>
  <c r="G29" i="8"/>
  <c r="H29" i="8" s="1"/>
  <c r="F29" i="8"/>
  <c r="L24" i="8"/>
  <c r="N24" i="8"/>
  <c r="L23" i="8"/>
  <c r="N23" i="8"/>
  <c r="L22" i="8"/>
  <c r="N22" i="8"/>
  <c r="G23" i="8"/>
  <c r="H23" i="8" s="1"/>
  <c r="F23" i="8"/>
  <c r="G22" i="8"/>
  <c r="H22" i="8" s="1"/>
  <c r="F22" i="8"/>
  <c r="L13" i="8"/>
  <c r="N13" i="8"/>
  <c r="L12" i="8"/>
  <c r="N12" i="8"/>
  <c r="G18" i="8"/>
  <c r="H18" i="8"/>
  <c r="F18" i="8"/>
  <c r="G17" i="8"/>
  <c r="H17" i="8" s="1"/>
  <c r="F17" i="8"/>
  <c r="G16" i="8"/>
  <c r="H16" i="8"/>
  <c r="F16" i="8"/>
  <c r="G15" i="8"/>
  <c r="H15" i="8" s="1"/>
  <c r="F15" i="8"/>
  <c r="G14" i="8"/>
  <c r="H14" i="8" s="1"/>
  <c r="F14" i="8"/>
  <c r="G13" i="8"/>
  <c r="H13" i="8" s="1"/>
  <c r="F13" i="8"/>
  <c r="G12" i="8"/>
  <c r="H12" i="8"/>
  <c r="F12" i="8"/>
  <c r="L9" i="8"/>
  <c r="N9" i="8"/>
  <c r="G32" i="7"/>
  <c r="H32" i="7" s="1"/>
  <c r="F32" i="7"/>
  <c r="L29" i="7"/>
  <c r="N29" i="7"/>
  <c r="L28" i="7"/>
  <c r="N28" i="7"/>
  <c r="G29" i="7"/>
  <c r="H29" i="7"/>
  <c r="F29" i="7"/>
  <c r="G28" i="7"/>
  <c r="H28" i="7" s="1"/>
  <c r="F28" i="7"/>
  <c r="L25" i="7"/>
  <c r="N25" i="7"/>
  <c r="L24" i="7"/>
  <c r="N24" i="7"/>
  <c r="L23" i="7"/>
  <c r="N23" i="7"/>
  <c r="L22" i="7"/>
  <c r="N22" i="7"/>
  <c r="L21" i="7"/>
  <c r="N21" i="7"/>
  <c r="G23" i="7"/>
  <c r="H23" i="7" s="1"/>
  <c r="F23" i="7"/>
  <c r="G22" i="7"/>
  <c r="H22" i="7" s="1"/>
  <c r="F22" i="7"/>
  <c r="G21" i="7"/>
  <c r="H21" i="7" s="1"/>
  <c r="F21" i="7"/>
  <c r="L18" i="7"/>
  <c r="N18" i="7"/>
  <c r="L17" i="7"/>
  <c r="N17" i="7"/>
  <c r="L16" i="7"/>
  <c r="N16" i="7"/>
  <c r="L15" i="7"/>
  <c r="N15" i="7"/>
  <c r="G14" i="7"/>
  <c r="H14" i="7" s="1"/>
  <c r="F14" i="7"/>
  <c r="G13" i="7"/>
  <c r="H13" i="7"/>
  <c r="F13" i="7"/>
  <c r="L14" i="7"/>
  <c r="N14" i="7"/>
  <c r="L13" i="7"/>
  <c r="N13" i="7"/>
  <c r="L12" i="7"/>
  <c r="N12" i="7"/>
  <c r="G12" i="7"/>
  <c r="H12" i="7" s="1"/>
  <c r="F12" i="7"/>
  <c r="L9" i="7"/>
  <c r="N9" i="7"/>
</calcChain>
</file>

<file path=xl/sharedStrings.xml><?xml version="1.0" encoding="utf-8"?>
<sst xmlns="http://schemas.openxmlformats.org/spreadsheetml/2006/main" count="2009" uniqueCount="416">
  <si>
    <t>キッズ</t>
    <phoneticPr fontId="4"/>
  </si>
  <si>
    <t>予　　定　　献　　立　　表　</t>
    <rPh sb="0" eb="1">
      <t>ヨ</t>
    </rPh>
    <rPh sb="3" eb="4">
      <t>サダム</t>
    </rPh>
    <rPh sb="6" eb="7">
      <t>ケン</t>
    </rPh>
    <rPh sb="9" eb="10">
      <t>リツ</t>
    </rPh>
    <rPh sb="12" eb="13">
      <t>ヒョウ</t>
    </rPh>
    <phoneticPr fontId="4"/>
  </si>
  <si>
    <t>&lt;食数&gt;</t>
    <rPh sb="1" eb="2">
      <t>ショク</t>
    </rPh>
    <rPh sb="2" eb="3">
      <t>スウ</t>
    </rPh>
    <phoneticPr fontId="4"/>
  </si>
  <si>
    <t>昼</t>
    <rPh sb="0" eb="1">
      <t>ヒル</t>
    </rPh>
    <phoneticPr fontId="4"/>
  </si>
  <si>
    <t>おやつ</t>
    <phoneticPr fontId="4"/>
  </si>
  <si>
    <t>夕</t>
    <rPh sb="0" eb="1">
      <t>ユウ</t>
    </rPh>
    <phoneticPr fontId="4"/>
  </si>
  <si>
    <t>以上児</t>
    <rPh sb="0" eb="2">
      <t>イジョウ</t>
    </rPh>
    <rPh sb="2" eb="3">
      <t>ジ</t>
    </rPh>
    <phoneticPr fontId="4"/>
  </si>
  <si>
    <t>未満児</t>
    <rPh sb="0" eb="2">
      <t>ミマン</t>
    </rPh>
    <rPh sb="2" eb="3">
      <t>ジ</t>
    </rPh>
    <phoneticPr fontId="4"/>
  </si>
  <si>
    <t>職員</t>
    <rPh sb="0" eb="2">
      <t>ショクイン</t>
    </rPh>
    <phoneticPr fontId="4"/>
  </si>
  <si>
    <t>特定アレルギー表示</t>
    <rPh sb="0" eb="2">
      <t>トクテイ</t>
    </rPh>
    <rPh sb="7" eb="9">
      <t>ヒョウジ</t>
    </rPh>
    <phoneticPr fontId="4"/>
  </si>
  <si>
    <t>献立名</t>
    <rPh sb="0" eb="2">
      <t>コンダテ</t>
    </rPh>
    <rPh sb="2" eb="3">
      <t>メイ</t>
    </rPh>
    <phoneticPr fontId="4"/>
  </si>
  <si>
    <t>材料名</t>
    <rPh sb="0" eb="3">
      <t>ザイリョウメイ</t>
    </rPh>
    <phoneticPr fontId="4"/>
  </si>
  <si>
    <t>以上児分量</t>
    <rPh sb="0" eb="2">
      <t>イジョウ</t>
    </rPh>
    <rPh sb="2" eb="3">
      <t>ジ</t>
    </rPh>
    <rPh sb="3" eb="5">
      <t>ブンリョウ</t>
    </rPh>
    <phoneticPr fontId="4"/>
  </si>
  <si>
    <t>単位</t>
    <rPh sb="0" eb="2">
      <t>タンイ</t>
    </rPh>
    <phoneticPr fontId="4"/>
  </si>
  <si>
    <t>未満児分量</t>
    <rPh sb="0" eb="2">
      <t>ミマン</t>
    </rPh>
    <rPh sb="2" eb="3">
      <t>ジ</t>
    </rPh>
    <rPh sb="3" eb="5">
      <t>ブンリョウ</t>
    </rPh>
    <phoneticPr fontId="4"/>
  </si>
  <si>
    <t>総使用量</t>
    <rPh sb="0" eb="1">
      <t>ソウ</t>
    </rPh>
    <rPh sb="1" eb="4">
      <t>シヨウリョウ</t>
    </rPh>
    <phoneticPr fontId="4"/>
  </si>
  <si>
    <t>廃棄込量</t>
    <rPh sb="0" eb="2">
      <t>ハイキ</t>
    </rPh>
    <rPh sb="2" eb="3">
      <t>コミ</t>
    </rPh>
    <rPh sb="3" eb="4">
      <t>リョウ</t>
    </rPh>
    <phoneticPr fontId="4"/>
  </si>
  <si>
    <t>作り方</t>
    <rPh sb="0" eb="1">
      <t>ツク</t>
    </rPh>
    <rPh sb="2" eb="3">
      <t>カタ</t>
    </rPh>
    <phoneticPr fontId="4"/>
  </si>
  <si>
    <t>お手持ち調味料総使用</t>
    <rPh sb="1" eb="3">
      <t>テモ</t>
    </rPh>
    <rPh sb="4" eb="7">
      <t>チョウミリョウ</t>
    </rPh>
    <rPh sb="7" eb="8">
      <t>ソウ</t>
    </rPh>
    <rPh sb="8" eb="10">
      <t>シヨウ</t>
    </rPh>
    <phoneticPr fontId="4"/>
  </si>
  <si>
    <t>以上児分量
(g)</t>
    <rPh sb="0" eb="2">
      <t>イジョウ</t>
    </rPh>
    <rPh sb="2" eb="3">
      <t>ジ</t>
    </rPh>
    <rPh sb="3" eb="5">
      <t>ブンリョウ</t>
    </rPh>
    <phoneticPr fontId="4"/>
  </si>
  <si>
    <t>未満児分量
(g)</t>
    <rPh sb="0" eb="2">
      <t>ミマン</t>
    </rPh>
    <rPh sb="2" eb="3">
      <t>ジ</t>
    </rPh>
    <rPh sb="3" eb="5">
      <t>ブンリョウ</t>
    </rPh>
    <phoneticPr fontId="4"/>
  </si>
  <si>
    <t>材料</t>
    <rPh sb="0" eb="2">
      <t>ザイリョウ</t>
    </rPh>
    <phoneticPr fontId="4"/>
  </si>
  <si>
    <t>調味料</t>
    <rPh sb="0" eb="3">
      <t>チョウミリョウ</t>
    </rPh>
    <phoneticPr fontId="4"/>
  </si>
  <si>
    <t>鉄分強化！ふりかけごはん</t>
  </si>
  <si>
    <t>ご飯</t>
  </si>
  <si>
    <t>鉄ふりかけ　大豆</t>
  </si>
  <si>
    <t>小麦 ※18</t>
  </si>
  <si>
    <t>Ｐ</t>
  </si>
  <si>
    <t>豚肉のケチャップ炒め</t>
  </si>
  <si>
    <t>①食べやすい大きさに切った野菜・肉を油で炒めます。
②①に調味料を加えて煮絡めて下さい。
※加熱調理する際は中心部75℃で1分以上加熱したことを確認して下さい。</t>
  </si>
  <si>
    <t>豚小間（ＩＱＦ）</t>
  </si>
  <si>
    <t>玉ねぎ</t>
  </si>
  <si>
    <t>冷凍ブロッコリー</t>
  </si>
  <si>
    <t>油</t>
  </si>
  <si>
    <t>ケチャップ</t>
  </si>
  <si>
    <t>g</t>
  </si>
  <si>
    <t>ウスターソース</t>
  </si>
  <si>
    <t>正油</t>
  </si>
  <si>
    <t>小麦</t>
  </si>
  <si>
    <t>砂糖</t>
  </si>
  <si>
    <t>みりん</t>
  </si>
  <si>
    <t>かぼちゃサラダ</t>
  </si>
  <si>
    <t>冷凍ミックスベジタブル</t>
  </si>
  <si>
    <t>塩</t>
  </si>
  <si>
    <t>マヨネーズ</t>
  </si>
  <si>
    <t>卵・小麦</t>
  </si>
  <si>
    <t>みそ汁</t>
  </si>
  <si>
    <t>※加熱調理する際は中心部75℃で1分以上加熱したことを確認して下さい。</t>
  </si>
  <si>
    <t>味噌</t>
  </si>
  <si>
    <t>冷凍カット油揚げ</t>
  </si>
  <si>
    <t>だし汁</t>
  </si>
  <si>
    <t>昼</t>
  </si>
  <si>
    <t>牛乳</t>
  </si>
  <si>
    <t>乳</t>
  </si>
  <si>
    <t>cc</t>
  </si>
  <si>
    <t>（干）うどん</t>
  </si>
  <si>
    <t>小麦 ※14</t>
  </si>
  <si>
    <t>枚</t>
  </si>
  <si>
    <t>冷凍カットほうれん草ＩＱＦ</t>
  </si>
  <si>
    <t>骨抜き白糸タラ３０</t>
  </si>
  <si>
    <t>冷凍花型人参</t>
  </si>
  <si>
    <t>冷凍カットインゲン</t>
  </si>
  <si>
    <t>切</t>
  </si>
  <si>
    <t>酒</t>
  </si>
  <si>
    <t>カットワカメ</t>
  </si>
  <si>
    <t>ごま油</t>
  </si>
  <si>
    <t>酢</t>
  </si>
  <si>
    <t>玉子</t>
  </si>
  <si>
    <t>卵</t>
  </si>
  <si>
    <t>ヶ</t>
  </si>
  <si>
    <t>乳・卵・小麦・落花生・そば・えび・かに</t>
    <phoneticPr fontId="4"/>
  </si>
  <si>
    <t>秋鮭の変わり西京風焼き</t>
  </si>
  <si>
    <t>骨抜き秋鮭３０</t>
  </si>
  <si>
    <t>小麦粉</t>
  </si>
  <si>
    <t>バター</t>
  </si>
  <si>
    <t>冷凍三色ピーマン</t>
  </si>
  <si>
    <t>コショウ</t>
  </si>
  <si>
    <t>すまし汁</t>
  </si>
  <si>
    <t>有機豆乳無調整</t>
  </si>
  <si>
    <t>冷凍千切り人参</t>
  </si>
  <si>
    <t>冷凍グリンピース</t>
  </si>
  <si>
    <t>冷凍国産大豆</t>
  </si>
  <si>
    <t>冷凍乱切りキャベツ</t>
  </si>
  <si>
    <t>ハヤシライス</t>
  </si>
  <si>
    <t xml:space="preserve">①玉ねぎは薄切りにします。
②熱した油で肉・①を炒め、トマトパック・水・砂糖を加えて煮ます。
③アクを取り、ルーを入れて煮ます。
④ご飯に③を盛り、茹でたグリンピースをちらして下さい。
※加熱調理する際は中心部75℃で1分以上加熱したことを確認して下さい。
</t>
  </si>
  <si>
    <t>カットトマトパック</t>
  </si>
  <si>
    <t>水</t>
  </si>
  <si>
    <t>ハヤシルー</t>
  </si>
  <si>
    <t>小麦 ※4</t>
  </si>
  <si>
    <t>ブロッコリーとマカロニのサラダ</t>
  </si>
  <si>
    <t>①マカロニは10～12分程茹で、やわらかくなったら冷まします。
②野菜は食べやすい大きさに切って茹で冷まします。
③調味料は煮立て冷まし、①・②を加え和えて下さい。
※加熱調理する際は中心部75℃で1分以上加熱したことを確認して下さい。</t>
  </si>
  <si>
    <t>マカロニ</t>
  </si>
  <si>
    <t>フルーツ（黄桃缶）</t>
  </si>
  <si>
    <t>黄桃缶</t>
  </si>
  <si>
    <t>じゃが芋</t>
  </si>
  <si>
    <t>パン粉</t>
  </si>
  <si>
    <t>片栗粉</t>
  </si>
  <si>
    <t>骨抜き黄金カレイ３０</t>
  </si>
  <si>
    <t>冷凍むき枝豆</t>
  </si>
  <si>
    <t>さつま芋</t>
  </si>
  <si>
    <t>白いりごま</t>
  </si>
  <si>
    <t>スケソウタラの野菜あんかけ</t>
  </si>
  <si>
    <t>①魚は水気をよくふき取り、酒をふって片栗粉をまぶし、熱した油で焼きます。
②野菜は食べやすい大きさに切り、だし汁・みりん・正油で煮ます。
③野菜が柔らかくなったら、水溶き片栗粉でとろみをつけます。
④器に①を盛り、③をかけて下さい。
※加熱調理する際は中心部75℃で1分以上加熱したことを確認して下さい。</t>
  </si>
  <si>
    <t>骨抜き助宗タラ３０</t>
  </si>
  <si>
    <t>じゃが芋の甘辛煮</t>
  </si>
  <si>
    <t xml:space="preserve">①芋は食べやすい大きさに切り、水にさらします。
②油で材料を炒めて調味料で煮、茹でたグリンピースを散らして下さい。
※加熱調理する際は中心部75℃で1分以上加熱したことを確認して下さい。
</t>
  </si>
  <si>
    <t>花ふ</t>
  </si>
  <si>
    <t>フルーツ（パイン缶）</t>
  </si>
  <si>
    <t>パイン缶　</t>
  </si>
  <si>
    <t>乳・卵・小麦</t>
  </si>
  <si>
    <t>冷凍カーネルコーン</t>
  </si>
  <si>
    <t>1月7日（月）配達/1月8日（火）食</t>
  </si>
  <si>
    <t>冬野菜のクリームシチュー</t>
  </si>
  <si>
    <t>①ほうれん草は茹でて食べやすい大きさに切ります。玉ねぎは薄切りに、その他の材料は食べやすい大きさに切ります。
②肉・玉ねぎ・人参を炒め、水を加えて煮ます。途中でかぶを加えて煮、やわらかくなったらいったん火を止めてルーを溶かします。再び火にかけて牛乳を加えて煮、最後にほうれん草を加えてひと煮して下さい。
※加熱調理する際は中心部75℃で1分以上加熱したことを確認して下さい。</t>
  </si>
  <si>
    <t>鶏もも小間(加熱用)</t>
  </si>
  <si>
    <t>かぶ</t>
  </si>
  <si>
    <t>人参</t>
  </si>
  <si>
    <t>ほうれん草</t>
  </si>
  <si>
    <t>ハウス　クリームシチューミクス</t>
  </si>
  <si>
    <t>乳・小麦</t>
  </si>
  <si>
    <t>さつま芋のサラダ</t>
  </si>
  <si>
    <t>①芋は蒸す又は茹で、熱いうちに潰し冷まします。枝豆は茹で冷まします。
②調味料を煮立てて冷まし、①を和えて下さい。
※誤嚥防止のために豆は軽く潰してもよいでしょう。
※加熱調理する際は中心部75℃で1分以上加熱したことを確認して下さい。</t>
  </si>
  <si>
    <t>フルーツ（オレンジ）</t>
  </si>
  <si>
    <t>※原料のまま流水できれいに洗って下さい。</t>
  </si>
  <si>
    <t>ネーブル</t>
  </si>
  <si>
    <t>小松菜</t>
  </si>
  <si>
    <t>白菜</t>
  </si>
  <si>
    <t>長ねぎ</t>
  </si>
  <si>
    <t>フルーツ（りんご）</t>
  </si>
  <si>
    <t>りんご</t>
  </si>
  <si>
    <t>1月8日（火）配達/1月9日（水）食</t>
  </si>
  <si>
    <t>納豆ごはん</t>
  </si>
  <si>
    <t>①煮立て冷ましただし汁・正油をあわせて納豆と混ぜます。
②ご飯にかける又は別に提供して下さい。
※加熱調理する際は中心部75℃で1分以上加熱したことを確認して下さい。</t>
  </si>
  <si>
    <t>納豆</t>
  </si>
  <si>
    <t>黄金カレイの煮付け</t>
  </si>
  <si>
    <t>①魚は水けをよくふき取り、野菜は食べやすい大きさに切ります。
②すりおろした生姜・調味料を煮立て、①を並べて落としぶたをして煮て下さい。
※加熱調理する際は中心部75℃で1分以上加熱したことを確認して下さい。</t>
  </si>
  <si>
    <t>大根</t>
  </si>
  <si>
    <t>生姜</t>
  </si>
  <si>
    <t>かぼちゃの塩金平</t>
  </si>
  <si>
    <t xml:space="preserve">①かぼちゃは細切りにします。
②ごま油で①を炒め合わせ、出し汁・みりん・塩を加え材料に火を通して、ごまを絡めて下さい。
※蓋をして蒸し煮にすると火が通りやすくなります。
※加熱調理する際は中心部75℃で1分以上加熱したことを確認して下さい。
</t>
  </si>
  <si>
    <t>かぼちゃ</t>
  </si>
  <si>
    <t>具だくさん汁</t>
  </si>
  <si>
    <t>もやし</t>
  </si>
  <si>
    <t>充てん豆腐</t>
  </si>
  <si>
    <t>丁</t>
  </si>
  <si>
    <t>※18</t>
  </si>
  <si>
    <t>春雨</t>
  </si>
  <si>
    <t>キャベツ</t>
  </si>
  <si>
    <t>フルーツ（バナナ）</t>
  </si>
  <si>
    <t>バナナ</t>
  </si>
  <si>
    <t>本</t>
  </si>
  <si>
    <t>1月9日（水）配達/1月10日（木）食</t>
  </si>
  <si>
    <t>鉄分強化！ふりかけご飯</t>
  </si>
  <si>
    <t>鉄ふりかけ　穀物</t>
  </si>
  <si>
    <t>照り焼きハンバーグ</t>
  </si>
  <si>
    <t>①みじん切りした玉ねぎは炒めて、塩・こしょうし冷まします。
②肉・①・豆乳にひたしたパン粉を粘りが出るまで練り混ぜて、人数分の小判型にまとめます。
③熱した油で、②を両面焼き中まで火を通します。
④肉汁の残ったフライパンに酒・砂糖・みりん・醤油を加えて煮立たせ、ハンバーグに絡めます。
⑤食べやすい大きさに切った小松菜・コーンはバターで炒め、塩・こしょうして添えて下さい。
※加熱調理する際は中心部75℃で1分以上加熱したことを確認して下さい。</t>
  </si>
  <si>
    <t>豚挽肉</t>
  </si>
  <si>
    <t>キャベツのサラダ</t>
  </si>
  <si>
    <t>①野菜は食べやすい大きさに切って茹で冷まします。
②調味料を煮立て冷まし、①を和えて下さい。
※加熱調理する際は中心部75℃で1分以上加熱したことを確認して下さい。</t>
  </si>
  <si>
    <t>パプリカ赤</t>
  </si>
  <si>
    <t>万能ねぎ</t>
  </si>
  <si>
    <t>チンゲン菜</t>
  </si>
  <si>
    <t>ヨーグルト</t>
  </si>
  <si>
    <t>※甘さは砂糖で調節して下さい。</t>
  </si>
  <si>
    <t>ﾌﾟﾚｰﾝﾖｰｸﾞﾙﾄ</t>
  </si>
  <si>
    <t>1月9日（水）配達/1月11日（金）食</t>
  </si>
  <si>
    <t>鶏肉とれんこんの炊き込みおにぎり</t>
  </si>
  <si>
    <t>①材料は食べやすい大きさに切り、れんこんは水にさらします。
②洗った米に、材料・調味料・だし汁又は水(調味料と合わせて通常の炊飯水量)を加えて炊いて、おにぎりにして下さい。
※加熱調理する際は中心部75℃で1分以上加熱したことを確認して下さい。</t>
  </si>
  <si>
    <t>れんこん</t>
  </si>
  <si>
    <t>白糸タラのごまつみれ焼き</t>
  </si>
  <si>
    <t>①魚は包丁でミンチ状にします（フードプロセッサーでミンチにしてもよいでしょう）。
長ねぎはみじん切りにします。
②ボウルに①・粉豆腐・ごま・パン粉・片栗粉（分量は調節してください）・正油・酒を入れ粘りが出るまで混ぜ、一人２ヶになるように小判型にまとめます。
③フライパンに油を熱し、②を両面焼きます。茹でて食べやすい大きさに切ったトマトを添えて下さい。
※加熱調理する際は中心部75℃で1分以上加熱したことを確認して下さい。</t>
  </si>
  <si>
    <t>粉豆腐</t>
  </si>
  <si>
    <t>トマト</t>
  </si>
  <si>
    <t>黒いりごま</t>
  </si>
  <si>
    <t>白菜の中華和え</t>
  </si>
  <si>
    <t>①野菜は食べやすい大きさに切って茹で冷まします。
②調味料を煮立てて冷まし、①を和えて下さい。
※加熱調理する際は中心部75℃で1分以上加熱したことを確認して下さい。</t>
  </si>
  <si>
    <t>きゅうり</t>
  </si>
  <si>
    <t>ウインナー</t>
  </si>
  <si>
    <t>ピーマン</t>
  </si>
  <si>
    <t>レーズン</t>
  </si>
  <si>
    <t>あったか鶏の玉子とじうどん</t>
  </si>
  <si>
    <t>①野菜・肉は食べやすい大きさに切ります。
②①・油揚げを出し汁で20分程度煮て、調味料で味を調えます。溶き玉子を流し入れて火を通します。
③麺は12分程茹でて洗い、器に盛って②をかけて下さい。
※加熱調理する際は中心部75℃で1分以上加熱したことを確認して下さい。</t>
  </si>
  <si>
    <t>大豆の甘辛揚げ焼き</t>
  </si>
  <si>
    <t>コンソメ</t>
  </si>
  <si>
    <t>1月11日（金）配達/1月15日（火）食</t>
  </si>
  <si>
    <t>助宗タラの揚げ煮</t>
  </si>
  <si>
    <t>①魚は食べやすい大きさに切り、酒・片栗粉をまぶして揚げます。
②調味料で魚・人参を煮て下さい。
※加熱調理する際は中心部75℃で1分以上加熱したことを確認して下さい。</t>
  </si>
  <si>
    <t>チャプチェ（春雨の炒め物）</t>
  </si>
  <si>
    <t>①春雨は茹でて食べやすい長さに切り、野菜は食べやすい大きさに切ります。
②熱したごま油で肉・野菜を炒めて、調味料・春雨を加えて、汁気を絡ませながら、汁気がなくなるぐらいまで炒めて、仕上げにごまをふって下さい。
※加熱調理する際は中心部75℃で1分以上加熱したことを確認して下さい。</t>
  </si>
  <si>
    <t>1月15日（火）配達/1月16日（水）食</t>
  </si>
  <si>
    <t>ブロッコリー</t>
  </si>
  <si>
    <t xml:space="preserve">①かぼちゃは蒸す又は茹でて熱いうちにあらくつぶして冷まし、ミックスベジタブルは茹で冷まします。
②調味料を煮立てて冷まし、①と和えて下さい。
※加熱調理する際は中心部75℃で1分以上加熱したことを確認して下さい。
</t>
  </si>
  <si>
    <t>1月16日（水）配達/1月17日（木）食</t>
  </si>
  <si>
    <t>①魚は水気をよくふき取り、酒をふり、小麦粉をまぶします。
②油をひいた天板に並べ、180℃で10～15分焼き、バターで香りをつけます。
③砂糖・みりん・味噌・マヨネーズを合わせて魚に塗り、さらに焼いて焼き色をつけ完全に火を通します。
④食べやすい大きさに切って茹で冷ました野菜は、煮立て冷ましただし汁・正油と和えて、添えて下さい。
※加熱調理する際は中心部75℃で1分以上加熱したことを確認して下さい。</t>
  </si>
  <si>
    <t>豆腐の玉子とじ</t>
  </si>
  <si>
    <t xml:space="preserve">①豆腐は水けをきり、食べやすい大きさに切ります。
②玉ねぎは薄切りにします。
③油で玉ねぎを炒めて、出し汁・砂糖・酒・塩・正油・豆腐を加えて煮て、溶き玉子を回し入れて火を通し、刻んで茹でた万能ねぎをちらして下さい。
※加熱調理する際は中心部75℃で1分以上加熱したことを確認して下さい。
</t>
  </si>
  <si>
    <t>フルーツ（みかん）</t>
  </si>
  <si>
    <t>みかん</t>
  </si>
  <si>
    <t>1月17日（木）配達/1月18日（金）食</t>
  </si>
  <si>
    <t>キャベツとマカロニのサラダ</t>
  </si>
  <si>
    <t>1月18日（金）配達/1月21日（月）食</t>
  </si>
  <si>
    <t xml:space="preserve">①野菜は食べやすい大きさに切り、芋は水にさらします。
②油で材料を炒めて調味料で煮、茹でたグリンピースを散らして下さい。
※加熱調理する際は中心部75℃で1分以上加熱したことを確認して下さい。
</t>
  </si>
  <si>
    <t>1月21日（月）配達/1月22日（火）食</t>
  </si>
  <si>
    <t>1月22日（火）配達/1月23日（水）食</t>
  </si>
  <si>
    <t>1月23日（水）配達/1月24日（木）食</t>
  </si>
  <si>
    <t>キッズ</t>
    <phoneticPr fontId="4"/>
  </si>
  <si>
    <t>1月24日（木）配達/1月25日（金）食</t>
  </si>
  <si>
    <t>雪だるまライス</t>
  </si>
  <si>
    <t>①洗った米はコンソメ・バターを加えて通常の水加減で炊飯し、丸型を2つ作って雪だるまの形にします。
②人参は角切りにして茹で冷まし、帽子にします。茹でたレーズンで目にします。
③茹でたウインナーは3等分に切り、先端を鼻にしてその他の部分で手にします。
④チーズは縦3等分に切り、首に巻いてマフラーにします。
⑤グリンピースは茹でてボタンにして下さい。
※図を参照して盛りつけて下さい。
※加熱調理する際は中心部75℃で1分以上加熱したことを確認して下さい。</t>
  </si>
  <si>
    <t>冷蔵スライスチーズ</t>
  </si>
  <si>
    <t>①魚は包丁でミンチ状にします（フードプロセッサーでミンチにしてもよいでしょう）。
長ねぎはみじん切りにします。
②ボウルに①・粉豆腐・ごま・パン粉・片栗粉・正油・酒を入れ粘りが出るまで混ぜ、一人２ヶになるように小判型にまとめます。
③フライパンに油を熱し、②を両面焼きます。茹でて食べやすい大きさに切ったトマトを添えて下さい。
※加熱調理する際は中心部75℃で1分以上加熱したことを確認して下さい。</t>
  </si>
  <si>
    <t>1月25日（金）配達/1月28日（月）食</t>
  </si>
  <si>
    <t>①芋は食べやすい大きさに切って、水にさらして水気をきります。全ての材料に片栗粉をまぶします。
②①を熱した多めの油で揚げ焼きします。
③②の油を切り、煮立てた調味料が熱いうちに和えて下さい。
※誤嚥防止のために豆は軽く潰してもよいでしょう。
※加熱調理する際は中心部75℃で1分以上加熱したことを確認して下さい。</t>
  </si>
  <si>
    <t>1月28日（月）配達/1月29日（火）食</t>
  </si>
  <si>
    <t>①魚は食べやすい大きさに切り、酒・片栗粉をまぶして揚げます。
②調味料で魚・食べやすい大きさに切った人参を煮て下さい。
※加熱調理する際は中心部75℃で1分以上加熱したことを確認して下さい。</t>
  </si>
  <si>
    <t>1月29日（火）配達/1月30日（水）食</t>
  </si>
  <si>
    <t xml:space="preserve">①かぼちゃは蒸す又は茹でて熱いうちにあらくつぶして冷まし、ミックスべジタブルは茹で冷まします。
②調味料を煮立てて冷まし、①と和えて下さい。
※加熱調理する際は中心部75℃で1分以上加熱したことを確認して下さい。
</t>
  </si>
  <si>
    <t>1月30日（水）配達/1月31日（木）食</t>
  </si>
  <si>
    <t>キッズ</t>
    <phoneticPr fontId="3"/>
  </si>
  <si>
    <t>予　　定　　献　　立　　表　</t>
    <rPh sb="0" eb="1">
      <t>ヨ</t>
    </rPh>
    <rPh sb="3" eb="4">
      <t>サダム</t>
    </rPh>
    <rPh sb="6" eb="7">
      <t>ケン</t>
    </rPh>
    <rPh sb="9" eb="10">
      <t>リツ</t>
    </rPh>
    <rPh sb="12" eb="13">
      <t>ヒョウ</t>
    </rPh>
    <phoneticPr fontId="3"/>
  </si>
  <si>
    <t>&lt;食数&gt;</t>
    <rPh sb="1" eb="2">
      <t>ショク</t>
    </rPh>
    <rPh sb="2" eb="3">
      <t>スウ</t>
    </rPh>
    <phoneticPr fontId="3"/>
  </si>
  <si>
    <t>昼</t>
    <rPh sb="0" eb="1">
      <t>ヒル</t>
    </rPh>
    <phoneticPr fontId="3"/>
  </si>
  <si>
    <t>おやつ</t>
    <phoneticPr fontId="3"/>
  </si>
  <si>
    <t>夕</t>
    <rPh sb="0" eb="1">
      <t>ユウ</t>
    </rPh>
    <phoneticPr fontId="3"/>
  </si>
  <si>
    <t>以上児</t>
    <rPh sb="0" eb="2">
      <t>イジョウ</t>
    </rPh>
    <rPh sb="2" eb="3">
      <t>ジ</t>
    </rPh>
    <phoneticPr fontId="3"/>
  </si>
  <si>
    <t>未満児</t>
    <rPh sb="0" eb="2">
      <t>ミマン</t>
    </rPh>
    <rPh sb="2" eb="3">
      <t>ジ</t>
    </rPh>
    <phoneticPr fontId="3"/>
  </si>
  <si>
    <t>職員</t>
    <rPh sb="0" eb="2">
      <t>ショクイン</t>
    </rPh>
    <phoneticPr fontId="3"/>
  </si>
  <si>
    <t>特定アレルギー表示</t>
    <rPh sb="0" eb="2">
      <t>トクテイ</t>
    </rPh>
    <rPh sb="7" eb="9">
      <t>ヒョウジ</t>
    </rPh>
    <phoneticPr fontId="3"/>
  </si>
  <si>
    <t>乳・卵・小麦・落花生・そば・えび・かに</t>
    <phoneticPr fontId="3"/>
  </si>
  <si>
    <t>献立名</t>
    <rPh sb="0" eb="2">
      <t>コンダテ</t>
    </rPh>
    <rPh sb="2" eb="3">
      <t>メイ</t>
    </rPh>
    <phoneticPr fontId="3"/>
  </si>
  <si>
    <t>材料名</t>
    <rPh sb="0" eb="3">
      <t>ザイリョウメイ</t>
    </rPh>
    <phoneticPr fontId="3"/>
  </si>
  <si>
    <t>以上児分量</t>
    <rPh sb="0" eb="2">
      <t>イジョウ</t>
    </rPh>
    <rPh sb="2" eb="3">
      <t>ジ</t>
    </rPh>
    <rPh sb="3" eb="5">
      <t>ブンリョウ</t>
    </rPh>
    <phoneticPr fontId="3"/>
  </si>
  <si>
    <t>単位</t>
    <rPh sb="0" eb="2">
      <t>タンイ</t>
    </rPh>
    <phoneticPr fontId="3"/>
  </si>
  <si>
    <t>未満児分量</t>
    <rPh sb="0" eb="2">
      <t>ミマン</t>
    </rPh>
    <rPh sb="2" eb="3">
      <t>ジ</t>
    </rPh>
    <rPh sb="3" eb="5">
      <t>ブンリョウ</t>
    </rPh>
    <phoneticPr fontId="3"/>
  </si>
  <si>
    <t>総使用量</t>
    <rPh sb="0" eb="1">
      <t>ソウ</t>
    </rPh>
    <rPh sb="1" eb="4">
      <t>シヨウリョウ</t>
    </rPh>
    <phoneticPr fontId="3"/>
  </si>
  <si>
    <t>廃棄込量</t>
    <rPh sb="0" eb="2">
      <t>ハイキ</t>
    </rPh>
    <rPh sb="2" eb="3">
      <t>コミ</t>
    </rPh>
    <rPh sb="3" eb="4">
      <t>リョウ</t>
    </rPh>
    <phoneticPr fontId="3"/>
  </si>
  <si>
    <t>作り方</t>
    <rPh sb="0" eb="1">
      <t>ツク</t>
    </rPh>
    <rPh sb="2" eb="3">
      <t>カタ</t>
    </rPh>
    <phoneticPr fontId="3"/>
  </si>
  <si>
    <t>お手持ち調味料総使用</t>
    <rPh sb="1" eb="3">
      <t>テモ</t>
    </rPh>
    <rPh sb="4" eb="7">
      <t>チョウミリョウ</t>
    </rPh>
    <rPh sb="7" eb="8">
      <t>ソウ</t>
    </rPh>
    <rPh sb="8" eb="10">
      <t>シヨウ</t>
    </rPh>
    <phoneticPr fontId="3"/>
  </si>
  <si>
    <t>以上児分量
(g)</t>
    <rPh sb="0" eb="2">
      <t>イジョウ</t>
    </rPh>
    <rPh sb="2" eb="3">
      <t>ジ</t>
    </rPh>
    <rPh sb="3" eb="5">
      <t>ブンリョウ</t>
    </rPh>
    <phoneticPr fontId="3"/>
  </si>
  <si>
    <t>未満児分量
(g)</t>
    <rPh sb="0" eb="2">
      <t>ミマン</t>
    </rPh>
    <rPh sb="2" eb="3">
      <t>ジ</t>
    </rPh>
    <rPh sb="3" eb="5">
      <t>ブンリョウ</t>
    </rPh>
    <phoneticPr fontId="3"/>
  </si>
  <si>
    <t>材料</t>
    <rPh sb="0" eb="2">
      <t>ザイリョウ</t>
    </rPh>
    <phoneticPr fontId="3"/>
  </si>
  <si>
    <t>調味料</t>
    <rPh sb="0" eb="3">
      <t>チョウミリョウ</t>
    </rPh>
    <phoneticPr fontId="3"/>
  </si>
  <si>
    <t>キッズ</t>
    <phoneticPr fontId="3"/>
  </si>
  <si>
    <t>☆イベント献立☆</t>
    <rPh sb="5" eb="7">
      <t>コンダテ</t>
    </rPh>
    <phoneticPr fontId="3"/>
  </si>
  <si>
    <t>12月28日（金）配達/1月4日（金）食</t>
    <rPh sb="7" eb="8">
      <t>キン</t>
    </rPh>
    <phoneticPr fontId="14"/>
  </si>
  <si>
    <t>1月4日（金）配達/1月7日（月）食</t>
    <rPh sb="5" eb="6">
      <t>キン</t>
    </rPh>
    <phoneticPr fontId="3"/>
  </si>
  <si>
    <t>おやつ</t>
    <phoneticPr fontId="3"/>
  </si>
  <si>
    <t>乳・卵・小麦・落花生・そば・えび・かに</t>
    <phoneticPr fontId="3"/>
  </si>
  <si>
    <t>①芋は蒸す又は茹で、熱いうちに潰し冷まします。枝豆は茹で冷まします。
②調味料を煮立てて冷まし、①を和えて下さい。
※誤嚥防止のために豆は軽く潰してもよいでしょう。
※加熱調理する際は中心部75℃で1分以上加熱したことを確認して下さい。</t>
    <phoneticPr fontId="3"/>
  </si>
  <si>
    <t>昼食</t>
    <rPh sb="0" eb="2">
      <t>チュウショク</t>
    </rPh>
    <phoneticPr fontId="3"/>
  </si>
  <si>
    <t>３色食品群</t>
    <rPh sb="1" eb="2">
      <t>ショク</t>
    </rPh>
    <rPh sb="2" eb="5">
      <t>ショクヒングン</t>
    </rPh>
    <phoneticPr fontId="3"/>
  </si>
  <si>
    <t>3～5歳栄養価</t>
    <rPh sb="3" eb="4">
      <t>サイ</t>
    </rPh>
    <rPh sb="4" eb="7">
      <t>エイヨウカ</t>
    </rPh>
    <phoneticPr fontId="3"/>
  </si>
  <si>
    <t>エネルギー</t>
    <phoneticPr fontId="3"/>
  </si>
  <si>
    <t>1～2歳栄養価</t>
    <rPh sb="3" eb="4">
      <t>サイ</t>
    </rPh>
    <rPh sb="4" eb="7">
      <t>エイヨウカ</t>
    </rPh>
    <phoneticPr fontId="3"/>
  </si>
  <si>
    <t>熱や力になるもの</t>
    <rPh sb="0" eb="1">
      <t>ネツ</t>
    </rPh>
    <rPh sb="2" eb="3">
      <t>チカラ</t>
    </rPh>
    <phoneticPr fontId="3"/>
  </si>
  <si>
    <t>血や肉や骨に           なるもの</t>
    <rPh sb="0" eb="1">
      <t>チ</t>
    </rPh>
    <rPh sb="2" eb="3">
      <t>ニク</t>
    </rPh>
    <rPh sb="4" eb="5">
      <t>ホネ</t>
    </rPh>
    <phoneticPr fontId="3"/>
  </si>
  <si>
    <t>体の調子を              整えるもの</t>
    <rPh sb="0" eb="1">
      <t>カラダ</t>
    </rPh>
    <rPh sb="2" eb="4">
      <t>チョウシ</t>
    </rPh>
    <rPh sb="19" eb="20">
      <t>トトノ</t>
    </rPh>
    <phoneticPr fontId="3"/>
  </si>
  <si>
    <r>
      <t xml:space="preserve">アレルギー
</t>
    </r>
    <r>
      <rPr>
        <sz val="5"/>
        <rFont val="ＭＳ Ｐ明朝"/>
        <family val="1"/>
        <charset val="128"/>
      </rPr>
      <t>（乳・卵・小麦・落花生・そば・えび・かに）</t>
    </r>
    <rPh sb="7" eb="8">
      <t>ニュウ</t>
    </rPh>
    <rPh sb="9" eb="10">
      <t>タマゴ</t>
    </rPh>
    <rPh sb="11" eb="13">
      <t>コムギ</t>
    </rPh>
    <rPh sb="14" eb="17">
      <t>ラッカセイ</t>
    </rPh>
    <phoneticPr fontId="3"/>
  </si>
  <si>
    <t>たんぱく質</t>
    <rPh sb="4" eb="5">
      <t>シツ</t>
    </rPh>
    <phoneticPr fontId="3"/>
  </si>
  <si>
    <t>おやつ</t>
    <phoneticPr fontId="3"/>
  </si>
  <si>
    <t>脂質</t>
    <rPh sb="0" eb="2">
      <t>シシツ</t>
    </rPh>
    <phoneticPr fontId="3"/>
  </si>
  <si>
    <t>炭水化物</t>
    <rPh sb="0" eb="4">
      <t>タンスイカブツ</t>
    </rPh>
    <phoneticPr fontId="3"/>
  </si>
  <si>
    <t>塩分</t>
    <rPh sb="0" eb="2">
      <t>エンブン</t>
    </rPh>
    <phoneticPr fontId="3"/>
  </si>
  <si>
    <t>水</t>
    <phoneticPr fontId="3"/>
  </si>
  <si>
    <t>うどん・生麩・天かす・ご飯・油・砂糖・マヨネーズ</t>
  </si>
  <si>
    <t>牛乳・豚肉・油揚げ</t>
  </si>
  <si>
    <t>ほうれん草・玉ねぎ・ブロッコリー・かぼちゃ・ミックスベジタブル・チンゲン菜</t>
  </si>
  <si>
    <t>乳・小麦　※14・小麦・小麦　※66・小麦　※18・卵</t>
  </si>
  <si>
    <t>kcal</t>
    <phoneticPr fontId="3"/>
  </si>
  <si>
    <t>木</t>
    <phoneticPr fontId="3"/>
  </si>
  <si>
    <t>ホットケーキミックス・イチゴジャム・ご飯・小麦粉・油・バター・砂糖・マヨネーズ</t>
    <phoneticPr fontId="3"/>
  </si>
  <si>
    <t>牛乳・おから・秋鮭・豆腐・玉子・ヨーグルト</t>
    <phoneticPr fontId="3"/>
  </si>
  <si>
    <t>小松菜・人参・玉ねぎ・万能ねぎ・ワカメ・大根</t>
  </si>
  <si>
    <t>乳・小麦　※3・小麦・卵</t>
    <phoneticPr fontId="3"/>
  </si>
  <si>
    <t>kcal</t>
    <phoneticPr fontId="3"/>
  </si>
  <si>
    <t>牛乳</t>
    <phoneticPr fontId="3"/>
  </si>
  <si>
    <t>ｇ</t>
    <phoneticPr fontId="3"/>
  </si>
  <si>
    <t>ジャムサンド</t>
    <phoneticPr fontId="27"/>
  </si>
  <si>
    <t>鉄分強化！ふりかけごはん</t>
    <phoneticPr fontId="3"/>
  </si>
  <si>
    <t>ご飯・すまし汁</t>
  </si>
  <si>
    <t>木</t>
  </si>
  <si>
    <t>ホットケーキミックス・イチゴジャム・ご飯・小麦粉・油・バター・砂糖・マヨネーズ・ビーフン・ごま油</t>
    <phoneticPr fontId="3"/>
  </si>
  <si>
    <t>牛乳・おから・豆乳・秋鮭・ツナフレーク缶</t>
    <phoneticPr fontId="3"/>
  </si>
  <si>
    <t>小松菜・玉ねぎ・ピーマン・ワカメ・大根・みかん缶</t>
  </si>
  <si>
    <t>kcal</t>
  </si>
  <si>
    <t>金</t>
  </si>
  <si>
    <t>焼ふ・砂糖・バター・ご飯・油・マカロニ・マヨネーズ</t>
    <phoneticPr fontId="3"/>
  </si>
  <si>
    <t>牛乳・きな粉・豚肉</t>
    <phoneticPr fontId="3"/>
  </si>
  <si>
    <t>りんごジュース・寒天・玉ねぎ・カットトマトパック・グリンピース・キャベツ・人参・バナナ</t>
    <phoneticPr fontId="3"/>
  </si>
  <si>
    <t>乳・小麦・小麦　※4・卵</t>
    <phoneticPr fontId="3"/>
  </si>
  <si>
    <t>ビーフンの野菜炒め</t>
  </si>
  <si>
    <t>ｇ</t>
    <phoneticPr fontId="3"/>
  </si>
  <si>
    <t>バームクーヘン</t>
    <phoneticPr fontId="27"/>
  </si>
  <si>
    <t>クラッカー</t>
    <phoneticPr fontId="27"/>
  </si>
  <si>
    <t>フルーツ（みかん缶）</t>
  </si>
  <si>
    <t>g</t>
    <phoneticPr fontId="3"/>
  </si>
  <si>
    <t>焼ふ・砂糖・バター・ご飯・油・マカロニ・マヨネーズ</t>
    <phoneticPr fontId="3"/>
  </si>
  <si>
    <t>牛乳・きな粉・豚肉</t>
    <phoneticPr fontId="3"/>
  </si>
  <si>
    <t>りんごジュース・寒天・玉ねぎ・カットトマトパック・グリンピース・ブロッコリー・人参・黄桃缶</t>
    <phoneticPr fontId="3"/>
  </si>
  <si>
    <t>乳・小麦・小麦　※4・卵</t>
    <phoneticPr fontId="3"/>
  </si>
  <si>
    <t>牛乳</t>
    <phoneticPr fontId="3"/>
  </si>
  <si>
    <t>土</t>
  </si>
  <si>
    <t>玉子と野菜のオイスター炒め</t>
  </si>
  <si>
    <t>小麦粉・砂糖・ご飯・片栗粉・ごま油・ごま・油</t>
    <phoneticPr fontId="3"/>
  </si>
  <si>
    <t>牛乳・茹小豆缶・玉子・豚肉</t>
    <phoneticPr fontId="3"/>
  </si>
  <si>
    <t>玉ねぎ・ピーマン・きゅうり・人参・ワカメ・長ねぎ</t>
  </si>
  <si>
    <t>乳・小麦・卵</t>
    <phoneticPr fontId="3"/>
  </si>
  <si>
    <t>パイ</t>
    <phoneticPr fontId="27"/>
  </si>
  <si>
    <t>きゅうりと人参のごまサラダ</t>
  </si>
  <si>
    <t>せんべい</t>
    <phoneticPr fontId="27"/>
  </si>
  <si>
    <t>ご飯・中華スープ</t>
  </si>
  <si>
    <t>牛乳・豆乳・茹小豆缶・玉子・豚肉</t>
    <phoneticPr fontId="3"/>
  </si>
  <si>
    <t>玉ねぎ・インゲン・キャベツ・人参・ワカメ・長ねぎ</t>
  </si>
  <si>
    <t>日</t>
  </si>
  <si>
    <t>高野豆腐のグラタン風</t>
  </si>
  <si>
    <t>ご飯・バター・小麦粉・パン粉・砂糖・ごま油</t>
    <phoneticPr fontId="3"/>
  </si>
  <si>
    <t>牛乳・花かつお・油揚げ・鉄強化チーズ・高野豆腐・鶏肉</t>
    <phoneticPr fontId="3"/>
  </si>
  <si>
    <t>枝豆・玉ねぎ・しめじ・パセリ・白菜・人参・かぼちゃ・万能ねぎ</t>
    <phoneticPr fontId="3"/>
  </si>
  <si>
    <t>乳・小麦</t>
    <phoneticPr fontId="3"/>
  </si>
  <si>
    <t>キャベツのごまサラダ</t>
  </si>
  <si>
    <t>とりささみと白菜のサラダ</t>
  </si>
  <si>
    <t>ご飯・みそ汁</t>
  </si>
  <si>
    <t>牛乳・花かつお・油揚げ・鉄強化チーズ・高野豆腐・豆乳・鶏肉</t>
    <phoneticPr fontId="3"/>
  </si>
  <si>
    <t>枝豆・玉ねぎ・ブロッコリー・白菜・人参・かぼちゃ・大根葉</t>
    <phoneticPr fontId="3"/>
  </si>
  <si>
    <t>月</t>
  </si>
  <si>
    <t>ツイストマカロニ・砂糖・カルソフトクッキー・ご飯・片栗粉・油・じゃが芋・花ふ</t>
    <phoneticPr fontId="3"/>
  </si>
  <si>
    <t>牛乳・きな粉・スケソウタラ・玉子</t>
    <phoneticPr fontId="3"/>
  </si>
  <si>
    <t>玉ねぎ・ピーマン・人参・グリンピース・りんご</t>
  </si>
  <si>
    <t>マカロニきなこ</t>
    <phoneticPr fontId="27"/>
  </si>
  <si>
    <t>玉ねぎ・ピーマン・人参・グリンピース・パイナップル缶</t>
  </si>
  <si>
    <t>火</t>
  </si>
  <si>
    <t>米粉・油・砂糖・ご飯・さつま芋・マヨネーズ</t>
    <phoneticPr fontId="3"/>
  </si>
  <si>
    <t>牛乳・豆乳・鶏肉</t>
    <phoneticPr fontId="3"/>
  </si>
  <si>
    <t>人参・玉ねぎ・かぶ・ほうれん草・枝豆・みかん</t>
    <phoneticPr fontId="3"/>
  </si>
  <si>
    <t>乳・なし ※28・小麦・卵</t>
    <phoneticPr fontId="3"/>
  </si>
  <si>
    <t>豆腐入りドーナツ</t>
    <rPh sb="0" eb="2">
      <t>トウフ</t>
    </rPh>
    <rPh sb="2" eb="3">
      <t>イ</t>
    </rPh>
    <phoneticPr fontId="27"/>
  </si>
  <si>
    <t>人参・玉ねぎ・かぶ・ほうれん草・枝豆・オレンジ</t>
    <phoneticPr fontId="3"/>
  </si>
  <si>
    <t>ホットケーキミックス・バター・砂糖・ご飯・ごま・ごま油</t>
    <phoneticPr fontId="3"/>
  </si>
  <si>
    <t>牛乳・玉子・豆乳・納豆・カレイ・豆腐</t>
    <phoneticPr fontId="3"/>
  </si>
  <si>
    <t>生姜・人参・大根・かぼちゃ・もやし・ワカメ</t>
  </si>
  <si>
    <t>乳・小麦　※3・卵・小麦</t>
    <phoneticPr fontId="3"/>
  </si>
  <si>
    <t>チャーハン</t>
    <phoneticPr fontId="27"/>
  </si>
  <si>
    <t>納豆ごはん・具だくさん汁</t>
  </si>
  <si>
    <t>じゃが芋・片栗粉・小麦粉・砂糖・ご飯・パン粉・油・バター・花ふ</t>
    <phoneticPr fontId="3"/>
  </si>
  <si>
    <t>牛乳・チーズ・豚肉・豆乳</t>
    <phoneticPr fontId="3"/>
  </si>
  <si>
    <t>玉ねぎ・小松菜・コーン・キャベツ・パプリカ赤・長ねぎ</t>
  </si>
  <si>
    <t>乳・小麦・なし　※18</t>
    <phoneticPr fontId="3"/>
  </si>
  <si>
    <t>蒸しパン</t>
    <rPh sb="0" eb="1">
      <t>ム</t>
    </rPh>
    <phoneticPr fontId="27"/>
  </si>
  <si>
    <t>鉄分強化！ふりかけご飯</t>
    <phoneticPr fontId="3"/>
  </si>
  <si>
    <t>25　　　　　　　　　　　　　　　　　　　　　　　　　　　　　　　　　　　　　　　　　　　　　　　　　　　　　　　　　　　　　　　　　　　　　　　　　　　　　　　金</t>
    <rPh sb="81" eb="82">
      <t>キン</t>
    </rPh>
    <phoneticPr fontId="3"/>
  </si>
  <si>
    <t>イベント献立</t>
    <rPh sb="4" eb="6">
      <t>コンダテ</t>
    </rPh>
    <phoneticPr fontId="3"/>
  </si>
  <si>
    <t>スパゲッティ・バター・油・ご飯・ごま・パン粉・片栗粉・砂糖・ごま油</t>
    <phoneticPr fontId="3"/>
  </si>
  <si>
    <t>牛乳・鶏肉・ウインナー・チーズ・シロイトタラ・粉豆腐</t>
    <phoneticPr fontId="3"/>
  </si>
  <si>
    <t>玉ねぎ・ピーマン・人参・レーズン・グリンピース・長ねぎ・トマト・白菜・きゅうり・バナナ</t>
    <phoneticPr fontId="3"/>
  </si>
  <si>
    <t>小豆入り蒸しパン</t>
    <rPh sb="0" eb="2">
      <t>アズキ</t>
    </rPh>
    <rPh sb="2" eb="3">
      <t>イ</t>
    </rPh>
    <rPh sb="4" eb="5">
      <t>ム</t>
    </rPh>
    <phoneticPr fontId="27"/>
  </si>
  <si>
    <t>ウエハース</t>
    <phoneticPr fontId="27"/>
  </si>
  <si>
    <t>11　　　　　　　　　　　　　　　　　　　　　　　　　　　　　　　　　　　　　　　　　　　　　　　　　　　　　　　　　　　　　　　　　　　　　　　　　　　　　　　金</t>
    <rPh sb="81" eb="82">
      <t>キン</t>
    </rPh>
    <phoneticPr fontId="3"/>
  </si>
  <si>
    <t>お弁当献立</t>
    <rPh sb="1" eb="3">
      <t>ベントウ</t>
    </rPh>
    <rPh sb="3" eb="5">
      <t>コンダテ</t>
    </rPh>
    <phoneticPr fontId="3"/>
  </si>
  <si>
    <t>スパゲッティ・バター・油・ご飯・砂糖・ごま・パン粉・片栗粉・ごま油</t>
    <phoneticPr fontId="3"/>
  </si>
  <si>
    <t>牛乳・ウインナー・鶏肉・シロイトタラ・粉豆腐</t>
    <phoneticPr fontId="3"/>
  </si>
  <si>
    <t>玉ねぎ・ピーマン・人参・れんこん・長ねぎ・トマト・白菜・きゅうり・オレンジ</t>
    <phoneticPr fontId="3"/>
  </si>
  <si>
    <t>鶏ささみのカレー風味唐揚げ</t>
  </si>
  <si>
    <t>砂糖・Feすりおろしピーチゼリー・ご飯・片栗粉・小麦粉・油・マヨネーズ</t>
    <phoneticPr fontId="3"/>
  </si>
  <si>
    <t>牛乳・鶏肉・ツナフレーク缶・玉子</t>
    <phoneticPr fontId="3"/>
  </si>
  <si>
    <t>かぼちゃ・レーズン・キャベツ・枝豆・人参・玉ねぎ・ワカメ</t>
    <phoneticPr fontId="3"/>
  </si>
  <si>
    <t>ビスケット</t>
    <phoneticPr fontId="27"/>
  </si>
  <si>
    <t>枝豆入り玉子サラダ</t>
  </si>
  <si>
    <t>カラスカレイの香草マヨ焼き</t>
  </si>
  <si>
    <t>小麦粉・ごま油・ご飯・油・マヨネーズ・片栗粉・砂糖・焼ふ</t>
    <phoneticPr fontId="3"/>
  </si>
  <si>
    <t>牛乳・エビ・カラスカレイ・鶏レバー・玉子・ヨーグルト</t>
    <phoneticPr fontId="3"/>
  </si>
  <si>
    <t>小松菜・玉ねぎ・コーン・パセリ・トマト・白菜・人参</t>
    <phoneticPr fontId="3"/>
  </si>
  <si>
    <t>乳・えび・小麦・卵・なし※60</t>
    <phoneticPr fontId="3"/>
  </si>
  <si>
    <t>鶏レバーの甘辛炒め</t>
  </si>
  <si>
    <t>牛乳・エビ・カラスカレイ・鶏レバー・玉子</t>
    <phoneticPr fontId="3"/>
  </si>
  <si>
    <t>小松菜・玉ねぎ・コーン・パセリ・トマト・白菜・人参・黄桃缶</t>
    <phoneticPr fontId="3"/>
  </si>
  <si>
    <t>ご飯・バター・うどん・さつま芋・片栗粉・油・砂糖</t>
    <phoneticPr fontId="3"/>
  </si>
  <si>
    <t>牛乳・ツナフレーク缶・鶏肉・玉子・油揚げ・大豆</t>
    <phoneticPr fontId="3"/>
  </si>
  <si>
    <t>玉ねぎ・人参・パセリ・かぶ・ほうれん草・りんご</t>
    <phoneticPr fontId="3"/>
  </si>
  <si>
    <t>乳・小麦・小麦　※14・卵</t>
    <phoneticPr fontId="3"/>
  </si>
  <si>
    <t>肉味噌おにぎり</t>
    <rPh sb="0" eb="1">
      <t>ニク</t>
    </rPh>
    <rPh sb="1" eb="3">
      <t>ミソ</t>
    </rPh>
    <phoneticPr fontId="27"/>
  </si>
  <si>
    <t>片栗粉・砂糖・鉄カルウエハース・ご飯・油・春雨・ごま油・ごま</t>
    <phoneticPr fontId="3"/>
  </si>
  <si>
    <t>牛乳・きな粉・スケソウタラ・豚肉・豆腐</t>
    <phoneticPr fontId="3"/>
  </si>
  <si>
    <t>人参・玉ねぎ・ピーマン・キャベツ・みかん</t>
  </si>
  <si>
    <t>乳・小麦・卵・乳　※78</t>
    <phoneticPr fontId="3"/>
  </si>
  <si>
    <t>カップケーキ</t>
    <phoneticPr fontId="27"/>
  </si>
  <si>
    <t>人参・玉ねぎ・インゲン・キャベツ・パイナップル缶</t>
  </si>
  <si>
    <t>うどん・天かす・ご飯・油・砂糖・マヨネーズ</t>
    <phoneticPr fontId="3"/>
  </si>
  <si>
    <t>牛乳・豚肉・油揚げ</t>
    <phoneticPr fontId="3"/>
  </si>
  <si>
    <t>長ねぎ・ほうれん草・玉ねぎ・ブロッコリー・かぼちゃ・ミックスベジタブル・チンゲン菜</t>
    <phoneticPr fontId="3"/>
  </si>
  <si>
    <t>乳・小麦　※14・小麦　※66・小麦・小麦　※18・卵</t>
    <phoneticPr fontId="3"/>
  </si>
  <si>
    <t>にゅう麺</t>
    <rPh sb="3" eb="4">
      <t>メン</t>
    </rPh>
    <phoneticPr fontId="27"/>
  </si>
  <si>
    <t>年齢</t>
    <rPh sb="0" eb="2">
      <t>ネンレイ</t>
    </rPh>
    <phoneticPr fontId="3"/>
  </si>
  <si>
    <t>給与栄養目標量</t>
    <rPh sb="0" eb="2">
      <t>キュウヨ</t>
    </rPh>
    <rPh sb="2" eb="4">
      <t>エイヨウ</t>
    </rPh>
    <rPh sb="4" eb="6">
      <t>モクヒョウ</t>
    </rPh>
    <rPh sb="6" eb="7">
      <t>リョウ</t>
    </rPh>
    <phoneticPr fontId="3"/>
  </si>
  <si>
    <t>当月平均給与栄養量</t>
    <rPh sb="0" eb="2">
      <t>トウゲツ</t>
    </rPh>
    <rPh sb="2" eb="4">
      <t>ヘイキン</t>
    </rPh>
    <rPh sb="4" eb="6">
      <t>キュウヨ</t>
    </rPh>
    <rPh sb="6" eb="8">
      <t>エイヨウ</t>
    </rPh>
    <rPh sb="8" eb="9">
      <t>リョウ</t>
    </rPh>
    <phoneticPr fontId="3"/>
  </si>
  <si>
    <t>※３色食品群は食品中に含まれる栄養素を見た目で分かりやすくする為の目安です。
　香辛料や正油・みそなどの調味料は３色食品群に分類されない為、記載しておりません。</t>
    <rPh sb="2" eb="3">
      <t>ショク</t>
    </rPh>
    <rPh sb="3" eb="6">
      <t>ショクヒングン</t>
    </rPh>
    <rPh sb="7" eb="10">
      <t>ショクヒンチュウ</t>
    </rPh>
    <rPh sb="11" eb="12">
      <t>フク</t>
    </rPh>
    <rPh sb="15" eb="18">
      <t>エイヨウソ</t>
    </rPh>
    <rPh sb="19" eb="20">
      <t>ミ</t>
    </rPh>
    <rPh sb="21" eb="22">
      <t>メ</t>
    </rPh>
    <rPh sb="23" eb="24">
      <t>ワ</t>
    </rPh>
    <rPh sb="31" eb="32">
      <t>タメ</t>
    </rPh>
    <rPh sb="33" eb="35">
      <t>メヤス</t>
    </rPh>
    <rPh sb="40" eb="43">
      <t>コウシンリョウ</t>
    </rPh>
    <rPh sb="44" eb="45">
      <t>ショウ</t>
    </rPh>
    <rPh sb="45" eb="46">
      <t>ユ</t>
    </rPh>
    <rPh sb="52" eb="54">
      <t>チョウミ</t>
    </rPh>
    <rPh sb="54" eb="55">
      <t>リョウ</t>
    </rPh>
    <rPh sb="57" eb="58">
      <t>ショク</t>
    </rPh>
    <rPh sb="58" eb="61">
      <t>ショクヒングン</t>
    </rPh>
    <rPh sb="62" eb="64">
      <t>ブンルイ</t>
    </rPh>
    <rPh sb="68" eb="69">
      <t>タメ</t>
    </rPh>
    <rPh sb="70" eb="72">
      <t>キサイ</t>
    </rPh>
    <phoneticPr fontId="3"/>
  </si>
  <si>
    <t>ｴﾈﾙｷﾞｰ/たんぱく質/脂質/塩分</t>
    <rPh sb="11" eb="12">
      <t>シツ</t>
    </rPh>
    <rPh sb="13" eb="15">
      <t>シシツ</t>
    </rPh>
    <rPh sb="16" eb="18">
      <t>エンブン</t>
    </rPh>
    <phoneticPr fontId="3"/>
  </si>
  <si>
    <t>エネルギーkcal</t>
    <phoneticPr fontId="3"/>
  </si>
  <si>
    <t>たんぱく質ｇ</t>
    <rPh sb="4" eb="5">
      <t>シツ</t>
    </rPh>
    <phoneticPr fontId="3"/>
  </si>
  <si>
    <t>脂質ｇ</t>
    <rPh sb="0" eb="2">
      <t>シシツ</t>
    </rPh>
    <phoneticPr fontId="3"/>
  </si>
  <si>
    <t>炭水化物ｇ</t>
    <rPh sb="0" eb="4">
      <t>タンスイカブツ</t>
    </rPh>
    <phoneticPr fontId="3"/>
  </si>
  <si>
    <t>塩分ｇ</t>
    <rPh sb="0" eb="2">
      <t>エンブン</t>
    </rPh>
    <phoneticPr fontId="3"/>
  </si>
  <si>
    <t>3～5</t>
    <phoneticPr fontId="3"/>
  </si>
  <si>
    <t>歳</t>
    <rPh sb="0" eb="1">
      <t>サイ</t>
    </rPh>
    <phoneticPr fontId="3"/>
  </si>
  <si>
    <t>585/24.1/16.2/85.5/1.8未満</t>
    <rPh sb="22" eb="24">
      <t>ミマン</t>
    </rPh>
    <phoneticPr fontId="3"/>
  </si>
  <si>
    <t>※調味料のアレルギー表示は弊社でお届けしたものに限ります。また、アレルギーの詳細は「予定献立表」でご確認下さい。</t>
    <rPh sb="38" eb="40">
      <t>ショウサイ</t>
    </rPh>
    <rPh sb="42" eb="44">
      <t>ヨテイ</t>
    </rPh>
    <rPh sb="44" eb="46">
      <t>コンダテ</t>
    </rPh>
    <rPh sb="46" eb="47">
      <t>ヒョウ</t>
    </rPh>
    <rPh sb="50" eb="53">
      <t>カクニンクダ</t>
    </rPh>
    <phoneticPr fontId="3"/>
  </si>
  <si>
    <t>1～2</t>
    <phoneticPr fontId="3"/>
  </si>
  <si>
    <t>485/20.1/13.5/71.0/1.5未満</t>
    <rPh sb="22" eb="24">
      <t>ミマン</t>
    </rPh>
    <phoneticPr fontId="3"/>
  </si>
  <si>
    <t>※都合により、献立を変更する場合がございます。</t>
    <rPh sb="1" eb="3">
      <t>ツゴウ</t>
    </rPh>
    <rPh sb="7" eb="9">
      <t>コンダテ</t>
    </rPh>
    <rPh sb="10" eb="12">
      <t>ヘンコウ</t>
    </rPh>
    <rPh sb="14" eb="16">
      <t>バアイ</t>
    </rPh>
    <phoneticPr fontId="3"/>
  </si>
  <si>
    <t>※3　この商品は「乳、卵」を含む製品と同じ施設で製造しておりますが、混入を最小限に抑えるように十分に配慮して生産されております。</t>
  </si>
  <si>
    <t>※4　この商品は「乳」を含む製品と同じ施設で製造しておりますが、混入を最小限に抑えるように十分に配慮して生産されております。</t>
  </si>
  <si>
    <t>※14　この商品は「そば・卵」を含む製品と同じ施設で製造しておりますが、混入を最小限に抑えるように十分に配慮して生産されております。</t>
  </si>
  <si>
    <t>※18　本製品で使用している海苔は、えび・かにの生息域で採取しています。</t>
  </si>
  <si>
    <t>※28　小麦を使用した設備で製造しています。</t>
  </si>
  <si>
    <t>※60　本工場では小麦・乳を使用しております。</t>
  </si>
  <si>
    <t>※66　製造ラインで「えび」「いか」を含む製品を製造致しております。</t>
  </si>
  <si>
    <t>※78　本品製造工場では、大豆を含む製品を製造しております。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</si>
</sst>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 ?/??"/>
    <numFmt numFmtId="177" formatCode="0.0_ "/>
    <numFmt numFmtId="178" formatCode="0_ "/>
  </numFmts>
  <fonts count="31" x14ac:knownFonts="1">
    <font>
      <sz val="11"/>
      <color theme="1"/>
      <name val="ＭＳ Ｐゴシック"/>
      <family val="3"/>
      <charset val="128"/>
      <scheme val="minor"/>
    </font>
    <font>
      <sz val="11"/>
      <name val="ＭＳ Ｐゴシック"/>
      <family val="3"/>
      <charset val="128"/>
    </font>
    <font>
      <b/>
      <sz val="2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b/>
      <sz val="24"/>
      <name val="ＭＳ Ｐゴシック"/>
      <family val="3"/>
      <charset val="128"/>
    </font>
    <font>
      <sz val="10.5"/>
      <name val="ＭＳ Ｐゴシック"/>
      <family val="3"/>
      <charset val="128"/>
    </font>
    <font>
      <b/>
      <sz val="22"/>
      <name val="ＭＳ Ｐゴシック"/>
      <family val="3"/>
      <charset val="128"/>
    </font>
    <font>
      <sz val="11.5"/>
      <name val="ＭＳ Ｐゴシック"/>
      <family val="3"/>
      <charset val="128"/>
    </font>
    <font>
      <sz val="8"/>
      <name val="ＭＳ Ｐゴシック"/>
      <family val="3"/>
      <charset val="128"/>
    </font>
    <font>
      <sz val="16"/>
      <name val="ＭＳ Ｐゴシック"/>
      <family val="3"/>
      <charset val="128"/>
    </font>
    <font>
      <sz val="6"/>
      <name val="ＭＳ Ｐゴシック"/>
      <family val="3"/>
      <charset val="128"/>
    </font>
    <font>
      <b/>
      <sz val="20"/>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Ｐ明朝"/>
      <family val="1"/>
      <charset val="128"/>
    </font>
    <font>
      <sz val="6"/>
      <name val="ＭＳ Ｐゴシック"/>
      <family val="3"/>
      <charset val="128"/>
      <scheme val="minor"/>
    </font>
    <font>
      <b/>
      <sz val="11"/>
      <name val="ＭＳ Ｐ明朝"/>
      <family val="1"/>
      <charset val="128"/>
    </font>
    <font>
      <b/>
      <sz val="18"/>
      <name val="ＭＳ Ｐ明朝"/>
      <family val="1"/>
      <charset val="128"/>
    </font>
    <font>
      <b/>
      <sz val="36"/>
      <name val="ＭＳ Ｐ明朝"/>
      <family val="1"/>
      <charset val="128"/>
    </font>
    <font>
      <sz val="10"/>
      <name val="ＭＳ Ｐ明朝"/>
      <family val="1"/>
      <charset val="128"/>
    </font>
    <font>
      <sz val="5"/>
      <name val="ＭＳ Ｐ明朝"/>
      <family val="1"/>
      <charset val="128"/>
    </font>
    <font>
      <sz val="9"/>
      <name val="ＭＳ Ｐ明朝"/>
      <family val="1"/>
      <charset val="128"/>
    </font>
    <font>
      <sz val="6"/>
      <name val="ＭＳ Ｐゴシック"/>
      <family val="2"/>
      <charset val="128"/>
      <scheme val="minor"/>
    </font>
    <font>
      <sz val="9"/>
      <name val="ＭＳ Ｐゴシック"/>
      <family val="3"/>
      <charset val="128"/>
    </font>
    <font>
      <sz val="8"/>
      <name val="ＭＳ Ｐ明朝"/>
      <family val="1"/>
      <charset val="128"/>
    </font>
    <font>
      <sz val="1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29"/>
        <bgColor indexed="64"/>
      </patternFill>
    </fill>
    <fill>
      <patternFill patternType="solid">
        <fgColor indexed="42"/>
        <bgColor indexed="64"/>
      </patternFill>
    </fill>
    <fill>
      <patternFill patternType="solid">
        <fgColor rgb="FFFFCCFF"/>
        <bgColor indexed="64"/>
      </patternFill>
    </fill>
    <fill>
      <patternFill patternType="solid">
        <fgColor rgb="FFCDE1FF"/>
        <bgColor indexed="64"/>
      </patternFill>
    </fill>
    <fill>
      <patternFill patternType="solid">
        <fgColor rgb="FFFFFFD1"/>
        <bgColor indexed="64"/>
      </patternFill>
    </fill>
    <fill>
      <patternFill patternType="solid">
        <fgColor rgb="FFFFE4AF"/>
        <bgColor indexed="64"/>
      </patternFill>
    </fill>
    <fill>
      <patternFill patternType="solid">
        <fgColor rgb="FFFFFF81"/>
        <bgColor indexed="64"/>
      </patternFill>
    </fill>
    <fill>
      <patternFill patternType="solid">
        <fgColor rgb="FFC9FFC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1" fillId="0" borderId="0">
      <alignment vertical="center"/>
    </xf>
    <xf numFmtId="0" fontId="17" fillId="0" borderId="0">
      <alignment vertical="center"/>
    </xf>
    <xf numFmtId="0" fontId="1" fillId="0" borderId="0"/>
    <xf numFmtId="0" fontId="1" fillId="0" borderId="0">
      <alignment vertical="center"/>
    </xf>
  </cellStyleXfs>
  <cellXfs count="217">
    <xf numFmtId="0" fontId="0" fillId="0" borderId="0" xfId="0">
      <alignment vertical="center"/>
    </xf>
    <xf numFmtId="0" fontId="2" fillId="0" borderId="0" xfId="1" applyFont="1" applyAlignment="1">
      <alignment vertical="center" shrinkToFit="1"/>
    </xf>
    <xf numFmtId="0" fontId="2" fillId="0" borderId="0" xfId="1" applyFont="1" applyAlignment="1">
      <alignment horizontal="center" vertical="center"/>
    </xf>
    <xf numFmtId="0" fontId="1" fillId="0" borderId="0" xfId="1" applyNumberFormat="1" applyFont="1">
      <alignment vertical="center"/>
    </xf>
    <xf numFmtId="0" fontId="1" fillId="0" borderId="0" xfId="1" applyFont="1">
      <alignment vertical="center"/>
    </xf>
    <xf numFmtId="0" fontId="2" fillId="0" borderId="0" xfId="1" applyNumberFormat="1" applyFont="1" applyAlignment="1">
      <alignment horizontal="center" vertical="center" shrinkToFit="1"/>
    </xf>
    <xf numFmtId="0" fontId="2" fillId="0" borderId="0" xfId="1" applyFont="1" applyAlignment="1">
      <alignment horizontal="center" vertical="center" shrinkToFit="1"/>
    </xf>
    <xf numFmtId="0" fontId="6" fillId="0" borderId="0" xfId="1" applyFont="1" applyBorder="1" applyAlignment="1">
      <alignment horizontal="center" vertical="center" shrinkToFit="1"/>
    </xf>
    <xf numFmtId="0" fontId="2" fillId="0" borderId="1" xfId="1" applyFont="1" applyBorder="1" applyAlignment="1">
      <alignment horizontal="center" vertical="center"/>
    </xf>
    <xf numFmtId="0" fontId="1" fillId="0" borderId="1" xfId="1" applyFont="1" applyBorder="1" applyAlignment="1">
      <alignment horizontal="center" vertical="center"/>
    </xf>
    <xf numFmtId="0" fontId="1" fillId="0" borderId="1" xfId="1" applyNumberFormat="1" applyFont="1" applyBorder="1" applyAlignment="1">
      <alignment horizontal="center" vertical="center"/>
    </xf>
    <xf numFmtId="0" fontId="1" fillId="0" borderId="0" xfId="1" applyNumberFormat="1" applyFont="1" applyBorder="1" applyAlignment="1">
      <alignment horizontal="center" vertical="center"/>
    </xf>
    <xf numFmtId="0" fontId="7" fillId="0" borderId="1" xfId="1" applyFont="1" applyBorder="1" applyAlignment="1">
      <alignment horizontal="center" vertical="center" textRotation="255" shrinkToFit="1"/>
    </xf>
    <xf numFmtId="0" fontId="7" fillId="0" borderId="1" xfId="1" applyFont="1" applyBorder="1" applyAlignment="1">
      <alignment horizontal="center" vertical="center"/>
    </xf>
    <xf numFmtId="0" fontId="7" fillId="0" borderId="1" xfId="1" applyNumberFormat="1" applyFont="1" applyBorder="1" applyAlignment="1">
      <alignment horizontal="center" vertical="center"/>
    </xf>
    <xf numFmtId="0" fontId="1" fillId="0" borderId="0" xfId="1" applyNumberFormat="1" applyFont="1" applyBorder="1">
      <alignment vertical="center"/>
    </xf>
    <xf numFmtId="0" fontId="8" fillId="0" borderId="0" xfId="1" applyFont="1" applyBorder="1" applyAlignment="1">
      <alignment horizontal="center" vertical="center" shrinkToFit="1"/>
    </xf>
    <xf numFmtId="0" fontId="10" fillId="0" borderId="0" xfId="1" applyFont="1" applyBorder="1" applyAlignment="1">
      <alignment horizontal="left" shrinkToFit="1"/>
    </xf>
    <xf numFmtId="0" fontId="11" fillId="0" borderId="0" xfId="1" applyNumberFormat="1" applyFont="1" applyAlignment="1">
      <alignment vertical="top"/>
    </xf>
    <xf numFmtId="0" fontId="1" fillId="0" borderId="0" xfId="1" applyNumberFormat="1" applyFont="1" applyFill="1" applyBorder="1" applyAlignment="1">
      <alignment horizontal="center" vertical="center"/>
    </xf>
    <xf numFmtId="0" fontId="11" fillId="0" borderId="0" xfId="1" applyFont="1" applyAlignment="1">
      <alignment horizontal="left" vertical="center"/>
    </xf>
    <xf numFmtId="0" fontId="5" fillId="0" borderId="0" xfId="1" applyFont="1" applyAlignment="1">
      <alignment vertical="top" shrinkToFit="1"/>
    </xf>
    <xf numFmtId="0" fontId="6" fillId="0" borderId="0" xfId="1" applyNumberFormat="1" applyFont="1" applyAlignment="1">
      <alignment horizontal="center" vertical="top" shrinkToFit="1"/>
    </xf>
    <xf numFmtId="0" fontId="11" fillId="0" borderId="0" xfId="1" applyFont="1" applyAlignment="1">
      <alignment horizontal="center" vertical="top" shrinkToFit="1"/>
    </xf>
    <xf numFmtId="0" fontId="13" fillId="0" borderId="0" xfId="1" applyFont="1" applyAlignment="1">
      <alignment horizontal="center" vertical="top" shrinkToFit="1"/>
    </xf>
    <xf numFmtId="0" fontId="5" fillId="0" borderId="0" xfId="1" applyFont="1" applyAlignment="1">
      <alignment vertical="top" wrapText="1"/>
    </xf>
    <xf numFmtId="0" fontId="11" fillId="0" borderId="0" xfId="1" applyFont="1" applyAlignment="1">
      <alignment vertical="top" shrinkToFit="1"/>
    </xf>
    <xf numFmtId="0" fontId="13" fillId="0" borderId="0" xfId="1" applyNumberFormat="1" applyFont="1" applyAlignment="1">
      <alignment horizontal="center" vertical="top" shrinkToFit="1"/>
    </xf>
    <xf numFmtId="0" fontId="11" fillId="0" borderId="0" xfId="1" applyNumberFormat="1" applyFont="1" applyAlignment="1">
      <alignment horizontal="center" vertical="top" shrinkToFit="1"/>
    </xf>
    <xf numFmtId="0" fontId="9" fillId="0" borderId="0" xfId="1" applyFont="1" applyAlignment="1">
      <alignment vertical="center" shrinkToFit="1"/>
    </xf>
    <xf numFmtId="0" fontId="1" fillId="0" borderId="2" xfId="1" applyFont="1" applyBorder="1" applyAlignment="1">
      <alignment horizontal="center" vertical="center"/>
    </xf>
    <xf numFmtId="0" fontId="1" fillId="0" borderId="2" xfId="1" applyNumberFormat="1" applyFont="1" applyBorder="1" applyAlignment="1">
      <alignment horizontal="center" vertical="center" shrinkToFit="1"/>
    </xf>
    <xf numFmtId="0" fontId="1" fillId="0" borderId="2" xfId="1" applyFont="1" applyBorder="1" applyAlignment="1">
      <alignment horizontal="center" vertical="center" shrinkToFit="1"/>
    </xf>
    <xf numFmtId="0" fontId="1" fillId="0" borderId="3" xfId="1" applyFont="1" applyBorder="1" applyAlignment="1">
      <alignment horizontal="center" vertical="center" shrinkToFit="1"/>
    </xf>
    <xf numFmtId="0" fontId="12" fillId="0" borderId="4" xfId="1" applyNumberFormat="1" applyFont="1" applyBorder="1" applyAlignment="1">
      <alignment horizontal="center" vertical="center" wrapText="1" shrinkToFit="1"/>
    </xf>
    <xf numFmtId="0" fontId="12" fillId="0" borderId="3" xfId="1" applyNumberFormat="1" applyFont="1" applyBorder="1" applyAlignment="1">
      <alignment horizontal="center" vertical="center" wrapText="1" shrinkToFit="1"/>
    </xf>
    <xf numFmtId="0" fontId="1" fillId="0" borderId="2" xfId="1" applyNumberFormat="1" applyFont="1" applyFill="1" applyBorder="1" applyAlignment="1">
      <alignment horizontal="center" vertical="center"/>
    </xf>
    <xf numFmtId="0" fontId="1" fillId="0" borderId="4" xfId="1" applyNumberFormat="1" applyFont="1" applyFill="1" applyBorder="1" applyAlignment="1">
      <alignment horizontal="center" vertical="center"/>
    </xf>
    <xf numFmtId="0" fontId="5" fillId="0" borderId="2" xfId="1" applyFont="1" applyBorder="1" applyAlignment="1">
      <alignment vertical="top" shrinkToFit="1"/>
    </xf>
    <xf numFmtId="12" fontId="6" fillId="0" borderId="2" xfId="1" applyNumberFormat="1" applyFont="1" applyBorder="1" applyAlignment="1">
      <alignment horizontal="center" vertical="top" shrinkToFit="1"/>
    </xf>
    <xf numFmtId="0" fontId="11" fillId="0" borderId="2" xfId="1" applyFont="1" applyBorder="1" applyAlignment="1">
      <alignment horizontal="center" vertical="top" shrinkToFit="1"/>
    </xf>
    <xf numFmtId="0" fontId="13" fillId="0" borderId="2" xfId="1" applyFont="1" applyBorder="1" applyAlignment="1">
      <alignment horizontal="center" vertical="top" shrinkToFit="1"/>
    </xf>
    <xf numFmtId="0" fontId="11" fillId="0" borderId="2" xfId="1" applyFont="1" applyBorder="1" applyAlignment="1">
      <alignment vertical="top" shrinkToFit="1"/>
    </xf>
    <xf numFmtId="0" fontId="13" fillId="0" borderId="2" xfId="1" applyNumberFormat="1" applyFont="1" applyBorder="1" applyAlignment="1">
      <alignment horizontal="center" vertical="top" shrinkToFit="1"/>
    </xf>
    <xf numFmtId="0" fontId="6" fillId="0" borderId="2" xfId="1" applyNumberFormat="1" applyFont="1" applyBorder="1" applyAlignment="1">
      <alignment horizontal="center" vertical="top" shrinkToFit="1"/>
    </xf>
    <xf numFmtId="0" fontId="11" fillId="0" borderId="2" xfId="1" applyNumberFormat="1" applyFont="1" applyBorder="1" applyAlignment="1">
      <alignment horizontal="center" vertical="top" shrinkToFit="1"/>
    </xf>
    <xf numFmtId="0" fontId="9" fillId="0" borderId="2" xfId="1" applyFont="1" applyBorder="1" applyAlignment="1">
      <alignment vertical="center" shrinkToFit="1"/>
    </xf>
    <xf numFmtId="0" fontId="5" fillId="0" borderId="5" xfId="1" applyFont="1" applyBorder="1" applyAlignment="1">
      <alignment vertical="top" shrinkToFit="1"/>
    </xf>
    <xf numFmtId="0" fontId="6" fillId="0" borderId="5" xfId="1" applyNumberFormat="1" applyFont="1" applyBorder="1" applyAlignment="1">
      <alignment horizontal="center" vertical="top" shrinkToFit="1"/>
    </xf>
    <xf numFmtId="0" fontId="11" fillId="0" borderId="5" xfId="1" applyFont="1" applyBorder="1" applyAlignment="1">
      <alignment horizontal="center" vertical="top" shrinkToFit="1"/>
    </xf>
    <xf numFmtId="0" fontId="13" fillId="0" borderId="5" xfId="1" applyFont="1" applyBorder="1" applyAlignment="1">
      <alignment horizontal="center" vertical="top" shrinkToFit="1"/>
    </xf>
    <xf numFmtId="0" fontId="11" fillId="0" borderId="5" xfId="1" applyFont="1" applyBorder="1" applyAlignment="1">
      <alignment vertical="top" shrinkToFit="1"/>
    </xf>
    <xf numFmtId="0" fontId="13" fillId="0" borderId="5" xfId="1" applyNumberFormat="1" applyFont="1" applyBorder="1" applyAlignment="1">
      <alignment horizontal="center" vertical="top" shrinkToFit="1"/>
    </xf>
    <xf numFmtId="0" fontId="11" fillId="0" borderId="5" xfId="1" applyNumberFormat="1" applyFont="1" applyBorder="1" applyAlignment="1">
      <alignment horizontal="center" vertical="top" shrinkToFit="1"/>
    </xf>
    <xf numFmtId="0" fontId="9" fillId="0" borderId="5" xfId="1" applyFont="1" applyBorder="1" applyAlignment="1">
      <alignment vertical="center" shrinkToFit="1"/>
    </xf>
    <xf numFmtId="0" fontId="5" fillId="0" borderId="6" xfId="1" applyFont="1" applyBorder="1" applyAlignment="1">
      <alignment vertical="top" shrinkToFit="1"/>
    </xf>
    <xf numFmtId="0" fontId="6" fillId="0" borderId="6" xfId="1" applyNumberFormat="1" applyFont="1" applyBorder="1" applyAlignment="1">
      <alignment horizontal="center" vertical="top" shrinkToFit="1"/>
    </xf>
    <xf numFmtId="0" fontId="11" fillId="0" borderId="6" xfId="1" applyFont="1" applyBorder="1" applyAlignment="1">
      <alignment horizontal="center" vertical="top" shrinkToFit="1"/>
    </xf>
    <xf numFmtId="0" fontId="13" fillId="0" borderId="6" xfId="1" applyFont="1" applyBorder="1" applyAlignment="1">
      <alignment horizontal="center" vertical="top" shrinkToFit="1"/>
    </xf>
    <xf numFmtId="0" fontId="11" fillId="0" borderId="6" xfId="1" applyFont="1" applyBorder="1" applyAlignment="1">
      <alignment vertical="top" shrinkToFit="1"/>
    </xf>
    <xf numFmtId="0" fontId="13" fillId="0" borderId="6" xfId="1" applyNumberFormat="1" applyFont="1" applyBorder="1" applyAlignment="1">
      <alignment horizontal="center" vertical="top" shrinkToFit="1"/>
    </xf>
    <xf numFmtId="0" fontId="11" fillId="0" borderId="6" xfId="1" applyNumberFormat="1" applyFont="1" applyBorder="1" applyAlignment="1">
      <alignment horizontal="center" vertical="top" shrinkToFit="1"/>
    </xf>
    <xf numFmtId="0" fontId="9" fillId="0" borderId="6" xfId="1" applyFont="1" applyBorder="1" applyAlignment="1">
      <alignment vertical="center" shrinkToFit="1"/>
    </xf>
    <xf numFmtId="0" fontId="1" fillId="0" borderId="8" xfId="1" applyFont="1" applyBorder="1" applyAlignment="1">
      <alignment horizontal="left" vertical="center"/>
    </xf>
    <xf numFmtId="0" fontId="5" fillId="0" borderId="9" xfId="1" applyFont="1" applyBorder="1" applyAlignment="1">
      <alignment vertical="top" shrinkToFit="1"/>
    </xf>
    <xf numFmtId="0" fontId="6" fillId="0" borderId="9" xfId="1" applyNumberFormat="1" applyFont="1" applyBorder="1" applyAlignment="1">
      <alignment horizontal="center" vertical="top" shrinkToFit="1"/>
    </xf>
    <xf numFmtId="0" fontId="11" fillId="0" borderId="9" xfId="1" applyFont="1" applyBorder="1" applyAlignment="1">
      <alignment horizontal="center" vertical="top" shrinkToFit="1"/>
    </xf>
    <xf numFmtId="0" fontId="13" fillId="0" borderId="9" xfId="1" applyFont="1" applyBorder="1" applyAlignment="1">
      <alignment horizontal="center" vertical="top" shrinkToFit="1"/>
    </xf>
    <xf numFmtId="0" fontId="11" fillId="0" borderId="9" xfId="1" applyFont="1" applyBorder="1" applyAlignment="1">
      <alignment vertical="top" shrinkToFit="1"/>
    </xf>
    <xf numFmtId="0" fontId="13" fillId="0" borderId="9" xfId="1" applyNumberFormat="1" applyFont="1" applyBorder="1" applyAlignment="1">
      <alignment horizontal="center" vertical="top" shrinkToFit="1"/>
    </xf>
    <xf numFmtId="0" fontId="11" fillId="0" borderId="9" xfId="1" applyNumberFormat="1" applyFont="1" applyBorder="1" applyAlignment="1">
      <alignment horizontal="center" vertical="top" shrinkToFit="1"/>
    </xf>
    <xf numFmtId="0" fontId="9" fillId="0" borderId="9" xfId="1" applyFont="1" applyBorder="1" applyAlignment="1">
      <alignment vertical="center" shrinkToFit="1"/>
    </xf>
    <xf numFmtId="0" fontId="9" fillId="0" borderId="4" xfId="1" applyFont="1" applyBorder="1" applyAlignment="1">
      <alignment vertical="center" shrinkToFit="1"/>
    </xf>
    <xf numFmtId="0" fontId="9" fillId="0" borderId="10" xfId="1" applyFont="1" applyBorder="1" applyAlignment="1">
      <alignment vertical="center" shrinkToFit="1"/>
    </xf>
    <xf numFmtId="0" fontId="9" fillId="0" borderId="11" xfId="1" applyFont="1" applyBorder="1" applyAlignment="1">
      <alignment vertical="center" shrinkToFit="1"/>
    </xf>
    <xf numFmtId="0" fontId="9" fillId="0" borderId="12" xfId="1" applyFont="1" applyBorder="1" applyAlignment="1">
      <alignment vertical="center" shrinkToFit="1"/>
    </xf>
    <xf numFmtId="12" fontId="6" fillId="0" borderId="5" xfId="1" applyNumberFormat="1" applyFont="1" applyBorder="1" applyAlignment="1">
      <alignment horizontal="center" vertical="top" shrinkToFit="1"/>
    </xf>
    <xf numFmtId="176" fontId="6" fillId="0" borderId="5" xfId="1" applyNumberFormat="1" applyFont="1" applyBorder="1" applyAlignment="1">
      <alignment horizontal="center" vertical="top" shrinkToFit="1"/>
    </xf>
    <xf numFmtId="0" fontId="1" fillId="0" borderId="0" xfId="1" applyFont="1" applyAlignment="1">
      <alignment horizontal="center" shrinkToFit="1"/>
    </xf>
    <xf numFmtId="0" fontId="1" fillId="0" borderId="0" xfId="1" applyFont="1" applyAlignment="1"/>
    <xf numFmtId="0" fontId="1" fillId="0" borderId="0" xfId="1" applyFont="1" applyBorder="1" applyAlignment="1">
      <alignment horizontal="center" shrinkToFit="1"/>
    </xf>
    <xf numFmtId="0" fontId="1" fillId="0" borderId="0" xfId="1" applyAlignment="1">
      <alignment horizontal="center" shrinkToFit="1"/>
    </xf>
    <xf numFmtId="0" fontId="1" fillId="0" borderId="0" xfId="1" applyAlignment="1"/>
    <xf numFmtId="0" fontId="1" fillId="0" borderId="0" xfId="1" applyBorder="1" applyAlignment="1">
      <alignment horizontal="center" shrinkToFit="1"/>
    </xf>
    <xf numFmtId="0" fontId="1" fillId="0" borderId="3" xfId="1" applyFont="1" applyBorder="1" applyAlignment="1">
      <alignment horizontal="center" vertical="center"/>
    </xf>
    <xf numFmtId="0" fontId="18" fillId="0" borderId="13" xfId="2" applyFont="1" applyBorder="1" applyAlignment="1">
      <alignment horizontal="center" vertical="center"/>
    </xf>
    <xf numFmtId="0" fontId="1" fillId="0" borderId="3" xfId="1" applyFont="1" applyBorder="1" applyAlignment="1">
      <alignment horizontal="center" vertical="center" shrinkToFit="1"/>
    </xf>
    <xf numFmtId="0" fontId="1" fillId="0" borderId="13" xfId="1" applyFont="1" applyBorder="1" applyAlignment="1">
      <alignment horizontal="center" vertical="center" shrinkToFit="1"/>
    </xf>
    <xf numFmtId="0" fontId="11" fillId="0" borderId="8" xfId="1"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16" xfId="0" applyFont="1" applyBorder="1" applyAlignment="1">
      <alignment horizontal="center" vertical="center" textRotation="255"/>
    </xf>
    <xf numFmtId="0" fontId="5" fillId="0" borderId="2" xfId="1" applyFont="1" applyBorder="1" applyAlignment="1">
      <alignment vertical="top" wrapText="1"/>
    </xf>
    <xf numFmtId="0" fontId="18" fillId="0" borderId="2" xfId="0" applyFont="1" applyBorder="1" applyAlignment="1">
      <alignment vertical="top" wrapText="1"/>
    </xf>
    <xf numFmtId="0" fontId="18" fillId="0" borderId="5" xfId="0" applyFont="1" applyBorder="1" applyAlignment="1">
      <alignment vertical="top" wrapText="1"/>
    </xf>
    <xf numFmtId="0" fontId="18" fillId="0" borderId="6" xfId="0" applyFont="1" applyBorder="1" applyAlignment="1">
      <alignment vertical="top" wrapText="1"/>
    </xf>
    <xf numFmtId="0" fontId="5" fillId="0" borderId="7" xfId="1"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2" fillId="0" borderId="0" xfId="1" applyFont="1" applyAlignment="1">
      <alignment vertical="center" shrinkToFit="1"/>
    </xf>
    <xf numFmtId="0" fontId="2" fillId="0" borderId="0" xfId="1" applyFont="1" applyAlignment="1">
      <alignment horizontal="center" vertical="center"/>
    </xf>
    <xf numFmtId="0" fontId="5" fillId="0" borderId="15" xfId="1" applyFont="1" applyBorder="1" applyAlignment="1">
      <alignment horizontal="center" vertical="center"/>
    </xf>
    <xf numFmtId="0" fontId="9" fillId="0" borderId="0" xfId="3" applyNumberFormat="1" applyFont="1" applyFill="1" applyAlignment="1">
      <alignment horizontal="center" shrinkToFit="1"/>
    </xf>
    <xf numFmtId="0" fontId="1" fillId="0" borderId="0" xfId="1" applyFont="1" applyAlignment="1">
      <alignment horizontal="center" shrinkToFit="1"/>
    </xf>
    <xf numFmtId="56" fontId="10" fillId="0" borderId="0" xfId="1" applyNumberFormat="1" applyFont="1" applyBorder="1" applyAlignment="1">
      <alignment horizontal="left" shrinkToFit="1"/>
    </xf>
    <xf numFmtId="0" fontId="10" fillId="0" borderId="0" xfId="1" applyFont="1" applyBorder="1" applyAlignment="1">
      <alignment horizontal="left" shrinkToFit="1"/>
    </xf>
    <xf numFmtId="0" fontId="12" fillId="0" borderId="0" xfId="1" applyNumberFormat="1" applyFont="1" applyBorder="1" applyAlignment="1">
      <alignment horizontal="center" shrinkToFit="1"/>
    </xf>
    <xf numFmtId="0" fontId="1" fillId="0" borderId="0" xfId="1" applyFont="1" applyBorder="1" applyAlignment="1">
      <alignment horizontal="center" shrinkToFit="1"/>
    </xf>
    <xf numFmtId="0" fontId="15" fillId="0" borderId="0" xfId="1" applyFont="1" applyAlignment="1">
      <alignment horizontal="center" vertical="center" shrinkToFit="1"/>
    </xf>
    <xf numFmtId="0" fontId="17" fillId="0" borderId="13" xfId="2" applyBorder="1" applyAlignment="1">
      <alignment horizontal="center" vertical="center"/>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9" xfId="0" applyBorder="1" applyAlignment="1">
      <alignment vertical="top" wrapText="1"/>
    </xf>
    <xf numFmtId="0" fontId="1" fillId="0" borderId="0" xfId="1" applyAlignment="1">
      <alignment horizontal="center" shrinkToFit="1"/>
    </xf>
    <xf numFmtId="0" fontId="1" fillId="0" borderId="0" xfId="1" applyBorder="1" applyAlignment="1">
      <alignment horizontal="center" shrinkToFit="1"/>
    </xf>
    <xf numFmtId="0" fontId="19" fillId="0" borderId="0" xfId="1" applyFont="1" applyFill="1" applyAlignment="1">
      <alignment horizontal="center" vertical="center"/>
    </xf>
    <xf numFmtId="0" fontId="19" fillId="0" borderId="0" xfId="1" applyFont="1" applyFill="1">
      <alignment vertical="center"/>
    </xf>
    <xf numFmtId="177" fontId="19" fillId="0" borderId="0" xfId="1" applyNumberFormat="1" applyFont="1" applyFill="1">
      <alignment vertical="center"/>
    </xf>
    <xf numFmtId="0" fontId="21" fillId="0" borderId="1" xfId="1" applyFont="1" applyFill="1" applyBorder="1" applyAlignment="1">
      <alignment horizontal="center" vertical="center" textRotation="255" shrinkToFit="1"/>
    </xf>
    <xf numFmtId="0" fontId="22" fillId="0" borderId="1" xfId="1" applyFont="1" applyFill="1" applyBorder="1" applyAlignment="1">
      <alignment horizontal="center" vertical="center" textRotation="255"/>
    </xf>
    <xf numFmtId="0" fontId="23" fillId="0" borderId="1" xfId="1" applyFont="1" applyFill="1" applyBorder="1" applyAlignment="1">
      <alignment horizontal="left" vertical="center"/>
    </xf>
    <xf numFmtId="0" fontId="19" fillId="0" borderId="1" xfId="1" applyFont="1" applyFill="1" applyBorder="1" applyAlignment="1">
      <alignment horizontal="center" vertical="center"/>
    </xf>
    <xf numFmtId="0" fontId="19" fillId="0" borderId="1" xfId="4" applyFont="1" applyFill="1" applyBorder="1" applyAlignment="1">
      <alignment vertical="center"/>
    </xf>
    <xf numFmtId="0" fontId="24" fillId="0" borderId="1" xfId="1" applyFont="1" applyFill="1" applyBorder="1" applyAlignment="1">
      <alignment horizontal="center" vertical="center" wrapText="1"/>
    </xf>
    <xf numFmtId="0" fontId="24" fillId="0" borderId="1" xfId="1" applyFont="1" applyFill="1" applyBorder="1" applyAlignment="1">
      <alignment horizontal="center" vertical="center" shrinkToFit="1"/>
    </xf>
    <xf numFmtId="0" fontId="19" fillId="0" borderId="1" xfId="1" applyFont="1" applyFill="1" applyBorder="1" applyAlignment="1">
      <alignment vertical="center"/>
    </xf>
    <xf numFmtId="0" fontId="19" fillId="0" borderId="0" xfId="1" applyFont="1" applyFill="1" applyBorder="1" applyAlignment="1">
      <alignment horizontal="center" vertical="center" shrinkToFit="1"/>
    </xf>
    <xf numFmtId="0" fontId="19" fillId="2" borderId="1" xfId="1" applyFont="1" applyFill="1" applyBorder="1" applyAlignment="1">
      <alignment horizontal="center" wrapText="1" shrinkToFit="1"/>
    </xf>
    <xf numFmtId="0" fontId="19" fillId="3" borderId="1" xfId="1" applyFont="1" applyFill="1" applyBorder="1" applyAlignment="1">
      <alignment horizontal="center" wrapText="1" shrinkToFit="1"/>
    </xf>
    <xf numFmtId="0" fontId="19" fillId="4" borderId="1" xfId="1" applyFont="1" applyFill="1" applyBorder="1" applyAlignment="1">
      <alignment horizontal="center" wrapText="1" shrinkToFit="1"/>
    </xf>
    <xf numFmtId="0" fontId="19" fillId="0" borderId="1" xfId="4" applyFont="1" applyBorder="1" applyAlignment="1">
      <alignment horizontal="center" wrapText="1" shrinkToFit="1"/>
    </xf>
    <xf numFmtId="0" fontId="19" fillId="0" borderId="1" xfId="1" applyFont="1" applyFill="1" applyBorder="1" applyAlignment="1">
      <alignment horizontal="center" vertical="center" wrapText="1" shrinkToFit="1"/>
    </xf>
    <xf numFmtId="0" fontId="24" fillId="0" borderId="1" xfId="1" applyFont="1" applyFill="1" applyBorder="1" applyAlignment="1">
      <alignment horizontal="center" vertical="center"/>
    </xf>
    <xf numFmtId="0" fontId="24" fillId="5" borderId="7" xfId="1" applyFont="1" applyFill="1" applyBorder="1">
      <alignment vertical="center"/>
    </xf>
    <xf numFmtId="0" fontId="26" fillId="0" borderId="1" xfId="1" applyFont="1" applyFill="1" applyBorder="1" applyAlignment="1">
      <alignment horizontal="left" vertical="top" wrapText="1"/>
    </xf>
    <xf numFmtId="0" fontId="24" fillId="0" borderId="1" xfId="4" applyFont="1" applyFill="1" applyBorder="1" applyAlignment="1">
      <alignment horizontal="left" vertical="top" wrapText="1"/>
    </xf>
    <xf numFmtId="178" fontId="24" fillId="0" borderId="7" xfId="1" applyNumberFormat="1" applyFont="1" applyFill="1" applyBorder="1" applyAlignment="1">
      <alignment horizontal="right" vertical="center"/>
    </xf>
    <xf numFmtId="0" fontId="24" fillId="0" borderId="7" xfId="1" applyFont="1" applyFill="1" applyBorder="1" applyAlignment="1">
      <alignment horizontal="left" vertical="center"/>
    </xf>
    <xf numFmtId="0" fontId="24" fillId="0" borderId="7" xfId="1" applyFont="1" applyFill="1" applyBorder="1" applyAlignment="1">
      <alignment horizontal="center" vertical="top" shrinkToFit="1"/>
    </xf>
    <xf numFmtId="0" fontId="19" fillId="0" borderId="0" xfId="1" applyFont="1" applyFill="1" applyBorder="1" applyAlignment="1">
      <alignment horizontal="left" vertical="center"/>
    </xf>
    <xf numFmtId="0" fontId="24" fillId="6" borderId="7" xfId="1" applyFont="1" applyFill="1" applyBorder="1">
      <alignment vertical="center"/>
    </xf>
    <xf numFmtId="0" fontId="24" fillId="0" borderId="7" xfId="1" applyFont="1" applyFill="1" applyBorder="1" applyAlignment="1">
      <alignment horizontal="left" vertical="top" shrinkToFit="1"/>
    </xf>
    <xf numFmtId="0" fontId="24" fillId="0" borderId="5" xfId="1" applyFont="1" applyFill="1" applyBorder="1">
      <alignment vertical="center"/>
    </xf>
    <xf numFmtId="177" fontId="24" fillId="0" borderId="5" xfId="1" applyNumberFormat="1" applyFont="1" applyFill="1" applyBorder="1">
      <alignment vertical="center"/>
    </xf>
    <xf numFmtId="0" fontId="24" fillId="0" borderId="5" xfId="1" applyFont="1" applyFill="1" applyBorder="1" applyAlignment="1">
      <alignment vertical="center"/>
    </xf>
    <xf numFmtId="0" fontId="24" fillId="0" borderId="5" xfId="1" applyFont="1" applyFill="1" applyBorder="1" applyAlignment="1">
      <alignment horizontal="center" vertical="top" shrinkToFit="1"/>
    </xf>
    <xf numFmtId="0" fontId="19" fillId="0" borderId="0" xfId="1" applyFont="1" applyFill="1" applyBorder="1" applyAlignment="1">
      <alignment vertical="center"/>
    </xf>
    <xf numFmtId="0" fontId="24" fillId="0" borderId="1" xfId="1" applyFont="1" applyFill="1" applyBorder="1" applyAlignment="1">
      <alignment vertical="center"/>
    </xf>
    <xf numFmtId="0" fontId="24" fillId="0" borderId="5" xfId="1" applyFont="1" applyFill="1" applyBorder="1" applyAlignment="1">
      <alignment horizontal="left" vertical="top" shrinkToFit="1"/>
    </xf>
    <xf numFmtId="0" fontId="24" fillId="0" borderId="6" xfId="1" applyFont="1" applyFill="1" applyBorder="1">
      <alignment vertical="center"/>
    </xf>
    <xf numFmtId="177" fontId="24" fillId="0" borderId="6" xfId="1" applyNumberFormat="1" applyFont="1" applyFill="1" applyBorder="1">
      <alignment vertical="center"/>
    </xf>
    <xf numFmtId="0" fontId="24" fillId="0" borderId="6" xfId="1" applyFont="1" applyFill="1" applyBorder="1" applyAlignment="1">
      <alignment vertical="center"/>
    </xf>
    <xf numFmtId="0" fontId="24" fillId="0" borderId="6" xfId="1" applyFont="1" applyFill="1" applyBorder="1" applyAlignment="1">
      <alignment horizontal="center" vertical="top" shrinkToFit="1"/>
    </xf>
    <xf numFmtId="0" fontId="24" fillId="0" borderId="6" xfId="1" applyFont="1" applyFill="1" applyBorder="1" applyAlignment="1">
      <alignment horizontal="left" vertical="top" shrinkToFit="1"/>
    </xf>
    <xf numFmtId="0" fontId="24" fillId="6" borderId="7" xfId="1" applyFont="1" applyFill="1" applyBorder="1" applyAlignment="1">
      <alignment horizontal="left" vertical="center"/>
    </xf>
    <xf numFmtId="178" fontId="24" fillId="0" borderId="7" xfId="1" applyNumberFormat="1" applyFont="1" applyFill="1" applyBorder="1">
      <alignment vertical="center"/>
    </xf>
    <xf numFmtId="0" fontId="24" fillId="0" borderId="7" xfId="1" applyFont="1" applyFill="1" applyBorder="1">
      <alignment vertical="center"/>
    </xf>
    <xf numFmtId="0" fontId="19" fillId="0" borderId="0" xfId="1" applyFont="1" applyFill="1" applyBorder="1">
      <alignment vertical="center"/>
    </xf>
    <xf numFmtId="0" fontId="28" fillId="0" borderId="1" xfId="1" applyFont="1" applyFill="1" applyBorder="1" applyAlignment="1">
      <alignment horizontal="left" vertical="top" wrapText="1"/>
    </xf>
    <xf numFmtId="0" fontId="24" fillId="5" borderId="5" xfId="1" applyFont="1" applyFill="1" applyBorder="1">
      <alignment vertical="center"/>
    </xf>
    <xf numFmtId="0" fontId="24" fillId="7" borderId="7" xfId="1" applyFont="1" applyFill="1" applyBorder="1">
      <alignment vertical="center"/>
    </xf>
    <xf numFmtId="0" fontId="24" fillId="8" borderId="7" xfId="1" applyFont="1" applyFill="1" applyBorder="1">
      <alignment vertical="center"/>
    </xf>
    <xf numFmtId="0" fontId="24" fillId="9" borderId="1" xfId="1" applyFont="1" applyFill="1" applyBorder="1" applyAlignment="1">
      <alignment horizontal="center" vertical="center" wrapText="1"/>
    </xf>
    <xf numFmtId="0" fontId="29" fillId="9" borderId="1" xfId="1" applyFont="1" applyFill="1" applyBorder="1" applyAlignment="1">
      <alignment horizontal="center" vertical="center" textRotation="255" shrinkToFit="1"/>
    </xf>
    <xf numFmtId="0" fontId="24" fillId="9" borderId="1" xfId="1" applyFont="1" applyFill="1" applyBorder="1" applyAlignment="1">
      <alignment vertical="center" wrapText="1"/>
    </xf>
    <xf numFmtId="0" fontId="29" fillId="0" borderId="5" xfId="1" applyFont="1" applyFill="1" applyBorder="1">
      <alignment vertical="center"/>
    </xf>
    <xf numFmtId="0" fontId="24" fillId="5" borderId="7" xfId="1" applyFont="1" applyFill="1" applyBorder="1" applyAlignment="1">
      <alignment vertical="center" shrinkToFit="1"/>
    </xf>
    <xf numFmtId="0" fontId="24" fillId="6" borderId="7" xfId="1" applyFont="1" applyFill="1" applyBorder="1" applyAlignment="1">
      <alignment vertical="center" shrinkToFit="1"/>
    </xf>
    <xf numFmtId="0" fontId="24" fillId="10" borderId="7" xfId="1" applyFont="1" applyFill="1" applyBorder="1" applyAlignment="1">
      <alignment vertical="center" shrinkToFit="1"/>
    </xf>
    <xf numFmtId="0" fontId="24" fillId="10" borderId="7" xfId="1" applyFont="1" applyFill="1" applyBorder="1">
      <alignment vertical="center"/>
    </xf>
    <xf numFmtId="0" fontId="24" fillId="5" borderId="7" xfId="1" applyFont="1" applyFill="1" applyBorder="1" applyAlignment="1">
      <alignment horizontal="left" vertical="center"/>
    </xf>
    <xf numFmtId="0" fontId="30" fillId="0" borderId="1" xfId="4" applyFont="1" applyFill="1" applyBorder="1" applyAlignment="1">
      <alignment horizontal="left" vertical="top" wrapText="1"/>
    </xf>
    <xf numFmtId="0" fontId="24" fillId="0" borderId="7" xfId="1" applyFont="1" applyFill="1" applyBorder="1" applyAlignment="1">
      <alignment vertical="center"/>
    </xf>
    <xf numFmtId="0" fontId="26" fillId="0" borderId="7" xfId="1" applyFont="1" applyFill="1" applyBorder="1" applyAlignment="1">
      <alignment horizontal="left" vertical="top" wrapText="1"/>
    </xf>
    <xf numFmtId="0" fontId="24" fillId="0" borderId="7" xfId="4" applyFont="1" applyFill="1" applyBorder="1" applyAlignment="1">
      <alignment horizontal="left" vertical="top" wrapText="1"/>
    </xf>
    <xf numFmtId="0" fontId="24" fillId="0" borderId="17" xfId="1" applyFont="1" applyFill="1" applyBorder="1" applyAlignment="1">
      <alignment vertical="center"/>
    </xf>
    <xf numFmtId="0" fontId="30" fillId="0" borderId="18" xfId="1" applyFont="1" applyFill="1" applyBorder="1" applyAlignment="1">
      <alignment vertical="center"/>
    </xf>
    <xf numFmtId="0" fontId="30" fillId="0" borderId="19" xfId="1" applyFont="1" applyBorder="1" applyAlignment="1">
      <alignment vertical="center"/>
    </xf>
    <xf numFmtId="0" fontId="24" fillId="0" borderId="20" xfId="1" applyFont="1" applyFill="1" applyBorder="1" applyAlignment="1">
      <alignment horizontal="left" vertical="center" wrapText="1"/>
    </xf>
    <xf numFmtId="0" fontId="24" fillId="0" borderId="20" xfId="1" applyFont="1" applyFill="1" applyBorder="1" applyAlignment="1">
      <alignment horizontal="left" vertical="center"/>
    </xf>
    <xf numFmtId="178" fontId="24" fillId="0" borderId="20" xfId="1" applyNumberFormat="1" applyFont="1" applyFill="1" applyBorder="1" applyAlignment="1">
      <alignment horizontal="right" vertical="center"/>
    </xf>
    <xf numFmtId="0" fontId="24" fillId="0" borderId="20" xfId="1" applyFont="1" applyFill="1" applyBorder="1" applyAlignment="1">
      <alignment vertical="center" wrapText="1"/>
    </xf>
    <xf numFmtId="0" fontId="24" fillId="0" borderId="1" xfId="1" applyFont="1" applyFill="1" applyBorder="1" applyAlignment="1">
      <alignment horizontal="center" vertical="center"/>
    </xf>
    <xf numFmtId="0" fontId="19" fillId="0" borderId="0" xfId="1" applyFont="1" applyFill="1" applyBorder="1" applyAlignment="1">
      <alignment horizontal="center" vertical="center"/>
    </xf>
    <xf numFmtId="0" fontId="24" fillId="0" borderId="0" xfId="1" applyFont="1" applyFill="1" applyBorder="1" applyAlignment="1">
      <alignment horizontal="left" vertical="center" wrapText="1"/>
    </xf>
    <xf numFmtId="0" fontId="24" fillId="0" borderId="0" xfId="1" applyFont="1" applyFill="1" applyBorder="1">
      <alignment vertical="center"/>
    </xf>
    <xf numFmtId="177" fontId="24" fillId="0" borderId="0" xfId="1" applyNumberFormat="1" applyFont="1" applyFill="1" applyBorder="1">
      <alignment vertical="center"/>
    </xf>
    <xf numFmtId="0" fontId="24" fillId="0" borderId="0" xfId="1" applyFont="1" applyFill="1" applyBorder="1" applyAlignment="1">
      <alignment vertical="center" wrapText="1"/>
    </xf>
    <xf numFmtId="0" fontId="24" fillId="0" borderId="17" xfId="1" applyFont="1" applyFill="1" applyBorder="1" applyAlignment="1">
      <alignment horizontal="center" vertical="center"/>
    </xf>
    <xf numFmtId="0" fontId="24" fillId="0" borderId="19" xfId="1" applyFont="1" applyFill="1" applyBorder="1">
      <alignment vertical="center"/>
    </xf>
    <xf numFmtId="0" fontId="24" fillId="0" borderId="1" xfId="4" applyFont="1" applyFill="1" applyBorder="1" applyAlignment="1">
      <alignment horizontal="center" vertical="center" shrinkToFit="1"/>
    </xf>
    <xf numFmtId="178" fontId="24" fillId="0" borderId="1" xfId="1" applyNumberFormat="1" applyFont="1" applyFill="1" applyBorder="1" applyAlignment="1">
      <alignment horizontal="center" vertical="center"/>
    </xf>
    <xf numFmtId="177" fontId="24" fillId="0" borderId="1" xfId="1" applyNumberFormat="1" applyFont="1" applyFill="1" applyBorder="1" applyAlignment="1">
      <alignment horizontal="center" vertical="center"/>
    </xf>
    <xf numFmtId="177" fontId="19" fillId="0" borderId="0" xfId="1" applyNumberFormat="1" applyFont="1" applyFill="1" applyBorder="1">
      <alignment vertical="center"/>
    </xf>
    <xf numFmtId="0" fontId="24" fillId="0" borderId="0" xfId="4" applyFont="1" applyFill="1" applyBorder="1" applyAlignment="1">
      <alignment vertical="center"/>
    </xf>
    <xf numFmtId="0" fontId="24" fillId="0" borderId="0" xfId="1" applyFont="1" applyFill="1" applyBorder="1" applyAlignment="1">
      <alignment vertical="center"/>
    </xf>
    <xf numFmtId="0" fontId="26" fillId="0" borderId="0" xfId="1" applyFont="1" applyFill="1" applyBorder="1" applyAlignment="1">
      <alignment vertical="top" wrapText="1"/>
    </xf>
    <xf numFmtId="0" fontId="24" fillId="0" borderId="0" xfId="4" applyFont="1" applyFill="1" applyBorder="1" applyAlignment="1">
      <alignment vertical="top" wrapText="1"/>
    </xf>
    <xf numFmtId="0" fontId="24" fillId="0" borderId="0" xfId="1" applyFont="1" applyFill="1" applyBorder="1" applyAlignment="1">
      <alignment horizontal="left" vertical="top" shrinkToFit="1"/>
    </xf>
    <xf numFmtId="0" fontId="24" fillId="0" borderId="0" xfId="1" applyFont="1" applyFill="1" applyBorder="1" applyAlignment="1">
      <alignment horizontal="left" vertical="center"/>
    </xf>
    <xf numFmtId="0" fontId="19" fillId="0" borderId="20" xfId="1" applyFont="1" applyFill="1" applyBorder="1" applyAlignment="1">
      <alignment horizontal="center" vertical="center"/>
    </xf>
    <xf numFmtId="0" fontId="19" fillId="0" borderId="20" xfId="1" applyFont="1" applyFill="1" applyBorder="1">
      <alignment vertical="center"/>
    </xf>
    <xf numFmtId="0" fontId="19" fillId="0" borderId="20" xfId="1" applyFont="1" applyFill="1" applyBorder="1" applyAlignment="1">
      <alignment horizontal="center" vertical="center" shrinkToFit="1"/>
    </xf>
    <xf numFmtId="178" fontId="19" fillId="0" borderId="20" xfId="1" applyNumberFormat="1" applyFont="1" applyFill="1" applyBorder="1" applyAlignment="1">
      <alignment horizontal="center" vertical="center"/>
    </xf>
    <xf numFmtId="177" fontId="19" fillId="0" borderId="20" xfId="1" applyNumberFormat="1" applyFont="1" applyFill="1" applyBorder="1" applyAlignment="1">
      <alignment horizontal="center" vertical="center"/>
    </xf>
    <xf numFmtId="0" fontId="19" fillId="0" borderId="0" xfId="1" applyFont="1" applyFill="1" applyAlignment="1">
      <alignment horizontal="left" vertical="center"/>
    </xf>
    <xf numFmtId="178" fontId="19" fillId="0" borderId="0" xfId="1" applyNumberFormat="1" applyFont="1" applyFill="1" applyBorder="1" applyAlignment="1">
      <alignment vertical="center"/>
    </xf>
    <xf numFmtId="177" fontId="19" fillId="0" borderId="0" xfId="1" applyNumberFormat="1" applyFont="1" applyFill="1" applyBorder="1" applyAlignment="1">
      <alignment vertical="center"/>
    </xf>
    <xf numFmtId="0" fontId="24" fillId="0" borderId="0" xfId="1" applyFont="1" applyFill="1" applyBorder="1" applyAlignment="1">
      <alignment horizontal="center" vertical="center"/>
    </xf>
    <xf numFmtId="0" fontId="24" fillId="0" borderId="0" xfId="1" applyFont="1" applyFill="1" applyBorder="1" applyAlignment="1">
      <alignment horizontal="left" vertical="top"/>
    </xf>
    <xf numFmtId="177" fontId="24" fillId="0" borderId="0" xfId="1" applyNumberFormat="1" applyFont="1" applyFill="1" applyBorder="1" applyAlignment="1">
      <alignment vertical="center"/>
    </xf>
    <xf numFmtId="0" fontId="19" fillId="0" borderId="0" xfId="1" applyFont="1" applyFill="1" applyBorder="1" applyAlignment="1">
      <alignment vertical="center" wrapText="1"/>
    </xf>
    <xf numFmtId="0" fontId="19" fillId="0" borderId="0" xfId="1" applyFont="1" applyFill="1" applyBorder="1" applyAlignment="1">
      <alignment vertical="top" wrapText="1"/>
    </xf>
    <xf numFmtId="0" fontId="19" fillId="0" borderId="0" xfId="1" applyFont="1" applyFill="1" applyBorder="1" applyAlignment="1">
      <alignment horizontal="left" vertical="top" wrapText="1"/>
    </xf>
  </cellXfs>
  <cellStyles count="5">
    <cellStyle name="標準" xfId="0" builtinId="0"/>
    <cellStyle name="標準 2" xfId="1"/>
    <cellStyle name="標準 2 16" xfId="4"/>
    <cellStyle name="標準 3" xfId="2"/>
    <cellStyle name="標準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s>
</file>

<file path=xl/drawings/_rels/drawing2.xml.rels><?xml version="1.0" encoding="UTF-8" standalone="yes"?>
<Relationships xmlns="http://schemas.openxmlformats.org/package/2006/relationships"><Relationship Id="rId1" Type="http://schemas.openxmlformats.org/officeDocument/2006/relationships/image" Target="../media/image4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0.jpeg"/></Relationships>
</file>

<file path=xl/drawings/drawing1.xml><?xml version="1.0" encoding="utf-8"?>
<xdr:wsDr xmlns:xdr="http://schemas.openxmlformats.org/drawingml/2006/spreadsheetDrawing" xmlns:a="http://schemas.openxmlformats.org/drawingml/2006/main">
  <xdr:twoCellAnchor>
    <xdr:from>
      <xdr:col>9</xdr:col>
      <xdr:colOff>381000</xdr:colOff>
      <xdr:row>82</xdr:row>
      <xdr:rowOff>85725</xdr:rowOff>
    </xdr:from>
    <xdr:to>
      <xdr:col>11</xdr:col>
      <xdr:colOff>1085850</xdr:colOff>
      <xdr:row>89</xdr:row>
      <xdr:rowOff>152400</xdr:rowOff>
    </xdr:to>
    <xdr:grpSp>
      <xdr:nvGrpSpPr>
        <xdr:cNvPr id="2" name="グループ化 23"/>
        <xdr:cNvGrpSpPr>
          <a:grpSpLocks/>
        </xdr:cNvGrpSpPr>
      </xdr:nvGrpSpPr>
      <xdr:grpSpPr bwMode="auto">
        <a:xfrm>
          <a:off x="8610600" y="14411325"/>
          <a:ext cx="1885950" cy="1266825"/>
          <a:chOff x="7686675" y="12915901"/>
          <a:chExt cx="1857375" cy="958678"/>
        </a:xfrm>
      </xdr:grpSpPr>
      <xdr:sp macro="" textlink="">
        <xdr:nvSpPr>
          <xdr:cNvPr id="3" name="テキスト ボックス 2"/>
          <xdr:cNvSpPr txBox="1"/>
        </xdr:nvSpPr>
        <xdr:spPr bwMode="auto">
          <a:xfrm>
            <a:off x="7686675" y="13037638"/>
            <a:ext cx="1857375" cy="83694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食べ物は良く噛んで食べましょう。良く噛むことで、虫歯予防や消化の負担が減り、お腹に良いと言われています。</a:t>
            </a:r>
            <a:endParaRPr kumimoji="1" lang="en-US" altLang="ja-JP" sz="900"/>
          </a:p>
        </xdr:txBody>
      </xdr:sp>
      <xdr:pic>
        <xdr:nvPicPr>
          <xdr:cNvPr id="4" name="図 2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1" y="12915901"/>
            <a:ext cx="1752599" cy="108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2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6200" y="13673438"/>
            <a:ext cx="1752599" cy="108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142875</xdr:colOff>
      <xdr:row>0</xdr:row>
      <xdr:rowOff>0</xdr:rowOff>
    </xdr:from>
    <xdr:to>
      <xdr:col>25</xdr:col>
      <xdr:colOff>0</xdr:colOff>
      <xdr:row>92</xdr:row>
      <xdr:rowOff>161925</xdr:rowOff>
    </xdr:to>
    <xdr:grpSp>
      <xdr:nvGrpSpPr>
        <xdr:cNvPr id="6" name="グループ化 1"/>
        <xdr:cNvGrpSpPr>
          <a:grpSpLocks/>
        </xdr:cNvGrpSpPr>
      </xdr:nvGrpSpPr>
      <xdr:grpSpPr bwMode="auto">
        <a:xfrm>
          <a:off x="142875" y="0"/>
          <a:ext cx="21135975" cy="16202025"/>
          <a:chOff x="113198" y="0"/>
          <a:chExt cx="21004059" cy="16197255"/>
        </a:xfrm>
      </xdr:grpSpPr>
      <xdr:grpSp>
        <xdr:nvGrpSpPr>
          <xdr:cNvPr id="7" name="グループ化 5"/>
          <xdr:cNvGrpSpPr>
            <a:grpSpLocks/>
          </xdr:cNvGrpSpPr>
        </xdr:nvGrpSpPr>
        <xdr:grpSpPr bwMode="auto">
          <a:xfrm>
            <a:off x="113198" y="0"/>
            <a:ext cx="21004059" cy="16197255"/>
            <a:chOff x="36421" y="0"/>
            <a:chExt cx="21109079" cy="15656885"/>
          </a:xfrm>
        </xdr:grpSpPr>
        <xdr:pic>
          <xdr:nvPicPr>
            <xdr:cNvPr id="9" name="図 1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82547" y="13981669"/>
              <a:ext cx="450276" cy="717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図 7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0" y="0"/>
              <a:ext cx="8096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図 7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57700" y="0"/>
              <a:ext cx="3333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7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29974" y="0"/>
              <a:ext cx="8096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77"/>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134225" y="0"/>
              <a:ext cx="552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78"/>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487150" y="190500"/>
              <a:ext cx="192405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79"/>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583284" y="0"/>
              <a:ext cx="6096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80"/>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953625" y="57150"/>
              <a:ext cx="542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81"/>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0840700" y="0"/>
              <a:ext cx="304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82"/>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6144875" y="0"/>
              <a:ext cx="3524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83"/>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7649825" y="38100"/>
              <a:ext cx="4762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図 84"/>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4906625" y="0"/>
              <a:ext cx="6000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図 85"/>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706475" y="0"/>
              <a:ext cx="428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86"/>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9164300" y="0"/>
              <a:ext cx="4953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87"/>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9964400" y="57150"/>
              <a:ext cx="2000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図 88"/>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0421600" y="14287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89"/>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8535650" y="85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図 90"/>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rot="-777921">
              <a:off x="16925925" y="152400"/>
              <a:ext cx="2571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91"/>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rot="2536944" flipH="1">
              <a:off x="14325600" y="85725"/>
              <a:ext cx="2857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92"/>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rot="-777921">
              <a:off x="13392150" y="133350"/>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93"/>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5659100" y="238125"/>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図 94"/>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020050" y="209550"/>
              <a:ext cx="2000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95"/>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rot="-777921">
              <a:off x="9448800" y="57150"/>
              <a:ext cx="228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図 96"/>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rot="-777921">
              <a:off x="6543675" y="57150"/>
              <a:ext cx="2286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 name="図 97"/>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rot="-777921">
              <a:off x="3952875" y="76200"/>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図 98"/>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5067300" y="209550"/>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 name="図 99"/>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695575" y="209550"/>
              <a:ext cx="2000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図 100"/>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t="-3"/>
            <a:stretch>
              <a:fillRect/>
            </a:stretch>
          </xdr:blipFill>
          <xdr:spPr bwMode="auto">
            <a:xfrm>
              <a:off x="1263861" y="14047671"/>
              <a:ext cx="1193589" cy="1609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図 101"/>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36421" y="14749257"/>
              <a:ext cx="1095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02"/>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438400" y="14542459"/>
              <a:ext cx="2171700" cy="77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 name="図 103"/>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5824671" y="14513885"/>
              <a:ext cx="15811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0" name="図 104"/>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4848225" y="14675810"/>
              <a:ext cx="466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05"/>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rot="793441">
              <a:off x="7805870" y="15133010"/>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2" name="図 106"/>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9404842" y="14778975"/>
              <a:ext cx="1388234" cy="830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3" name="図 107"/>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6350279" y="15017862"/>
              <a:ext cx="706561" cy="60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13"/>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7633179" y="15200759"/>
              <a:ext cx="351520" cy="400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5" name="図 114"/>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5714953" y="15266360"/>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図 115"/>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8999746" y="13895546"/>
              <a:ext cx="309086" cy="347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16"/>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0821650" y="15028236"/>
              <a:ext cx="281204" cy="31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8" name="図 117"/>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8032368" y="14509364"/>
              <a:ext cx="3619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9" name="図 2047"/>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2741792" y="8083948"/>
              <a:ext cx="371820" cy="59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11"/>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8408330" y="15069874"/>
              <a:ext cx="359250" cy="562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1" name="グループ化 57"/>
            <xdr:cNvGrpSpPr>
              <a:grpSpLocks/>
            </xdr:cNvGrpSpPr>
          </xdr:nvGrpSpPr>
          <xdr:grpSpPr bwMode="auto">
            <a:xfrm>
              <a:off x="322172" y="0"/>
              <a:ext cx="2258266" cy="1495425"/>
              <a:chOff x="348279" y="0"/>
              <a:chExt cx="2239001" cy="1470771"/>
            </a:xfrm>
          </xdr:grpSpPr>
          <xdr:pic>
            <xdr:nvPicPr>
              <xdr:cNvPr id="54" name="図 14"/>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rot="-1415918">
                <a:off x="348279" y="61134"/>
                <a:ext cx="364228" cy="37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5" name="図 15"/>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rot="-2274413">
                <a:off x="616606" y="527599"/>
                <a:ext cx="326247" cy="3254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6" name="図 2"/>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646879" y="0"/>
                <a:ext cx="940401" cy="1006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7" name="図 61"/>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646608" y="60230"/>
                <a:ext cx="1487133" cy="1410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2" name="図 116"/>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20135442" y="13842200"/>
              <a:ext cx="294553" cy="327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 name="図 111"/>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9471470" y="13913004"/>
              <a:ext cx="409036" cy="640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8" name="図 62" descr="園児遠足.png"/>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151174" y="9420077"/>
            <a:ext cx="414421" cy="428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0</xdr:colOff>
      <xdr:row>6</xdr:row>
      <xdr:rowOff>0</xdr:rowOff>
    </xdr:from>
    <xdr:to>
      <xdr:col>12</xdr:col>
      <xdr:colOff>0</xdr:colOff>
      <xdr:row>11</xdr:row>
      <xdr:rowOff>0</xdr:rowOff>
    </xdr:to>
    <xdr:cxnSp macro="">
      <xdr:nvCxnSpPr>
        <xdr:cNvPr id="58" name="直線コネクタ 57"/>
        <xdr:cNvCxnSpPr/>
      </xdr:nvCxnSpPr>
      <xdr:spPr>
        <a:xfrm>
          <a:off x="9315450" y="1238250"/>
          <a:ext cx="1190625"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12</xdr:col>
      <xdr:colOff>0</xdr:colOff>
      <xdr:row>16</xdr:row>
      <xdr:rowOff>0</xdr:rowOff>
    </xdr:to>
    <xdr:cxnSp macro="">
      <xdr:nvCxnSpPr>
        <xdr:cNvPr id="59" name="直線コネクタ 58"/>
        <xdr:cNvCxnSpPr/>
      </xdr:nvCxnSpPr>
      <xdr:spPr>
        <a:xfrm>
          <a:off x="9315450" y="2047875"/>
          <a:ext cx="1190625"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21</xdr:row>
      <xdr:rowOff>0</xdr:rowOff>
    </xdr:from>
    <xdr:to>
      <xdr:col>12</xdr:col>
      <xdr:colOff>0</xdr:colOff>
      <xdr:row>26</xdr:row>
      <xdr:rowOff>0</xdr:rowOff>
    </xdr:to>
    <xdr:cxnSp macro="">
      <xdr:nvCxnSpPr>
        <xdr:cNvPr id="60" name="直線コネクタ 59"/>
        <xdr:cNvCxnSpPr/>
      </xdr:nvCxnSpPr>
      <xdr:spPr>
        <a:xfrm>
          <a:off x="9315450" y="3667125"/>
          <a:ext cx="1190625"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26</xdr:row>
      <xdr:rowOff>0</xdr:rowOff>
    </xdr:from>
    <xdr:to>
      <xdr:col>12</xdr:col>
      <xdr:colOff>0</xdr:colOff>
      <xdr:row>31</xdr:row>
      <xdr:rowOff>0</xdr:rowOff>
    </xdr:to>
    <xdr:cxnSp macro="">
      <xdr:nvCxnSpPr>
        <xdr:cNvPr id="61" name="直線コネクタ 60"/>
        <xdr:cNvCxnSpPr/>
      </xdr:nvCxnSpPr>
      <xdr:spPr>
        <a:xfrm>
          <a:off x="9315450" y="4476750"/>
          <a:ext cx="1190625"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56</xdr:row>
      <xdr:rowOff>0</xdr:rowOff>
    </xdr:from>
    <xdr:to>
      <xdr:col>12</xdr:col>
      <xdr:colOff>0</xdr:colOff>
      <xdr:row>61</xdr:row>
      <xdr:rowOff>0</xdr:rowOff>
    </xdr:to>
    <xdr:cxnSp macro="">
      <xdr:nvCxnSpPr>
        <xdr:cNvPr id="62" name="直線コネクタ 61"/>
        <xdr:cNvCxnSpPr/>
      </xdr:nvCxnSpPr>
      <xdr:spPr>
        <a:xfrm>
          <a:off x="9315450" y="9334500"/>
          <a:ext cx="1190625"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61</xdr:row>
      <xdr:rowOff>0</xdr:rowOff>
    </xdr:from>
    <xdr:to>
      <xdr:col>12</xdr:col>
      <xdr:colOff>0</xdr:colOff>
      <xdr:row>66</xdr:row>
      <xdr:rowOff>0</xdr:rowOff>
    </xdr:to>
    <xdr:cxnSp macro="">
      <xdr:nvCxnSpPr>
        <xdr:cNvPr id="63" name="直線コネクタ 62"/>
        <xdr:cNvCxnSpPr/>
      </xdr:nvCxnSpPr>
      <xdr:spPr>
        <a:xfrm>
          <a:off x="9315450" y="10144125"/>
          <a:ext cx="1190625"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66</xdr:row>
      <xdr:rowOff>0</xdr:rowOff>
    </xdr:from>
    <xdr:to>
      <xdr:col>12</xdr:col>
      <xdr:colOff>0</xdr:colOff>
      <xdr:row>71</xdr:row>
      <xdr:rowOff>0</xdr:rowOff>
    </xdr:to>
    <xdr:cxnSp macro="">
      <xdr:nvCxnSpPr>
        <xdr:cNvPr id="64" name="直線コネクタ 63"/>
        <xdr:cNvCxnSpPr/>
      </xdr:nvCxnSpPr>
      <xdr:spPr>
        <a:xfrm>
          <a:off x="9315450" y="10953750"/>
          <a:ext cx="1190625"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51</xdr:row>
      <xdr:rowOff>0</xdr:rowOff>
    </xdr:from>
    <xdr:to>
      <xdr:col>25</xdr:col>
      <xdr:colOff>0</xdr:colOff>
      <xdr:row>56</xdr:row>
      <xdr:rowOff>0</xdr:rowOff>
    </xdr:to>
    <xdr:cxnSp macro="">
      <xdr:nvCxnSpPr>
        <xdr:cNvPr id="65" name="直線コネクタ 64"/>
        <xdr:cNvCxnSpPr/>
      </xdr:nvCxnSpPr>
      <xdr:spPr>
        <a:xfrm>
          <a:off x="19878675" y="8524875"/>
          <a:ext cx="1190625"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56</xdr:row>
      <xdr:rowOff>0</xdr:rowOff>
    </xdr:from>
    <xdr:to>
      <xdr:col>25</xdr:col>
      <xdr:colOff>0</xdr:colOff>
      <xdr:row>61</xdr:row>
      <xdr:rowOff>0</xdr:rowOff>
    </xdr:to>
    <xdr:cxnSp macro="">
      <xdr:nvCxnSpPr>
        <xdr:cNvPr id="66" name="直線コネクタ 65"/>
        <xdr:cNvCxnSpPr/>
      </xdr:nvCxnSpPr>
      <xdr:spPr>
        <a:xfrm>
          <a:off x="19878675" y="9334500"/>
          <a:ext cx="1190625"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16</xdr:row>
      <xdr:rowOff>0</xdr:rowOff>
    </xdr:from>
    <xdr:to>
      <xdr:col>25</xdr:col>
      <xdr:colOff>0</xdr:colOff>
      <xdr:row>21</xdr:row>
      <xdr:rowOff>0</xdr:rowOff>
    </xdr:to>
    <xdr:cxnSp macro="">
      <xdr:nvCxnSpPr>
        <xdr:cNvPr id="67" name="直線コネクタ 66"/>
        <xdr:cNvCxnSpPr/>
      </xdr:nvCxnSpPr>
      <xdr:spPr>
        <a:xfrm>
          <a:off x="19878675" y="2857500"/>
          <a:ext cx="1190625"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21</xdr:row>
      <xdr:rowOff>0</xdr:rowOff>
    </xdr:from>
    <xdr:to>
      <xdr:col>25</xdr:col>
      <xdr:colOff>0</xdr:colOff>
      <xdr:row>26</xdr:row>
      <xdr:rowOff>0</xdr:rowOff>
    </xdr:to>
    <xdr:cxnSp macro="">
      <xdr:nvCxnSpPr>
        <xdr:cNvPr id="68" name="直線コネクタ 67"/>
        <xdr:cNvCxnSpPr/>
      </xdr:nvCxnSpPr>
      <xdr:spPr>
        <a:xfrm>
          <a:off x="19878675" y="3667125"/>
          <a:ext cx="1190625" cy="80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619125</xdr:colOff>
      <xdr:row>32</xdr:row>
      <xdr:rowOff>206375</xdr:rowOff>
    </xdr:from>
    <xdr:to>
      <xdr:col>8</xdr:col>
      <xdr:colOff>669925</xdr:colOff>
      <xdr:row>46</xdr:row>
      <xdr:rowOff>158750</xdr:rowOff>
    </xdr:to>
    <xdr:pic>
      <xdr:nvPicPr>
        <xdr:cNvPr id="12316"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625" y="8477250"/>
          <a:ext cx="495617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36</xdr:row>
      <xdr:rowOff>79375</xdr:rowOff>
    </xdr:from>
    <xdr:to>
      <xdr:col>18</xdr:col>
      <xdr:colOff>200025</xdr:colOff>
      <xdr:row>51</xdr:row>
      <xdr:rowOff>146050</xdr:rowOff>
    </xdr:to>
    <xdr:pic>
      <xdr:nvPicPr>
        <xdr:cNvPr id="4123"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5625" y="9302750"/>
          <a:ext cx="5137150" cy="363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26376;&#29486;&#31435;&#34920;.x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キッズ月間(昼・おやつ)"/>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4"/>
  <sheetViews>
    <sheetView tabSelected="1" view="pageBreakPreview" zoomScale="50" zoomScaleNormal="100" zoomScaleSheetLayoutView="50" workbookViewId="0">
      <selection activeCell="L34" sqref="L34"/>
    </sheetView>
  </sheetViews>
  <sheetFormatPr defaultRowHeight="13.5" x14ac:dyDescent="0.15"/>
  <cols>
    <col min="1" max="1" width="4.5" style="118" bestFit="1" customWidth="1"/>
    <col min="2" max="2" width="3.375" style="119" bestFit="1" customWidth="1"/>
    <col min="3" max="3" width="26.625" style="119" customWidth="1"/>
    <col min="4" max="5" width="15.625" style="119" customWidth="1"/>
    <col min="6" max="6" width="16.875" style="119" customWidth="1"/>
    <col min="7" max="7" width="10.625" style="119" customWidth="1"/>
    <col min="8" max="8" width="7.125" style="120" bestFit="1" customWidth="1"/>
    <col min="9" max="9" width="6.625" style="119" customWidth="1"/>
    <col min="10" max="10" width="8.625" style="120" bestFit="1" customWidth="1"/>
    <col min="11" max="11" width="6.625" style="119" customWidth="1"/>
    <col min="12" max="12" width="15.625" style="119" customWidth="1"/>
    <col min="13" max="13" width="2.25" style="119" customWidth="1"/>
    <col min="14" max="14" width="4.5" style="208" bestFit="1" customWidth="1"/>
    <col min="15" max="15" width="3.375" style="119" bestFit="1" customWidth="1"/>
    <col min="16" max="16" width="26.625" style="119" customWidth="1"/>
    <col min="17" max="18" width="15.625" style="119" customWidth="1"/>
    <col min="19" max="19" width="16.875" style="119" customWidth="1"/>
    <col min="20" max="20" width="10.625" style="119" customWidth="1"/>
    <col min="21" max="21" width="7.125" style="120" customWidth="1"/>
    <col min="22" max="22" width="6.625" style="119" customWidth="1"/>
    <col min="23" max="23" width="7.125" style="120" bestFit="1" customWidth="1"/>
    <col min="24" max="24" width="6.625" style="119" customWidth="1"/>
    <col min="25" max="25" width="15.625" style="119" customWidth="1"/>
    <col min="26" max="16384" width="9" style="119"/>
  </cols>
  <sheetData>
    <row r="1" spans="1:25" ht="33.75" customHeight="1" x14ac:dyDescent="0.15">
      <c r="N1" s="118"/>
    </row>
    <row r="2" spans="1:25" s="118" customFormat="1" ht="12.75" customHeight="1" x14ac:dyDescent="0.15">
      <c r="A2" s="121" t="s">
        <v>242</v>
      </c>
      <c r="B2" s="122" t="s">
        <v>249</v>
      </c>
      <c r="C2" s="123"/>
      <c r="D2" s="124" t="s">
        <v>250</v>
      </c>
      <c r="E2" s="124"/>
      <c r="F2" s="124"/>
      <c r="G2" s="125"/>
      <c r="H2" s="126" t="s">
        <v>251</v>
      </c>
      <c r="I2" s="127" t="s">
        <v>252</v>
      </c>
      <c r="J2" s="126" t="s">
        <v>253</v>
      </c>
      <c r="K2" s="127" t="s">
        <v>252</v>
      </c>
      <c r="L2" s="128"/>
      <c r="M2" s="129"/>
      <c r="N2" s="121" t="s">
        <v>242</v>
      </c>
      <c r="O2" s="122" t="s">
        <v>249</v>
      </c>
      <c r="P2" s="123"/>
      <c r="Q2" s="124" t="s">
        <v>250</v>
      </c>
      <c r="R2" s="124"/>
      <c r="S2" s="124"/>
      <c r="T2" s="125"/>
      <c r="U2" s="126" t="s">
        <v>251</v>
      </c>
      <c r="V2" s="127" t="s">
        <v>252</v>
      </c>
      <c r="W2" s="126" t="s">
        <v>253</v>
      </c>
      <c r="X2" s="127" t="s">
        <v>252</v>
      </c>
      <c r="Y2" s="128"/>
    </row>
    <row r="3" spans="1:25" s="118" customFormat="1" ht="12.75" customHeight="1" x14ac:dyDescent="0.15">
      <c r="A3" s="121"/>
      <c r="B3" s="122"/>
      <c r="C3" s="123"/>
      <c r="D3" s="130" t="s">
        <v>254</v>
      </c>
      <c r="E3" s="131" t="s">
        <v>255</v>
      </c>
      <c r="F3" s="132" t="s">
        <v>256</v>
      </c>
      <c r="G3" s="133" t="s">
        <v>257</v>
      </c>
      <c r="H3" s="126"/>
      <c r="I3" s="127" t="s">
        <v>258</v>
      </c>
      <c r="J3" s="126"/>
      <c r="K3" s="127" t="s">
        <v>258</v>
      </c>
      <c r="L3" s="134" t="s">
        <v>259</v>
      </c>
      <c r="M3" s="129"/>
      <c r="N3" s="121"/>
      <c r="O3" s="122"/>
      <c r="P3" s="123"/>
      <c r="Q3" s="130" t="s">
        <v>254</v>
      </c>
      <c r="R3" s="131" t="s">
        <v>255</v>
      </c>
      <c r="S3" s="132" t="s">
        <v>256</v>
      </c>
      <c r="T3" s="133" t="s">
        <v>257</v>
      </c>
      <c r="U3" s="126"/>
      <c r="V3" s="127" t="s">
        <v>258</v>
      </c>
      <c r="W3" s="126"/>
      <c r="X3" s="127" t="s">
        <v>258</v>
      </c>
      <c r="Y3" s="134" t="s">
        <v>259</v>
      </c>
    </row>
    <row r="4" spans="1:25" s="118" customFormat="1" ht="12.75" customHeight="1" x14ac:dyDescent="0.15">
      <c r="A4" s="121"/>
      <c r="B4" s="122"/>
      <c r="C4" s="123"/>
      <c r="D4" s="130"/>
      <c r="E4" s="131"/>
      <c r="F4" s="132"/>
      <c r="G4" s="133"/>
      <c r="H4" s="126"/>
      <c r="I4" s="127" t="s">
        <v>260</v>
      </c>
      <c r="J4" s="126"/>
      <c r="K4" s="127" t="s">
        <v>260</v>
      </c>
      <c r="L4" s="134"/>
      <c r="M4" s="129"/>
      <c r="N4" s="121"/>
      <c r="O4" s="122"/>
      <c r="P4" s="123"/>
      <c r="Q4" s="130"/>
      <c r="R4" s="131"/>
      <c r="S4" s="132"/>
      <c r="T4" s="133"/>
      <c r="U4" s="126"/>
      <c r="V4" s="127" t="s">
        <v>260</v>
      </c>
      <c r="W4" s="126"/>
      <c r="X4" s="127" t="s">
        <v>260</v>
      </c>
      <c r="Y4" s="134"/>
    </row>
    <row r="5" spans="1:25" s="118" customFormat="1" ht="12.75" customHeight="1" x14ac:dyDescent="0.15">
      <c r="A5" s="121"/>
      <c r="B5" s="122"/>
      <c r="C5" s="123"/>
      <c r="D5" s="130"/>
      <c r="E5" s="131"/>
      <c r="F5" s="132"/>
      <c r="G5" s="133"/>
      <c r="H5" s="126"/>
      <c r="I5" s="127" t="s">
        <v>261</v>
      </c>
      <c r="J5" s="126"/>
      <c r="K5" s="127" t="s">
        <v>261</v>
      </c>
      <c r="L5" s="134"/>
      <c r="M5" s="129"/>
      <c r="N5" s="121"/>
      <c r="O5" s="122"/>
      <c r="P5" s="123"/>
      <c r="Q5" s="130"/>
      <c r="R5" s="131"/>
      <c r="S5" s="132"/>
      <c r="T5" s="133"/>
      <c r="U5" s="126"/>
      <c r="V5" s="127" t="s">
        <v>261</v>
      </c>
      <c r="W5" s="126"/>
      <c r="X5" s="127" t="s">
        <v>261</v>
      </c>
      <c r="Y5" s="134"/>
    </row>
    <row r="6" spans="1:25" s="118" customFormat="1" ht="12.75" customHeight="1" x14ac:dyDescent="0.15">
      <c r="A6" s="121"/>
      <c r="B6" s="122"/>
      <c r="C6" s="123"/>
      <c r="D6" s="130"/>
      <c r="E6" s="131"/>
      <c r="F6" s="132"/>
      <c r="G6" s="133"/>
      <c r="H6" s="126"/>
      <c r="I6" s="127" t="s">
        <v>262</v>
      </c>
      <c r="J6" s="126"/>
      <c r="K6" s="127" t="s">
        <v>262</v>
      </c>
      <c r="L6" s="134"/>
      <c r="M6" s="129"/>
      <c r="N6" s="121"/>
      <c r="O6" s="122"/>
      <c r="P6" s="123"/>
      <c r="Q6" s="130"/>
      <c r="R6" s="131"/>
      <c r="S6" s="132"/>
      <c r="T6" s="133"/>
      <c r="U6" s="126"/>
      <c r="V6" s="127" t="s">
        <v>262</v>
      </c>
      <c r="W6" s="126"/>
      <c r="X6" s="127" t="s">
        <v>262</v>
      </c>
      <c r="Y6" s="134"/>
    </row>
    <row r="7" spans="1:25" ht="12.75" customHeight="1" x14ac:dyDescent="0.15">
      <c r="A7" s="135">
        <v>2</v>
      </c>
      <c r="B7" s="135" t="s">
        <v>263</v>
      </c>
      <c r="C7" s="136" t="s">
        <v>28</v>
      </c>
      <c r="D7" s="137" t="s">
        <v>264</v>
      </c>
      <c r="E7" s="137" t="s">
        <v>265</v>
      </c>
      <c r="F7" s="137" t="s">
        <v>266</v>
      </c>
      <c r="G7" s="138" t="s">
        <v>267</v>
      </c>
      <c r="H7" s="139">
        <v>614</v>
      </c>
      <c r="I7" s="140" t="s">
        <v>268</v>
      </c>
      <c r="J7" s="139">
        <f>IF(H7="","",H7*0.75)</f>
        <v>460.5</v>
      </c>
      <c r="K7" s="140" t="s">
        <v>268</v>
      </c>
      <c r="L7" s="141"/>
      <c r="M7" s="142"/>
      <c r="N7" s="135">
        <v>17</v>
      </c>
      <c r="O7" s="135" t="s">
        <v>269</v>
      </c>
      <c r="P7" s="143" t="s">
        <v>71</v>
      </c>
      <c r="Q7" s="137" t="s">
        <v>270</v>
      </c>
      <c r="R7" s="137" t="s">
        <v>271</v>
      </c>
      <c r="S7" s="137" t="s">
        <v>272</v>
      </c>
      <c r="T7" s="138" t="s">
        <v>273</v>
      </c>
      <c r="U7" s="139">
        <v>625</v>
      </c>
      <c r="V7" s="140" t="s">
        <v>274</v>
      </c>
      <c r="W7" s="139">
        <f>IF(U7="","",U7*0.75)</f>
        <v>468.75</v>
      </c>
      <c r="X7" s="140" t="s">
        <v>274</v>
      </c>
      <c r="Y7" s="144" t="s">
        <v>275</v>
      </c>
    </row>
    <row r="8" spans="1:25" ht="12.75" customHeight="1" x14ac:dyDescent="0.15">
      <c r="A8" s="135"/>
      <c r="B8" s="135"/>
      <c r="C8" s="145" t="s">
        <v>41</v>
      </c>
      <c r="D8" s="137"/>
      <c r="E8" s="137"/>
      <c r="F8" s="137"/>
      <c r="G8" s="138"/>
      <c r="H8" s="146">
        <v>22.2</v>
      </c>
      <c r="I8" s="147" t="s">
        <v>276</v>
      </c>
      <c r="J8" s="146">
        <f>IF(H8="","",ROUND(H8*0.75,2))</f>
        <v>16.649999999999999</v>
      </c>
      <c r="K8" s="147" t="s">
        <v>276</v>
      </c>
      <c r="L8" s="148"/>
      <c r="M8" s="149"/>
      <c r="N8" s="150"/>
      <c r="O8" s="135"/>
      <c r="P8" s="145" t="s">
        <v>194</v>
      </c>
      <c r="Q8" s="137"/>
      <c r="R8" s="137"/>
      <c r="S8" s="137"/>
      <c r="T8" s="138"/>
      <c r="U8" s="146">
        <v>26.6</v>
      </c>
      <c r="V8" s="147" t="s">
        <v>276</v>
      </c>
      <c r="W8" s="146">
        <f>IF(U8="","",ROUND(U8*0.75,2))</f>
        <v>19.95</v>
      </c>
      <c r="X8" s="147" t="s">
        <v>276</v>
      </c>
      <c r="Y8" s="151" t="s">
        <v>277</v>
      </c>
    </row>
    <row r="9" spans="1:25" ht="12.75" customHeight="1" x14ac:dyDescent="0.15">
      <c r="A9" s="135"/>
      <c r="B9" s="135"/>
      <c r="C9" s="145" t="s">
        <v>278</v>
      </c>
      <c r="D9" s="137"/>
      <c r="E9" s="137"/>
      <c r="F9" s="137"/>
      <c r="G9" s="138"/>
      <c r="H9" s="146">
        <v>18.2</v>
      </c>
      <c r="I9" s="147" t="s">
        <v>276</v>
      </c>
      <c r="J9" s="146">
        <f>IF(H9="","",ROUND(H9*0.75,2))</f>
        <v>13.65</v>
      </c>
      <c r="K9" s="147" t="s">
        <v>276</v>
      </c>
      <c r="L9" s="148"/>
      <c r="M9" s="149"/>
      <c r="N9" s="150"/>
      <c r="O9" s="135"/>
      <c r="P9" s="145" t="s">
        <v>279</v>
      </c>
      <c r="Q9" s="137"/>
      <c r="R9" s="137"/>
      <c r="S9" s="137"/>
      <c r="T9" s="138"/>
      <c r="U9" s="146">
        <v>19.600000000000001</v>
      </c>
      <c r="V9" s="147" t="s">
        <v>276</v>
      </c>
      <c r="W9" s="146">
        <f>IF(U9="","",ROUND(U9*0.75,2))</f>
        <v>14.7</v>
      </c>
      <c r="X9" s="147" t="s">
        <v>276</v>
      </c>
      <c r="Y9" s="151"/>
    </row>
    <row r="10" spans="1:25" ht="12.75" customHeight="1" x14ac:dyDescent="0.15">
      <c r="A10" s="135"/>
      <c r="B10" s="135"/>
      <c r="C10" s="145" t="s">
        <v>46</v>
      </c>
      <c r="D10" s="137"/>
      <c r="E10" s="137"/>
      <c r="F10" s="137"/>
      <c r="G10" s="138"/>
      <c r="H10" s="146">
        <v>88.5</v>
      </c>
      <c r="I10" s="147" t="s">
        <v>276</v>
      </c>
      <c r="J10" s="146">
        <f>IF(H10="","",ROUND(H10*0.75,2))</f>
        <v>66.38</v>
      </c>
      <c r="K10" s="147" t="s">
        <v>276</v>
      </c>
      <c r="L10" s="148"/>
      <c r="M10" s="149"/>
      <c r="N10" s="150"/>
      <c r="O10" s="135"/>
      <c r="P10" s="145" t="s">
        <v>162</v>
      </c>
      <c r="Q10" s="137"/>
      <c r="R10" s="137"/>
      <c r="S10" s="137"/>
      <c r="T10" s="138"/>
      <c r="U10" s="146">
        <v>81.900000000000006</v>
      </c>
      <c r="V10" s="147" t="s">
        <v>276</v>
      </c>
      <c r="W10" s="146">
        <f>IF(U10="","",ROUND(U10*0.75,2))</f>
        <v>61.43</v>
      </c>
      <c r="X10" s="147" t="s">
        <v>276</v>
      </c>
      <c r="Y10" s="151"/>
    </row>
    <row r="11" spans="1:25" ht="12.75" customHeight="1" x14ac:dyDescent="0.15">
      <c r="A11" s="135"/>
      <c r="B11" s="135"/>
      <c r="C11" s="152"/>
      <c r="D11" s="137"/>
      <c r="E11" s="137"/>
      <c r="F11" s="137"/>
      <c r="G11" s="138"/>
      <c r="H11" s="153">
        <v>2.8</v>
      </c>
      <c r="I11" s="154" t="s">
        <v>276</v>
      </c>
      <c r="J11" s="153">
        <f>IF(H11="","",ROUND(H11*0.75,2))</f>
        <v>2.1</v>
      </c>
      <c r="K11" s="154" t="s">
        <v>276</v>
      </c>
      <c r="L11" s="155"/>
      <c r="M11" s="149"/>
      <c r="N11" s="150"/>
      <c r="O11" s="135"/>
      <c r="P11" s="152"/>
      <c r="Q11" s="137"/>
      <c r="R11" s="137"/>
      <c r="S11" s="137"/>
      <c r="T11" s="138"/>
      <c r="U11" s="153">
        <v>1.5</v>
      </c>
      <c r="V11" s="154" t="s">
        <v>276</v>
      </c>
      <c r="W11" s="153">
        <f>IF(U11="","",ROUND(U11*0.75,2))</f>
        <v>1.1299999999999999</v>
      </c>
      <c r="X11" s="154" t="s">
        <v>276</v>
      </c>
      <c r="Y11" s="156"/>
    </row>
    <row r="12" spans="1:25" ht="12.75" customHeight="1" x14ac:dyDescent="0.15">
      <c r="A12" s="135">
        <v>3</v>
      </c>
      <c r="B12" s="135" t="s">
        <v>280</v>
      </c>
      <c r="C12" s="157" t="s">
        <v>71</v>
      </c>
      <c r="D12" s="137" t="s">
        <v>281</v>
      </c>
      <c r="E12" s="137" t="s">
        <v>282</v>
      </c>
      <c r="F12" s="137" t="s">
        <v>283</v>
      </c>
      <c r="G12" s="138" t="s">
        <v>273</v>
      </c>
      <c r="H12" s="158">
        <v>571</v>
      </c>
      <c r="I12" s="159" t="s">
        <v>284</v>
      </c>
      <c r="J12" s="139">
        <f>IF(H12="","",H12*0.75)</f>
        <v>428.25</v>
      </c>
      <c r="K12" s="159" t="s">
        <v>284</v>
      </c>
      <c r="L12" s="141"/>
      <c r="M12" s="160"/>
      <c r="N12" s="135">
        <v>18</v>
      </c>
      <c r="O12" s="135" t="s">
        <v>285</v>
      </c>
      <c r="P12" s="140" t="s">
        <v>199</v>
      </c>
      <c r="Q12" s="137" t="s">
        <v>286</v>
      </c>
      <c r="R12" s="137" t="s">
        <v>287</v>
      </c>
      <c r="S12" s="137" t="s">
        <v>288</v>
      </c>
      <c r="T12" s="138" t="s">
        <v>289</v>
      </c>
      <c r="U12" s="158">
        <v>631</v>
      </c>
      <c r="V12" s="159" t="s">
        <v>284</v>
      </c>
      <c r="W12" s="139">
        <f>IF(U12="","",U12*0.75)</f>
        <v>473.25</v>
      </c>
      <c r="X12" s="159" t="s">
        <v>284</v>
      </c>
      <c r="Y12" s="144" t="s">
        <v>275</v>
      </c>
    </row>
    <row r="13" spans="1:25" ht="12.75" customHeight="1" x14ac:dyDescent="0.15">
      <c r="A13" s="135"/>
      <c r="B13" s="135"/>
      <c r="C13" s="145" t="s">
        <v>290</v>
      </c>
      <c r="D13" s="161"/>
      <c r="E13" s="161"/>
      <c r="F13" s="137"/>
      <c r="G13" s="138"/>
      <c r="H13" s="146">
        <v>21.1</v>
      </c>
      <c r="I13" s="145" t="s">
        <v>276</v>
      </c>
      <c r="J13" s="146">
        <f t="shared" ref="J13:J76" si="0">IF(H13="","",ROUND(H13*0.75,2))</f>
        <v>15.83</v>
      </c>
      <c r="K13" s="145" t="s">
        <v>291</v>
      </c>
      <c r="L13" s="148"/>
      <c r="M13" s="160"/>
      <c r="N13" s="150"/>
      <c r="O13" s="135"/>
      <c r="P13" s="162" t="s">
        <v>83</v>
      </c>
      <c r="Q13" s="161"/>
      <c r="R13" s="161"/>
      <c r="S13" s="137"/>
      <c r="T13" s="138"/>
      <c r="U13" s="146">
        <v>19.100000000000001</v>
      </c>
      <c r="V13" s="145" t="s">
        <v>291</v>
      </c>
      <c r="W13" s="146">
        <f t="shared" ref="W13:W76" si="1">IF(U13="","",ROUND(U13*0.75,2))</f>
        <v>14.33</v>
      </c>
      <c r="X13" s="145" t="s">
        <v>291</v>
      </c>
      <c r="Y13" s="151" t="s">
        <v>292</v>
      </c>
    </row>
    <row r="14" spans="1:25" ht="12.75" customHeight="1" x14ac:dyDescent="0.15">
      <c r="A14" s="135"/>
      <c r="B14" s="135"/>
      <c r="C14" s="145" t="s">
        <v>279</v>
      </c>
      <c r="D14" s="161"/>
      <c r="E14" s="161"/>
      <c r="F14" s="137"/>
      <c r="G14" s="138"/>
      <c r="H14" s="146">
        <v>14.3</v>
      </c>
      <c r="I14" s="145" t="s">
        <v>291</v>
      </c>
      <c r="J14" s="146">
        <f t="shared" si="0"/>
        <v>10.73</v>
      </c>
      <c r="K14" s="145" t="s">
        <v>291</v>
      </c>
      <c r="L14" s="148"/>
      <c r="M14" s="160"/>
      <c r="N14" s="150"/>
      <c r="O14" s="135"/>
      <c r="P14" s="145" t="s">
        <v>148</v>
      </c>
      <c r="Q14" s="161"/>
      <c r="R14" s="161"/>
      <c r="S14" s="137"/>
      <c r="T14" s="138"/>
      <c r="U14" s="146">
        <v>22</v>
      </c>
      <c r="V14" s="145" t="s">
        <v>291</v>
      </c>
      <c r="W14" s="146">
        <f t="shared" si="1"/>
        <v>16.5</v>
      </c>
      <c r="X14" s="145" t="s">
        <v>291</v>
      </c>
      <c r="Y14" s="151" t="s">
        <v>293</v>
      </c>
    </row>
    <row r="15" spans="1:25" ht="12.75" customHeight="1" x14ac:dyDescent="0.15">
      <c r="A15" s="135"/>
      <c r="B15" s="135"/>
      <c r="C15" s="145" t="s">
        <v>294</v>
      </c>
      <c r="D15" s="161"/>
      <c r="E15" s="161"/>
      <c r="F15" s="137"/>
      <c r="G15" s="138"/>
      <c r="H15" s="146">
        <v>87.4</v>
      </c>
      <c r="I15" s="145" t="s">
        <v>291</v>
      </c>
      <c r="J15" s="146">
        <f t="shared" si="0"/>
        <v>65.55</v>
      </c>
      <c r="K15" s="145" t="s">
        <v>291</v>
      </c>
      <c r="L15" s="148"/>
      <c r="M15" s="160"/>
      <c r="N15" s="150"/>
      <c r="O15" s="135"/>
      <c r="P15" s="145"/>
      <c r="Q15" s="161"/>
      <c r="R15" s="161"/>
      <c r="S15" s="137"/>
      <c r="T15" s="138"/>
      <c r="U15" s="146">
        <v>87.7</v>
      </c>
      <c r="V15" s="145" t="s">
        <v>291</v>
      </c>
      <c r="W15" s="146">
        <f t="shared" si="1"/>
        <v>65.78</v>
      </c>
      <c r="X15" s="145" t="s">
        <v>291</v>
      </c>
      <c r="Y15" s="151"/>
    </row>
    <row r="16" spans="1:25" ht="12.75" customHeight="1" x14ac:dyDescent="0.15">
      <c r="A16" s="135"/>
      <c r="B16" s="135"/>
      <c r="C16" s="152"/>
      <c r="D16" s="161"/>
      <c r="E16" s="161"/>
      <c r="F16" s="137"/>
      <c r="G16" s="138"/>
      <c r="H16" s="153">
        <v>1.4</v>
      </c>
      <c r="I16" s="152" t="s">
        <v>295</v>
      </c>
      <c r="J16" s="153">
        <f t="shared" si="0"/>
        <v>1.05</v>
      </c>
      <c r="K16" s="152" t="s">
        <v>295</v>
      </c>
      <c r="L16" s="155"/>
      <c r="M16" s="160"/>
      <c r="N16" s="150"/>
      <c r="O16" s="135"/>
      <c r="P16" s="152"/>
      <c r="Q16" s="161"/>
      <c r="R16" s="161"/>
      <c r="S16" s="137"/>
      <c r="T16" s="138"/>
      <c r="U16" s="153">
        <v>1.5</v>
      </c>
      <c r="V16" s="152" t="s">
        <v>295</v>
      </c>
      <c r="W16" s="153">
        <f t="shared" si="1"/>
        <v>1.1299999999999999</v>
      </c>
      <c r="X16" s="152" t="s">
        <v>295</v>
      </c>
      <c r="Y16" s="156"/>
    </row>
    <row r="17" spans="1:25" ht="12.75" customHeight="1" x14ac:dyDescent="0.15">
      <c r="A17" s="135">
        <v>4</v>
      </c>
      <c r="B17" s="135" t="s">
        <v>285</v>
      </c>
      <c r="C17" s="159" t="s">
        <v>89</v>
      </c>
      <c r="D17" s="137" t="s">
        <v>296</v>
      </c>
      <c r="E17" s="137" t="s">
        <v>297</v>
      </c>
      <c r="F17" s="137" t="s">
        <v>298</v>
      </c>
      <c r="G17" s="138" t="s">
        <v>299</v>
      </c>
      <c r="H17" s="158">
        <v>634</v>
      </c>
      <c r="I17" s="140" t="s">
        <v>268</v>
      </c>
      <c r="J17" s="139">
        <f>IF(H17="","",H17*0.75)</f>
        <v>475.5</v>
      </c>
      <c r="K17" s="140" t="s">
        <v>268</v>
      </c>
      <c r="L17" s="144" t="s">
        <v>300</v>
      </c>
      <c r="M17" s="142"/>
      <c r="N17" s="135">
        <v>19</v>
      </c>
      <c r="O17" s="135" t="s">
        <v>301</v>
      </c>
      <c r="P17" s="163" t="s">
        <v>302</v>
      </c>
      <c r="Q17" s="137" t="s">
        <v>303</v>
      </c>
      <c r="R17" s="137" t="s">
        <v>304</v>
      </c>
      <c r="S17" s="137" t="s">
        <v>305</v>
      </c>
      <c r="T17" s="138" t="s">
        <v>306</v>
      </c>
      <c r="U17" s="158">
        <v>597</v>
      </c>
      <c r="V17" s="140" t="s">
        <v>274</v>
      </c>
      <c r="W17" s="139">
        <f>IF(U17="","",U17*0.75)</f>
        <v>447.75</v>
      </c>
      <c r="X17" s="140" t="s">
        <v>274</v>
      </c>
      <c r="Y17" s="141"/>
    </row>
    <row r="18" spans="1:25" ht="12.75" customHeight="1" x14ac:dyDescent="0.15">
      <c r="A18" s="135"/>
      <c r="B18" s="135"/>
      <c r="C18" s="162" t="s">
        <v>83</v>
      </c>
      <c r="D18" s="137"/>
      <c r="E18" s="137"/>
      <c r="F18" s="137"/>
      <c r="G18" s="138"/>
      <c r="H18" s="146">
        <v>19.399999999999999</v>
      </c>
      <c r="I18" s="145" t="s">
        <v>276</v>
      </c>
      <c r="J18" s="146">
        <f>IF(H18="","",ROUND(H18*0.75,2))</f>
        <v>14.55</v>
      </c>
      <c r="K18" s="145" t="s">
        <v>276</v>
      </c>
      <c r="L18" s="151" t="s">
        <v>307</v>
      </c>
      <c r="M18" s="160"/>
      <c r="N18" s="150"/>
      <c r="O18" s="135"/>
      <c r="P18" s="145" t="s">
        <v>308</v>
      </c>
      <c r="Q18" s="137"/>
      <c r="R18" s="137"/>
      <c r="S18" s="137"/>
      <c r="T18" s="138"/>
      <c r="U18" s="146">
        <v>18.5</v>
      </c>
      <c r="V18" s="145" t="s">
        <v>276</v>
      </c>
      <c r="W18" s="146">
        <f>IF(U18="","",ROUND(U18*0.75,2))</f>
        <v>13.88</v>
      </c>
      <c r="X18" s="145" t="s">
        <v>276</v>
      </c>
      <c r="Y18" s="148"/>
    </row>
    <row r="19" spans="1:25" ht="12.75" customHeight="1" x14ac:dyDescent="0.15">
      <c r="A19" s="135"/>
      <c r="B19" s="135"/>
      <c r="C19" s="145" t="s">
        <v>92</v>
      </c>
      <c r="D19" s="137"/>
      <c r="E19" s="137"/>
      <c r="F19" s="137"/>
      <c r="G19" s="138"/>
      <c r="H19" s="146">
        <v>22.1</v>
      </c>
      <c r="I19" s="145" t="s">
        <v>276</v>
      </c>
      <c r="J19" s="146">
        <f t="shared" si="0"/>
        <v>16.579999999999998</v>
      </c>
      <c r="K19" s="145" t="s">
        <v>276</v>
      </c>
      <c r="L19" s="151" t="s">
        <v>309</v>
      </c>
      <c r="M19" s="160"/>
      <c r="N19" s="150"/>
      <c r="O19" s="135"/>
      <c r="P19" s="145" t="s">
        <v>310</v>
      </c>
      <c r="Q19" s="137"/>
      <c r="R19" s="137"/>
      <c r="S19" s="137"/>
      <c r="T19" s="138"/>
      <c r="U19" s="146">
        <v>18.399999999999999</v>
      </c>
      <c r="V19" s="145" t="s">
        <v>276</v>
      </c>
      <c r="W19" s="146">
        <f t="shared" si="1"/>
        <v>13.8</v>
      </c>
      <c r="X19" s="145" t="s">
        <v>276</v>
      </c>
      <c r="Y19" s="148"/>
    </row>
    <row r="20" spans="1:25" ht="12.75" customHeight="1" x14ac:dyDescent="0.15">
      <c r="A20" s="135"/>
      <c r="B20" s="135"/>
      <c r="C20" s="145"/>
      <c r="D20" s="137"/>
      <c r="E20" s="137"/>
      <c r="F20" s="137"/>
      <c r="G20" s="138"/>
      <c r="H20" s="146">
        <v>87.7</v>
      </c>
      <c r="I20" s="145" t="s">
        <v>276</v>
      </c>
      <c r="J20" s="146">
        <f t="shared" si="0"/>
        <v>65.78</v>
      </c>
      <c r="K20" s="145" t="s">
        <v>276</v>
      </c>
      <c r="L20" s="151"/>
      <c r="M20" s="160"/>
      <c r="N20" s="150"/>
      <c r="O20" s="135"/>
      <c r="P20" s="145"/>
      <c r="Q20" s="137"/>
      <c r="R20" s="137"/>
      <c r="S20" s="137"/>
      <c r="T20" s="138"/>
      <c r="U20" s="146">
        <v>86.3</v>
      </c>
      <c r="V20" s="145" t="s">
        <v>276</v>
      </c>
      <c r="W20" s="146">
        <f t="shared" si="1"/>
        <v>64.73</v>
      </c>
      <c r="X20" s="145" t="s">
        <v>276</v>
      </c>
      <c r="Y20" s="148"/>
    </row>
    <row r="21" spans="1:25" ht="12.75" customHeight="1" x14ac:dyDescent="0.15">
      <c r="A21" s="135"/>
      <c r="B21" s="135"/>
      <c r="C21" s="152"/>
      <c r="D21" s="137"/>
      <c r="E21" s="137"/>
      <c r="F21" s="137"/>
      <c r="G21" s="138"/>
      <c r="H21" s="153">
        <v>1.5</v>
      </c>
      <c r="I21" s="152" t="s">
        <v>276</v>
      </c>
      <c r="J21" s="153">
        <f t="shared" si="0"/>
        <v>1.1299999999999999</v>
      </c>
      <c r="K21" s="152" t="s">
        <v>276</v>
      </c>
      <c r="L21" s="156"/>
      <c r="M21" s="160"/>
      <c r="N21" s="150"/>
      <c r="O21" s="135"/>
      <c r="P21" s="152"/>
      <c r="Q21" s="137"/>
      <c r="R21" s="137"/>
      <c r="S21" s="137"/>
      <c r="T21" s="138"/>
      <c r="U21" s="153">
        <v>1.2</v>
      </c>
      <c r="V21" s="152" t="s">
        <v>276</v>
      </c>
      <c r="W21" s="153">
        <f t="shared" si="1"/>
        <v>0.9</v>
      </c>
      <c r="X21" s="152" t="s">
        <v>276</v>
      </c>
      <c r="Y21" s="155"/>
    </row>
    <row r="22" spans="1:25" ht="12.75" customHeight="1" x14ac:dyDescent="0.15">
      <c r="A22" s="135">
        <v>5</v>
      </c>
      <c r="B22" s="135" t="s">
        <v>301</v>
      </c>
      <c r="C22" s="163" t="s">
        <v>302</v>
      </c>
      <c r="D22" s="137" t="s">
        <v>303</v>
      </c>
      <c r="E22" s="137" t="s">
        <v>311</v>
      </c>
      <c r="F22" s="137" t="s">
        <v>312</v>
      </c>
      <c r="G22" s="138" t="s">
        <v>306</v>
      </c>
      <c r="H22" s="158">
        <v>595</v>
      </c>
      <c r="I22" s="140" t="s">
        <v>274</v>
      </c>
      <c r="J22" s="139">
        <f>IF(H22="","",H22*0.75)</f>
        <v>446.25</v>
      </c>
      <c r="K22" s="140" t="s">
        <v>274</v>
      </c>
      <c r="L22" s="141"/>
      <c r="M22" s="142"/>
      <c r="N22" s="135">
        <v>20</v>
      </c>
      <c r="O22" s="135" t="s">
        <v>313</v>
      </c>
      <c r="P22" s="164" t="s">
        <v>314</v>
      </c>
      <c r="Q22" s="137" t="s">
        <v>315</v>
      </c>
      <c r="R22" s="137" t="s">
        <v>316</v>
      </c>
      <c r="S22" s="137" t="s">
        <v>317</v>
      </c>
      <c r="T22" s="138" t="s">
        <v>318</v>
      </c>
      <c r="U22" s="158">
        <v>667</v>
      </c>
      <c r="V22" s="140" t="s">
        <v>274</v>
      </c>
      <c r="W22" s="139">
        <f>IF(U22="","",U22*0.75)</f>
        <v>500.25</v>
      </c>
      <c r="X22" s="140" t="s">
        <v>274</v>
      </c>
      <c r="Y22" s="141"/>
    </row>
    <row r="23" spans="1:25" ht="12.75" customHeight="1" x14ac:dyDescent="0.15">
      <c r="A23" s="135"/>
      <c r="B23" s="135"/>
      <c r="C23" s="145" t="s">
        <v>319</v>
      </c>
      <c r="D23" s="137"/>
      <c r="E23" s="137"/>
      <c r="F23" s="137"/>
      <c r="G23" s="138"/>
      <c r="H23" s="146">
        <v>18.8</v>
      </c>
      <c r="I23" s="145" t="s">
        <v>276</v>
      </c>
      <c r="J23" s="146">
        <f>IF(H23="","",ROUND(H23*0.75,2))</f>
        <v>14.1</v>
      </c>
      <c r="K23" s="145" t="s">
        <v>276</v>
      </c>
      <c r="L23" s="148"/>
      <c r="M23" s="160"/>
      <c r="N23" s="150"/>
      <c r="O23" s="135"/>
      <c r="P23" s="145" t="s">
        <v>320</v>
      </c>
      <c r="Q23" s="137"/>
      <c r="R23" s="137"/>
      <c r="S23" s="137"/>
      <c r="T23" s="138"/>
      <c r="U23" s="146">
        <v>27</v>
      </c>
      <c r="V23" s="145" t="s">
        <v>276</v>
      </c>
      <c r="W23" s="146">
        <f>IF(U23="","",ROUND(U23*0.75,2))</f>
        <v>20.25</v>
      </c>
      <c r="X23" s="145" t="s">
        <v>276</v>
      </c>
      <c r="Y23" s="148"/>
    </row>
    <row r="24" spans="1:25" ht="12.75" customHeight="1" x14ac:dyDescent="0.15">
      <c r="A24" s="135"/>
      <c r="B24" s="135"/>
      <c r="C24" s="145" t="s">
        <v>310</v>
      </c>
      <c r="D24" s="137"/>
      <c r="E24" s="137"/>
      <c r="F24" s="137"/>
      <c r="G24" s="138"/>
      <c r="H24" s="146">
        <v>18.3</v>
      </c>
      <c r="I24" s="145" t="s">
        <v>276</v>
      </c>
      <c r="J24" s="146">
        <f t="shared" si="0"/>
        <v>13.73</v>
      </c>
      <c r="K24" s="145" t="s">
        <v>276</v>
      </c>
      <c r="L24" s="148"/>
      <c r="M24" s="160"/>
      <c r="N24" s="150"/>
      <c r="O24" s="135"/>
      <c r="P24" s="145" t="s">
        <v>321</v>
      </c>
      <c r="Q24" s="137"/>
      <c r="R24" s="137"/>
      <c r="S24" s="137"/>
      <c r="T24" s="138"/>
      <c r="U24" s="146">
        <v>20.100000000000001</v>
      </c>
      <c r="V24" s="145" t="s">
        <v>276</v>
      </c>
      <c r="W24" s="146">
        <f t="shared" si="1"/>
        <v>15.08</v>
      </c>
      <c r="X24" s="145" t="s">
        <v>276</v>
      </c>
      <c r="Y24" s="148"/>
    </row>
    <row r="25" spans="1:25" ht="12.75" customHeight="1" x14ac:dyDescent="0.15">
      <c r="A25" s="135"/>
      <c r="B25" s="135"/>
      <c r="C25" s="145"/>
      <c r="D25" s="137"/>
      <c r="E25" s="137"/>
      <c r="F25" s="137"/>
      <c r="G25" s="138"/>
      <c r="H25" s="146">
        <v>85.8</v>
      </c>
      <c r="I25" s="145" t="s">
        <v>276</v>
      </c>
      <c r="J25" s="146">
        <f t="shared" si="0"/>
        <v>64.349999999999994</v>
      </c>
      <c r="K25" s="145" t="s">
        <v>276</v>
      </c>
      <c r="L25" s="148"/>
      <c r="M25" s="160"/>
      <c r="N25" s="150"/>
      <c r="O25" s="135"/>
      <c r="P25" s="145"/>
      <c r="Q25" s="137"/>
      <c r="R25" s="137"/>
      <c r="S25" s="137"/>
      <c r="T25" s="138"/>
      <c r="U25" s="146">
        <v>91.3</v>
      </c>
      <c r="V25" s="145" t="s">
        <v>276</v>
      </c>
      <c r="W25" s="146">
        <f t="shared" si="1"/>
        <v>68.48</v>
      </c>
      <c r="X25" s="145" t="s">
        <v>276</v>
      </c>
      <c r="Y25" s="148"/>
    </row>
    <row r="26" spans="1:25" ht="12.75" customHeight="1" x14ac:dyDescent="0.15">
      <c r="A26" s="135"/>
      <c r="B26" s="135"/>
      <c r="C26" s="152"/>
      <c r="D26" s="137"/>
      <c r="E26" s="137"/>
      <c r="F26" s="137"/>
      <c r="G26" s="138"/>
      <c r="H26" s="153">
        <v>1.2</v>
      </c>
      <c r="I26" s="152" t="s">
        <v>276</v>
      </c>
      <c r="J26" s="153">
        <f t="shared" si="0"/>
        <v>0.9</v>
      </c>
      <c r="K26" s="152" t="s">
        <v>276</v>
      </c>
      <c r="L26" s="155"/>
      <c r="M26" s="160"/>
      <c r="N26" s="150"/>
      <c r="O26" s="135"/>
      <c r="P26" s="152"/>
      <c r="Q26" s="137"/>
      <c r="R26" s="137"/>
      <c r="S26" s="137"/>
      <c r="T26" s="138"/>
      <c r="U26" s="153">
        <v>1.6</v>
      </c>
      <c r="V26" s="152" t="s">
        <v>276</v>
      </c>
      <c r="W26" s="153">
        <f t="shared" si="1"/>
        <v>1.2</v>
      </c>
      <c r="X26" s="152" t="s">
        <v>276</v>
      </c>
      <c r="Y26" s="155"/>
    </row>
    <row r="27" spans="1:25" ht="12.75" customHeight="1" x14ac:dyDescent="0.15">
      <c r="A27" s="135">
        <v>6</v>
      </c>
      <c r="B27" s="135" t="s">
        <v>313</v>
      </c>
      <c r="C27" s="164" t="s">
        <v>314</v>
      </c>
      <c r="D27" s="137" t="s">
        <v>315</v>
      </c>
      <c r="E27" s="137" t="s">
        <v>322</v>
      </c>
      <c r="F27" s="137" t="s">
        <v>323</v>
      </c>
      <c r="G27" s="138" t="s">
        <v>318</v>
      </c>
      <c r="H27" s="158">
        <v>662</v>
      </c>
      <c r="I27" s="140" t="s">
        <v>274</v>
      </c>
      <c r="J27" s="139">
        <f>IF(H27="","",H27*0.75)</f>
        <v>496.5</v>
      </c>
      <c r="K27" s="140" t="s">
        <v>274</v>
      </c>
      <c r="L27" s="141"/>
      <c r="M27" s="142"/>
      <c r="N27" s="135">
        <v>21</v>
      </c>
      <c r="O27" s="135" t="s">
        <v>324</v>
      </c>
      <c r="P27" s="143" t="s">
        <v>101</v>
      </c>
      <c r="Q27" s="137" t="s">
        <v>325</v>
      </c>
      <c r="R27" s="137" t="s">
        <v>326</v>
      </c>
      <c r="S27" s="137" t="s">
        <v>327</v>
      </c>
      <c r="T27" s="138" t="s">
        <v>306</v>
      </c>
      <c r="U27" s="158">
        <v>542</v>
      </c>
      <c r="V27" s="140" t="s">
        <v>274</v>
      </c>
      <c r="W27" s="139">
        <f>IF(U27="","",U27*0.75)</f>
        <v>406.5</v>
      </c>
      <c r="X27" s="140" t="s">
        <v>274</v>
      </c>
      <c r="Y27" s="144" t="s">
        <v>275</v>
      </c>
    </row>
    <row r="28" spans="1:25" ht="12.75" customHeight="1" x14ac:dyDescent="0.15">
      <c r="A28" s="135"/>
      <c r="B28" s="135"/>
      <c r="C28" s="145" t="s">
        <v>320</v>
      </c>
      <c r="D28" s="137"/>
      <c r="E28" s="137"/>
      <c r="F28" s="137"/>
      <c r="G28" s="138"/>
      <c r="H28" s="146">
        <v>28</v>
      </c>
      <c r="I28" s="145" t="s">
        <v>276</v>
      </c>
      <c r="J28" s="146">
        <f>IF(H28="","",ROUND(H28*0.75,2))</f>
        <v>21</v>
      </c>
      <c r="K28" s="145" t="s">
        <v>276</v>
      </c>
      <c r="L28" s="148"/>
      <c r="M28" s="160"/>
      <c r="N28" s="150"/>
      <c r="O28" s="135"/>
      <c r="P28" s="145" t="s">
        <v>104</v>
      </c>
      <c r="Q28" s="137"/>
      <c r="R28" s="137"/>
      <c r="S28" s="137"/>
      <c r="T28" s="138"/>
      <c r="U28" s="146">
        <v>20</v>
      </c>
      <c r="V28" s="145" t="s">
        <v>276</v>
      </c>
      <c r="W28" s="146">
        <f>IF(U28="","",ROUND(U28*0.75,2))</f>
        <v>15</v>
      </c>
      <c r="X28" s="145" t="s">
        <v>276</v>
      </c>
      <c r="Y28" s="151" t="s">
        <v>328</v>
      </c>
    </row>
    <row r="29" spans="1:25" ht="12.75" customHeight="1" x14ac:dyDescent="0.15">
      <c r="A29" s="135"/>
      <c r="B29" s="135"/>
      <c r="C29" s="145" t="s">
        <v>321</v>
      </c>
      <c r="D29" s="137"/>
      <c r="E29" s="137"/>
      <c r="F29" s="137"/>
      <c r="G29" s="138"/>
      <c r="H29" s="146">
        <v>19.7</v>
      </c>
      <c r="I29" s="145" t="s">
        <v>276</v>
      </c>
      <c r="J29" s="146">
        <f t="shared" si="0"/>
        <v>14.78</v>
      </c>
      <c r="K29" s="145" t="s">
        <v>276</v>
      </c>
      <c r="L29" s="148"/>
      <c r="M29" s="160"/>
      <c r="N29" s="150"/>
      <c r="O29" s="135"/>
      <c r="P29" s="145" t="s">
        <v>321</v>
      </c>
      <c r="Q29" s="137"/>
      <c r="R29" s="137"/>
      <c r="S29" s="137"/>
      <c r="T29" s="138"/>
      <c r="U29" s="146">
        <v>13.3</v>
      </c>
      <c r="V29" s="145" t="s">
        <v>276</v>
      </c>
      <c r="W29" s="146">
        <f t="shared" si="1"/>
        <v>9.98</v>
      </c>
      <c r="X29" s="145" t="s">
        <v>276</v>
      </c>
      <c r="Y29" s="151"/>
    </row>
    <row r="30" spans="1:25" ht="12.75" customHeight="1" x14ac:dyDescent="0.15">
      <c r="A30" s="135"/>
      <c r="B30" s="135"/>
      <c r="C30" s="145"/>
      <c r="D30" s="137"/>
      <c r="E30" s="137"/>
      <c r="F30" s="137"/>
      <c r="G30" s="138"/>
      <c r="H30" s="146">
        <v>89.9</v>
      </c>
      <c r="I30" s="145" t="s">
        <v>276</v>
      </c>
      <c r="J30" s="146">
        <f t="shared" si="0"/>
        <v>67.430000000000007</v>
      </c>
      <c r="K30" s="145" t="s">
        <v>276</v>
      </c>
      <c r="L30" s="148"/>
      <c r="M30" s="160"/>
      <c r="N30" s="150"/>
      <c r="O30" s="135"/>
      <c r="P30" s="145" t="s">
        <v>128</v>
      </c>
      <c r="Q30" s="137"/>
      <c r="R30" s="137"/>
      <c r="S30" s="137"/>
      <c r="T30" s="138"/>
      <c r="U30" s="146">
        <v>83.4</v>
      </c>
      <c r="V30" s="145" t="s">
        <v>276</v>
      </c>
      <c r="W30" s="146">
        <f t="shared" si="1"/>
        <v>62.55</v>
      </c>
      <c r="X30" s="145" t="s">
        <v>276</v>
      </c>
      <c r="Y30" s="151"/>
    </row>
    <row r="31" spans="1:25" ht="12.75" customHeight="1" x14ac:dyDescent="0.15">
      <c r="A31" s="135"/>
      <c r="B31" s="135"/>
      <c r="C31" s="152"/>
      <c r="D31" s="137"/>
      <c r="E31" s="137"/>
      <c r="F31" s="137"/>
      <c r="G31" s="138"/>
      <c r="H31" s="153">
        <v>1.5</v>
      </c>
      <c r="I31" s="152" t="s">
        <v>276</v>
      </c>
      <c r="J31" s="153">
        <f t="shared" si="0"/>
        <v>1.1299999999999999</v>
      </c>
      <c r="K31" s="152" t="s">
        <v>276</v>
      </c>
      <c r="L31" s="155"/>
      <c r="M31" s="160"/>
      <c r="N31" s="150"/>
      <c r="O31" s="135"/>
      <c r="P31" s="152"/>
      <c r="Q31" s="137"/>
      <c r="R31" s="137"/>
      <c r="S31" s="137"/>
      <c r="T31" s="138"/>
      <c r="U31" s="153">
        <v>1.2</v>
      </c>
      <c r="V31" s="152" t="s">
        <v>276</v>
      </c>
      <c r="W31" s="153">
        <f t="shared" si="1"/>
        <v>0.9</v>
      </c>
      <c r="X31" s="152" t="s">
        <v>276</v>
      </c>
      <c r="Y31" s="156"/>
    </row>
    <row r="32" spans="1:25" ht="12.75" customHeight="1" x14ac:dyDescent="0.15">
      <c r="A32" s="135">
        <v>7</v>
      </c>
      <c r="B32" s="135" t="s">
        <v>324</v>
      </c>
      <c r="C32" s="143" t="s">
        <v>101</v>
      </c>
      <c r="D32" s="137" t="s">
        <v>325</v>
      </c>
      <c r="E32" s="137" t="s">
        <v>326</v>
      </c>
      <c r="F32" s="137" t="s">
        <v>329</v>
      </c>
      <c r="G32" s="138" t="s">
        <v>306</v>
      </c>
      <c r="H32" s="158">
        <v>545</v>
      </c>
      <c r="I32" s="140" t="s">
        <v>274</v>
      </c>
      <c r="J32" s="139">
        <f>IF(H32="","",H32*0.75)</f>
        <v>408.75</v>
      </c>
      <c r="K32" s="140" t="s">
        <v>274</v>
      </c>
      <c r="L32" s="144" t="s">
        <v>275</v>
      </c>
      <c r="M32" s="142"/>
      <c r="N32" s="135">
        <v>22</v>
      </c>
      <c r="O32" s="135" t="s">
        <v>330</v>
      </c>
      <c r="P32" s="136" t="s">
        <v>112</v>
      </c>
      <c r="Q32" s="137" t="s">
        <v>331</v>
      </c>
      <c r="R32" s="137" t="s">
        <v>332</v>
      </c>
      <c r="S32" s="137" t="s">
        <v>333</v>
      </c>
      <c r="T32" s="138" t="s">
        <v>334</v>
      </c>
      <c r="U32" s="158">
        <v>638</v>
      </c>
      <c r="V32" s="140" t="s">
        <v>274</v>
      </c>
      <c r="W32" s="139">
        <f>IF(U32="","",U32*0.75)</f>
        <v>478.5</v>
      </c>
      <c r="X32" s="140" t="s">
        <v>274</v>
      </c>
      <c r="Y32" s="144" t="s">
        <v>275</v>
      </c>
    </row>
    <row r="33" spans="1:25" ht="12.75" customHeight="1" x14ac:dyDescent="0.15">
      <c r="A33" s="135"/>
      <c r="B33" s="135"/>
      <c r="C33" s="145" t="s">
        <v>104</v>
      </c>
      <c r="D33" s="137"/>
      <c r="E33" s="137"/>
      <c r="F33" s="137"/>
      <c r="G33" s="138"/>
      <c r="H33" s="146">
        <v>20.100000000000001</v>
      </c>
      <c r="I33" s="145" t="s">
        <v>276</v>
      </c>
      <c r="J33" s="146">
        <f>IF(H33="","",ROUND(H33*0.75,2))</f>
        <v>15.08</v>
      </c>
      <c r="K33" s="145" t="s">
        <v>276</v>
      </c>
      <c r="L33" s="151" t="s">
        <v>328</v>
      </c>
      <c r="M33" s="160"/>
      <c r="N33" s="150"/>
      <c r="O33" s="135"/>
      <c r="P33" s="145" t="s">
        <v>120</v>
      </c>
      <c r="Q33" s="137"/>
      <c r="R33" s="137"/>
      <c r="S33" s="137"/>
      <c r="T33" s="138"/>
      <c r="U33" s="146">
        <v>18.5</v>
      </c>
      <c r="V33" s="145" t="s">
        <v>276</v>
      </c>
      <c r="W33" s="146">
        <f>IF(U33="","",ROUND(U33*0.75,2))</f>
        <v>13.88</v>
      </c>
      <c r="X33" s="145" t="s">
        <v>276</v>
      </c>
      <c r="Y33" s="151" t="s">
        <v>335</v>
      </c>
    </row>
    <row r="34" spans="1:25" ht="12.75" customHeight="1" x14ac:dyDescent="0.15">
      <c r="A34" s="135"/>
      <c r="B34" s="135"/>
      <c r="C34" s="145" t="s">
        <v>321</v>
      </c>
      <c r="D34" s="137"/>
      <c r="E34" s="137"/>
      <c r="F34" s="137"/>
      <c r="G34" s="138"/>
      <c r="H34" s="146">
        <v>13.2</v>
      </c>
      <c r="I34" s="145" t="s">
        <v>276</v>
      </c>
      <c r="J34" s="146">
        <f t="shared" si="0"/>
        <v>9.9</v>
      </c>
      <c r="K34" s="145" t="s">
        <v>276</v>
      </c>
      <c r="L34" s="151"/>
      <c r="M34" s="160"/>
      <c r="N34" s="150"/>
      <c r="O34" s="135"/>
      <c r="P34" s="145" t="s">
        <v>24</v>
      </c>
      <c r="Q34" s="137"/>
      <c r="R34" s="137"/>
      <c r="S34" s="137"/>
      <c r="T34" s="138"/>
      <c r="U34" s="146">
        <v>19.8</v>
      </c>
      <c r="V34" s="145" t="s">
        <v>276</v>
      </c>
      <c r="W34" s="146">
        <f t="shared" si="1"/>
        <v>14.85</v>
      </c>
      <c r="X34" s="145" t="s">
        <v>276</v>
      </c>
      <c r="Y34" s="151"/>
    </row>
    <row r="35" spans="1:25" ht="12.75" customHeight="1" x14ac:dyDescent="0.15">
      <c r="A35" s="135"/>
      <c r="B35" s="135"/>
      <c r="C35" s="145" t="s">
        <v>107</v>
      </c>
      <c r="D35" s="137"/>
      <c r="E35" s="137"/>
      <c r="F35" s="137"/>
      <c r="G35" s="138"/>
      <c r="H35" s="146">
        <v>83.8</v>
      </c>
      <c r="I35" s="145" t="s">
        <v>276</v>
      </c>
      <c r="J35" s="146">
        <f t="shared" si="0"/>
        <v>62.85</v>
      </c>
      <c r="K35" s="145" t="s">
        <v>276</v>
      </c>
      <c r="L35" s="151"/>
      <c r="M35" s="160"/>
      <c r="N35" s="150"/>
      <c r="O35" s="135"/>
      <c r="P35" s="145" t="s">
        <v>196</v>
      </c>
      <c r="Q35" s="137"/>
      <c r="R35" s="137"/>
      <c r="S35" s="137"/>
      <c r="T35" s="138"/>
      <c r="U35" s="146">
        <v>94.3</v>
      </c>
      <c r="V35" s="145" t="s">
        <v>276</v>
      </c>
      <c r="W35" s="146">
        <f t="shared" si="1"/>
        <v>70.73</v>
      </c>
      <c r="X35" s="145" t="s">
        <v>276</v>
      </c>
      <c r="Y35" s="151"/>
    </row>
    <row r="36" spans="1:25" ht="12.75" customHeight="1" x14ac:dyDescent="0.15">
      <c r="A36" s="135"/>
      <c r="B36" s="135"/>
      <c r="C36" s="152"/>
      <c r="D36" s="137"/>
      <c r="E36" s="137"/>
      <c r="F36" s="137"/>
      <c r="G36" s="138"/>
      <c r="H36" s="153">
        <v>1.2</v>
      </c>
      <c r="I36" s="152" t="s">
        <v>276</v>
      </c>
      <c r="J36" s="153">
        <f t="shared" si="0"/>
        <v>0.9</v>
      </c>
      <c r="K36" s="152" t="s">
        <v>276</v>
      </c>
      <c r="L36" s="156"/>
      <c r="M36" s="160"/>
      <c r="N36" s="150"/>
      <c r="O36" s="135"/>
      <c r="P36" s="152"/>
      <c r="Q36" s="137"/>
      <c r="R36" s="137"/>
      <c r="S36" s="137"/>
      <c r="T36" s="138"/>
      <c r="U36" s="153">
        <v>1.8</v>
      </c>
      <c r="V36" s="152" t="s">
        <v>276</v>
      </c>
      <c r="W36" s="153">
        <f t="shared" si="1"/>
        <v>1.35</v>
      </c>
      <c r="X36" s="152" t="s">
        <v>276</v>
      </c>
      <c r="Y36" s="156"/>
    </row>
    <row r="37" spans="1:25" ht="12.75" customHeight="1" x14ac:dyDescent="0.15">
      <c r="A37" s="135">
        <v>8</v>
      </c>
      <c r="B37" s="135" t="s">
        <v>330</v>
      </c>
      <c r="C37" s="136" t="s">
        <v>112</v>
      </c>
      <c r="D37" s="137" t="s">
        <v>331</v>
      </c>
      <c r="E37" s="137" t="s">
        <v>332</v>
      </c>
      <c r="F37" s="137" t="s">
        <v>336</v>
      </c>
      <c r="G37" s="138" t="s">
        <v>334</v>
      </c>
      <c r="H37" s="158">
        <v>641</v>
      </c>
      <c r="I37" s="140" t="s">
        <v>274</v>
      </c>
      <c r="J37" s="139">
        <f>IF(H37="","",H37*0.75)</f>
        <v>480.75</v>
      </c>
      <c r="K37" s="140" t="s">
        <v>274</v>
      </c>
      <c r="L37" s="144" t="s">
        <v>275</v>
      </c>
      <c r="M37" s="142"/>
      <c r="N37" s="135">
        <v>23</v>
      </c>
      <c r="O37" s="135" t="s">
        <v>86</v>
      </c>
      <c r="P37" s="143" t="s">
        <v>134</v>
      </c>
      <c r="Q37" s="137" t="s">
        <v>337</v>
      </c>
      <c r="R37" s="137" t="s">
        <v>338</v>
      </c>
      <c r="S37" s="137" t="s">
        <v>339</v>
      </c>
      <c r="T37" s="138" t="s">
        <v>340</v>
      </c>
      <c r="U37" s="158">
        <v>619</v>
      </c>
      <c r="V37" s="140" t="s">
        <v>274</v>
      </c>
      <c r="W37" s="139">
        <f>IF(U37="","",U37*0.75)</f>
        <v>464.25</v>
      </c>
      <c r="X37" s="140" t="s">
        <v>274</v>
      </c>
      <c r="Y37" s="144" t="s">
        <v>275</v>
      </c>
    </row>
    <row r="38" spans="1:25" ht="12.75" customHeight="1" x14ac:dyDescent="0.15">
      <c r="A38" s="135"/>
      <c r="B38" s="135"/>
      <c r="C38" s="145" t="s">
        <v>120</v>
      </c>
      <c r="D38" s="137"/>
      <c r="E38" s="137"/>
      <c r="F38" s="137"/>
      <c r="G38" s="138"/>
      <c r="H38" s="146">
        <v>18.600000000000001</v>
      </c>
      <c r="I38" s="145" t="s">
        <v>276</v>
      </c>
      <c r="J38" s="146">
        <f>IF(H38="","",ROUND(H38*0.75,2))</f>
        <v>13.95</v>
      </c>
      <c r="K38" s="145" t="s">
        <v>276</v>
      </c>
      <c r="L38" s="151" t="s">
        <v>335</v>
      </c>
      <c r="M38" s="160"/>
      <c r="N38" s="150"/>
      <c r="O38" s="135"/>
      <c r="P38" s="145" t="s">
        <v>138</v>
      </c>
      <c r="Q38" s="137"/>
      <c r="R38" s="137"/>
      <c r="S38" s="137"/>
      <c r="T38" s="138"/>
      <c r="U38" s="146">
        <v>25</v>
      </c>
      <c r="V38" s="145" t="s">
        <v>276</v>
      </c>
      <c r="W38" s="146">
        <f>IF(U38="","",ROUND(U38*0.75,2))</f>
        <v>18.75</v>
      </c>
      <c r="X38" s="145" t="s">
        <v>276</v>
      </c>
      <c r="Y38" s="151" t="s">
        <v>341</v>
      </c>
    </row>
    <row r="39" spans="1:25" ht="12.75" customHeight="1" x14ac:dyDescent="0.15">
      <c r="A39" s="135"/>
      <c r="B39" s="135"/>
      <c r="C39" s="145" t="s">
        <v>24</v>
      </c>
      <c r="D39" s="137"/>
      <c r="E39" s="137"/>
      <c r="F39" s="137"/>
      <c r="G39" s="138"/>
      <c r="H39" s="146">
        <v>19.8</v>
      </c>
      <c r="I39" s="145" t="s">
        <v>276</v>
      </c>
      <c r="J39" s="146">
        <f t="shared" si="0"/>
        <v>14.85</v>
      </c>
      <c r="K39" s="145" t="s">
        <v>276</v>
      </c>
      <c r="L39" s="151"/>
      <c r="M39" s="160"/>
      <c r="N39" s="150"/>
      <c r="O39" s="135"/>
      <c r="P39" s="145" t="s">
        <v>342</v>
      </c>
      <c r="Q39" s="137"/>
      <c r="R39" s="137"/>
      <c r="S39" s="137"/>
      <c r="T39" s="138"/>
      <c r="U39" s="146">
        <v>14.6</v>
      </c>
      <c r="V39" s="145" t="s">
        <v>276</v>
      </c>
      <c r="W39" s="146">
        <f t="shared" si="1"/>
        <v>10.95</v>
      </c>
      <c r="X39" s="145" t="s">
        <v>276</v>
      </c>
      <c r="Y39" s="151"/>
    </row>
    <row r="40" spans="1:25" ht="12.75" customHeight="1" x14ac:dyDescent="0.15">
      <c r="A40" s="135"/>
      <c r="B40" s="135"/>
      <c r="C40" s="145" t="s">
        <v>122</v>
      </c>
      <c r="D40" s="137"/>
      <c r="E40" s="137"/>
      <c r="F40" s="137"/>
      <c r="G40" s="138"/>
      <c r="H40" s="146">
        <v>95.1</v>
      </c>
      <c r="I40" s="145" t="s">
        <v>276</v>
      </c>
      <c r="J40" s="146">
        <f t="shared" si="0"/>
        <v>71.33</v>
      </c>
      <c r="K40" s="145" t="s">
        <v>276</v>
      </c>
      <c r="L40" s="151"/>
      <c r="M40" s="160"/>
      <c r="N40" s="150"/>
      <c r="O40" s="135"/>
      <c r="P40" s="145"/>
      <c r="Q40" s="137"/>
      <c r="R40" s="137"/>
      <c r="S40" s="137"/>
      <c r="T40" s="138"/>
      <c r="U40" s="146">
        <v>94.7</v>
      </c>
      <c r="V40" s="145" t="s">
        <v>276</v>
      </c>
      <c r="W40" s="146">
        <f t="shared" si="1"/>
        <v>71.03</v>
      </c>
      <c r="X40" s="145" t="s">
        <v>276</v>
      </c>
      <c r="Y40" s="151"/>
    </row>
    <row r="41" spans="1:25" ht="12.75" customHeight="1" x14ac:dyDescent="0.15">
      <c r="A41" s="135"/>
      <c r="B41" s="135"/>
      <c r="C41" s="152"/>
      <c r="D41" s="137"/>
      <c r="E41" s="137"/>
      <c r="F41" s="137"/>
      <c r="G41" s="138"/>
      <c r="H41" s="153">
        <v>1.8</v>
      </c>
      <c r="I41" s="152" t="s">
        <v>276</v>
      </c>
      <c r="J41" s="153">
        <f t="shared" si="0"/>
        <v>1.35</v>
      </c>
      <c r="K41" s="152" t="s">
        <v>276</v>
      </c>
      <c r="L41" s="156"/>
      <c r="M41" s="160"/>
      <c r="N41" s="150"/>
      <c r="O41" s="135"/>
      <c r="P41" s="152"/>
      <c r="Q41" s="137"/>
      <c r="R41" s="137"/>
      <c r="S41" s="137"/>
      <c r="T41" s="138"/>
      <c r="U41" s="153">
        <v>1.9</v>
      </c>
      <c r="V41" s="152" t="s">
        <v>276</v>
      </c>
      <c r="W41" s="153">
        <f t="shared" si="1"/>
        <v>1.43</v>
      </c>
      <c r="X41" s="152" t="s">
        <v>276</v>
      </c>
      <c r="Y41" s="156"/>
    </row>
    <row r="42" spans="1:25" ht="12.75" customHeight="1" x14ac:dyDescent="0.15">
      <c r="A42" s="135">
        <v>9</v>
      </c>
      <c r="B42" s="135" t="s">
        <v>86</v>
      </c>
      <c r="C42" s="143" t="s">
        <v>134</v>
      </c>
      <c r="D42" s="137" t="s">
        <v>337</v>
      </c>
      <c r="E42" s="137" t="s">
        <v>338</v>
      </c>
      <c r="F42" s="137" t="s">
        <v>339</v>
      </c>
      <c r="G42" s="138" t="s">
        <v>340</v>
      </c>
      <c r="H42" s="158">
        <v>619</v>
      </c>
      <c r="I42" s="140" t="s">
        <v>274</v>
      </c>
      <c r="J42" s="139">
        <f>IF(H42="","",H42*0.75)</f>
        <v>464.25</v>
      </c>
      <c r="K42" s="140" t="s">
        <v>274</v>
      </c>
      <c r="L42" s="144" t="s">
        <v>275</v>
      </c>
      <c r="M42" s="142"/>
      <c r="N42" s="135">
        <v>24</v>
      </c>
      <c r="O42" s="135" t="s">
        <v>280</v>
      </c>
      <c r="P42" s="136" t="s">
        <v>154</v>
      </c>
      <c r="Q42" s="137" t="s">
        <v>343</v>
      </c>
      <c r="R42" s="137" t="s">
        <v>344</v>
      </c>
      <c r="S42" s="137" t="s">
        <v>345</v>
      </c>
      <c r="T42" s="138" t="s">
        <v>346</v>
      </c>
      <c r="U42" s="158">
        <v>579</v>
      </c>
      <c r="V42" s="140" t="s">
        <v>274</v>
      </c>
      <c r="W42" s="139">
        <f>IF(U42="","",U42*0.75)</f>
        <v>434.25</v>
      </c>
      <c r="X42" s="140" t="s">
        <v>274</v>
      </c>
      <c r="Y42" s="144" t="s">
        <v>275</v>
      </c>
    </row>
    <row r="43" spans="1:25" ht="12.75" customHeight="1" x14ac:dyDescent="0.15">
      <c r="A43" s="135"/>
      <c r="B43" s="135"/>
      <c r="C43" s="145" t="s">
        <v>138</v>
      </c>
      <c r="D43" s="137"/>
      <c r="E43" s="137"/>
      <c r="F43" s="137"/>
      <c r="G43" s="138"/>
      <c r="H43" s="146">
        <v>25</v>
      </c>
      <c r="I43" s="145" t="s">
        <v>276</v>
      </c>
      <c r="J43" s="146">
        <f>IF(H43="","",ROUND(H43*0.75,2))</f>
        <v>18.75</v>
      </c>
      <c r="K43" s="145" t="s">
        <v>276</v>
      </c>
      <c r="L43" s="151" t="s">
        <v>341</v>
      </c>
      <c r="M43" s="160"/>
      <c r="N43" s="150"/>
      <c r="O43" s="135"/>
      <c r="P43" s="145" t="s">
        <v>157</v>
      </c>
      <c r="Q43" s="137"/>
      <c r="R43" s="137"/>
      <c r="S43" s="137"/>
      <c r="T43" s="138"/>
      <c r="U43" s="146">
        <v>20.2</v>
      </c>
      <c r="V43" s="145" t="s">
        <v>276</v>
      </c>
      <c r="W43" s="146">
        <f>IF(U43="","",ROUND(U43*0.75,2))</f>
        <v>15.15</v>
      </c>
      <c r="X43" s="145" t="s">
        <v>276</v>
      </c>
      <c r="Y43" s="151" t="s">
        <v>347</v>
      </c>
    </row>
    <row r="44" spans="1:25" ht="12.75" customHeight="1" x14ac:dyDescent="0.15">
      <c r="A44" s="135"/>
      <c r="B44" s="135"/>
      <c r="C44" s="145" t="s">
        <v>342</v>
      </c>
      <c r="D44" s="137"/>
      <c r="E44" s="137"/>
      <c r="F44" s="137"/>
      <c r="G44" s="138"/>
      <c r="H44" s="146">
        <v>14.6</v>
      </c>
      <c r="I44" s="145" t="s">
        <v>276</v>
      </c>
      <c r="J44" s="146">
        <f t="shared" si="0"/>
        <v>10.95</v>
      </c>
      <c r="K44" s="145" t="s">
        <v>276</v>
      </c>
      <c r="L44" s="151"/>
      <c r="M44" s="160"/>
      <c r="N44" s="150"/>
      <c r="O44" s="135"/>
      <c r="P44" s="145" t="s">
        <v>348</v>
      </c>
      <c r="Q44" s="137"/>
      <c r="R44" s="137"/>
      <c r="S44" s="137"/>
      <c r="T44" s="138"/>
      <c r="U44" s="146">
        <v>20.100000000000001</v>
      </c>
      <c r="V44" s="145" t="s">
        <v>276</v>
      </c>
      <c r="W44" s="146">
        <f t="shared" si="1"/>
        <v>15.08</v>
      </c>
      <c r="X44" s="145" t="s">
        <v>276</v>
      </c>
      <c r="Y44" s="151"/>
    </row>
    <row r="45" spans="1:25" ht="12.75" customHeight="1" x14ac:dyDescent="0.15">
      <c r="A45" s="135"/>
      <c r="B45" s="135"/>
      <c r="C45" s="145"/>
      <c r="D45" s="137"/>
      <c r="E45" s="137"/>
      <c r="F45" s="137"/>
      <c r="G45" s="138"/>
      <c r="H45" s="146">
        <v>94.7</v>
      </c>
      <c r="I45" s="145" t="s">
        <v>276</v>
      </c>
      <c r="J45" s="146">
        <f t="shared" si="0"/>
        <v>71.03</v>
      </c>
      <c r="K45" s="145" t="s">
        <v>276</v>
      </c>
      <c r="L45" s="151"/>
      <c r="M45" s="160"/>
      <c r="N45" s="150"/>
      <c r="O45" s="135"/>
      <c r="P45" s="145" t="s">
        <v>77</v>
      </c>
      <c r="Q45" s="137"/>
      <c r="R45" s="137"/>
      <c r="S45" s="137"/>
      <c r="T45" s="138"/>
      <c r="U45" s="146">
        <v>76.8</v>
      </c>
      <c r="V45" s="145" t="s">
        <v>276</v>
      </c>
      <c r="W45" s="146">
        <f t="shared" si="1"/>
        <v>57.6</v>
      </c>
      <c r="X45" s="145" t="s">
        <v>276</v>
      </c>
      <c r="Y45" s="151"/>
    </row>
    <row r="46" spans="1:25" ht="12.75" customHeight="1" x14ac:dyDescent="0.15">
      <c r="A46" s="135"/>
      <c r="B46" s="135"/>
      <c r="C46" s="152"/>
      <c r="D46" s="137"/>
      <c r="E46" s="137"/>
      <c r="F46" s="137"/>
      <c r="G46" s="138"/>
      <c r="H46" s="153">
        <v>1.9</v>
      </c>
      <c r="I46" s="152" t="s">
        <v>276</v>
      </c>
      <c r="J46" s="153">
        <f t="shared" si="0"/>
        <v>1.43</v>
      </c>
      <c r="K46" s="152" t="s">
        <v>276</v>
      </c>
      <c r="L46" s="156"/>
      <c r="M46" s="160"/>
      <c r="N46" s="150"/>
      <c r="O46" s="135"/>
      <c r="P46" s="152"/>
      <c r="Q46" s="137"/>
      <c r="R46" s="137"/>
      <c r="S46" s="137"/>
      <c r="T46" s="138"/>
      <c r="U46" s="153">
        <v>1.6</v>
      </c>
      <c r="V46" s="152" t="s">
        <v>276</v>
      </c>
      <c r="W46" s="153">
        <f t="shared" si="1"/>
        <v>1.2</v>
      </c>
      <c r="X46" s="152" t="s">
        <v>276</v>
      </c>
      <c r="Y46" s="156"/>
    </row>
    <row r="47" spans="1:25" ht="12.75" customHeight="1" x14ac:dyDescent="0.15">
      <c r="A47" s="135">
        <v>10</v>
      </c>
      <c r="B47" s="135" t="s">
        <v>280</v>
      </c>
      <c r="C47" s="136" t="s">
        <v>154</v>
      </c>
      <c r="D47" s="137" t="s">
        <v>343</v>
      </c>
      <c r="E47" s="137" t="s">
        <v>344</v>
      </c>
      <c r="F47" s="137" t="s">
        <v>345</v>
      </c>
      <c r="G47" s="138" t="s">
        <v>346</v>
      </c>
      <c r="H47" s="158">
        <v>579</v>
      </c>
      <c r="I47" s="140" t="s">
        <v>274</v>
      </c>
      <c r="J47" s="139">
        <f>IF(H47="","",H47*0.75)</f>
        <v>434.25</v>
      </c>
      <c r="K47" s="140" t="s">
        <v>274</v>
      </c>
      <c r="L47" s="144" t="s">
        <v>275</v>
      </c>
      <c r="M47" s="142"/>
      <c r="N47" s="165" t="s">
        <v>349</v>
      </c>
      <c r="O47" s="166" t="s">
        <v>350</v>
      </c>
      <c r="P47" s="143" t="s">
        <v>169</v>
      </c>
      <c r="Q47" s="137" t="s">
        <v>351</v>
      </c>
      <c r="R47" s="137" t="s">
        <v>352</v>
      </c>
      <c r="S47" s="137" t="s">
        <v>353</v>
      </c>
      <c r="T47" s="138" t="s">
        <v>306</v>
      </c>
      <c r="U47" s="158">
        <v>592</v>
      </c>
      <c r="V47" s="140" t="s">
        <v>274</v>
      </c>
      <c r="W47" s="139">
        <f>IF(U47="","",U47*0.75)</f>
        <v>444</v>
      </c>
      <c r="X47" s="140" t="s">
        <v>274</v>
      </c>
      <c r="Y47" s="144" t="s">
        <v>275</v>
      </c>
    </row>
    <row r="48" spans="1:25" ht="12.75" customHeight="1" x14ac:dyDescent="0.15">
      <c r="A48" s="135"/>
      <c r="B48" s="135"/>
      <c r="C48" s="145" t="s">
        <v>157</v>
      </c>
      <c r="D48" s="137"/>
      <c r="E48" s="137"/>
      <c r="F48" s="137"/>
      <c r="G48" s="138"/>
      <c r="H48" s="146">
        <v>20.2</v>
      </c>
      <c r="I48" s="145" t="s">
        <v>276</v>
      </c>
      <c r="J48" s="146">
        <f>IF(H48="","",ROUND(H48*0.75,2))</f>
        <v>15.15</v>
      </c>
      <c r="K48" s="145" t="s">
        <v>276</v>
      </c>
      <c r="L48" s="151" t="s">
        <v>354</v>
      </c>
      <c r="M48" s="160"/>
      <c r="N48" s="167"/>
      <c r="O48" s="166"/>
      <c r="P48" s="145" t="s">
        <v>174</v>
      </c>
      <c r="Q48" s="137"/>
      <c r="R48" s="137"/>
      <c r="S48" s="137"/>
      <c r="T48" s="138"/>
      <c r="U48" s="146">
        <v>23.4</v>
      </c>
      <c r="V48" s="145" t="s">
        <v>276</v>
      </c>
      <c r="W48" s="146">
        <f>IF(U48="","",ROUND(U48*0.75,2))</f>
        <v>17.55</v>
      </c>
      <c r="X48" s="145" t="s">
        <v>276</v>
      </c>
      <c r="Y48" s="151" t="s">
        <v>355</v>
      </c>
    </row>
    <row r="49" spans="1:25" ht="12.75" customHeight="1" x14ac:dyDescent="0.15">
      <c r="A49" s="135"/>
      <c r="B49" s="135"/>
      <c r="C49" s="145" t="s">
        <v>348</v>
      </c>
      <c r="D49" s="137"/>
      <c r="E49" s="137"/>
      <c r="F49" s="137"/>
      <c r="G49" s="138"/>
      <c r="H49" s="146">
        <v>20.100000000000001</v>
      </c>
      <c r="I49" s="145" t="s">
        <v>276</v>
      </c>
      <c r="J49" s="146">
        <f t="shared" si="0"/>
        <v>15.08</v>
      </c>
      <c r="K49" s="145" t="s">
        <v>276</v>
      </c>
      <c r="L49" s="151"/>
      <c r="M49" s="160"/>
      <c r="N49" s="167"/>
      <c r="O49" s="166"/>
      <c r="P49" s="145" t="s">
        <v>207</v>
      </c>
      <c r="Q49" s="137"/>
      <c r="R49" s="137"/>
      <c r="S49" s="137"/>
      <c r="T49" s="138"/>
      <c r="U49" s="146">
        <v>18.2</v>
      </c>
      <c r="V49" s="145" t="s">
        <v>276</v>
      </c>
      <c r="W49" s="146">
        <f t="shared" si="1"/>
        <v>13.65</v>
      </c>
      <c r="X49" s="145" t="s">
        <v>276</v>
      </c>
      <c r="Y49" s="151" t="s">
        <v>309</v>
      </c>
    </row>
    <row r="50" spans="1:25" ht="12.75" customHeight="1" x14ac:dyDescent="0.15">
      <c r="A50" s="135"/>
      <c r="B50" s="135"/>
      <c r="C50" s="145" t="s">
        <v>77</v>
      </c>
      <c r="D50" s="137"/>
      <c r="E50" s="137"/>
      <c r="F50" s="137"/>
      <c r="G50" s="138"/>
      <c r="H50" s="146">
        <v>76.8</v>
      </c>
      <c r="I50" s="145" t="s">
        <v>276</v>
      </c>
      <c r="J50" s="146">
        <f t="shared" si="0"/>
        <v>57.6</v>
      </c>
      <c r="K50" s="145" t="s">
        <v>276</v>
      </c>
      <c r="L50" s="151"/>
      <c r="M50" s="160"/>
      <c r="N50" s="167"/>
      <c r="O50" s="166"/>
      <c r="P50" s="145" t="s">
        <v>148</v>
      </c>
      <c r="Q50" s="137"/>
      <c r="R50" s="137"/>
      <c r="S50" s="137"/>
      <c r="T50" s="138"/>
      <c r="U50" s="146">
        <v>80.599999999999994</v>
      </c>
      <c r="V50" s="145" t="s">
        <v>276</v>
      </c>
      <c r="W50" s="146">
        <f t="shared" si="1"/>
        <v>60.45</v>
      </c>
      <c r="X50" s="145" t="s">
        <v>276</v>
      </c>
      <c r="Y50" s="151"/>
    </row>
    <row r="51" spans="1:25" ht="12.75" customHeight="1" x14ac:dyDescent="0.15">
      <c r="A51" s="135"/>
      <c r="B51" s="135"/>
      <c r="C51" s="152"/>
      <c r="D51" s="137"/>
      <c r="E51" s="137"/>
      <c r="F51" s="137"/>
      <c r="G51" s="138"/>
      <c r="H51" s="153">
        <v>1.6</v>
      </c>
      <c r="I51" s="152" t="s">
        <v>276</v>
      </c>
      <c r="J51" s="153">
        <f t="shared" si="0"/>
        <v>1.2</v>
      </c>
      <c r="K51" s="152" t="s">
        <v>276</v>
      </c>
      <c r="L51" s="156"/>
      <c r="M51" s="160"/>
      <c r="N51" s="167"/>
      <c r="O51" s="166"/>
      <c r="P51" s="152"/>
      <c r="Q51" s="137"/>
      <c r="R51" s="137"/>
      <c r="S51" s="137"/>
      <c r="T51" s="138"/>
      <c r="U51" s="153">
        <v>1.7</v>
      </c>
      <c r="V51" s="152" t="s">
        <v>276</v>
      </c>
      <c r="W51" s="153">
        <f t="shared" si="1"/>
        <v>1.28</v>
      </c>
      <c r="X51" s="152" t="s">
        <v>276</v>
      </c>
      <c r="Y51" s="156"/>
    </row>
    <row r="52" spans="1:25" ht="12.75" customHeight="1" x14ac:dyDescent="0.15">
      <c r="A52" s="165" t="s">
        <v>356</v>
      </c>
      <c r="B52" s="166" t="s">
        <v>357</v>
      </c>
      <c r="C52" s="143" t="s">
        <v>169</v>
      </c>
      <c r="D52" s="137" t="s">
        <v>358</v>
      </c>
      <c r="E52" s="137" t="s">
        <v>359</v>
      </c>
      <c r="F52" s="137" t="s">
        <v>360</v>
      </c>
      <c r="G52" s="138" t="s">
        <v>306</v>
      </c>
      <c r="H52" s="158">
        <v>556</v>
      </c>
      <c r="I52" s="140" t="s">
        <v>274</v>
      </c>
      <c r="J52" s="139">
        <f>IF(H52="","",H52*0.75)</f>
        <v>417</v>
      </c>
      <c r="K52" s="140" t="s">
        <v>274</v>
      </c>
      <c r="L52" s="144" t="s">
        <v>275</v>
      </c>
      <c r="M52" s="142"/>
      <c r="N52" s="135">
        <v>26</v>
      </c>
      <c r="O52" s="135" t="s">
        <v>301</v>
      </c>
      <c r="P52" s="136" t="s">
        <v>361</v>
      </c>
      <c r="Q52" s="137" t="s">
        <v>362</v>
      </c>
      <c r="R52" s="137" t="s">
        <v>363</v>
      </c>
      <c r="S52" s="137" t="s">
        <v>364</v>
      </c>
      <c r="T52" s="138" t="s">
        <v>306</v>
      </c>
      <c r="U52" s="158">
        <v>567</v>
      </c>
      <c r="V52" s="140" t="s">
        <v>274</v>
      </c>
      <c r="W52" s="139">
        <f>IF(U52="","",U52*0.75)</f>
        <v>425.25</v>
      </c>
      <c r="X52" s="140" t="s">
        <v>274</v>
      </c>
      <c r="Y52" s="141"/>
    </row>
    <row r="53" spans="1:25" ht="12.75" customHeight="1" x14ac:dyDescent="0.15">
      <c r="A53" s="167"/>
      <c r="B53" s="166"/>
      <c r="C53" s="145" t="s">
        <v>174</v>
      </c>
      <c r="D53" s="137"/>
      <c r="E53" s="137"/>
      <c r="F53" s="137"/>
      <c r="G53" s="138"/>
      <c r="H53" s="146">
        <v>21.6</v>
      </c>
      <c r="I53" s="145" t="s">
        <v>276</v>
      </c>
      <c r="J53" s="146">
        <f>IF(H53="","",ROUND(H53*0.75,2))</f>
        <v>16.2</v>
      </c>
      <c r="K53" s="145" t="s">
        <v>276</v>
      </c>
      <c r="L53" s="151" t="s">
        <v>365</v>
      </c>
      <c r="M53" s="160"/>
      <c r="N53" s="150"/>
      <c r="O53" s="135"/>
      <c r="P53" s="145" t="s">
        <v>366</v>
      </c>
      <c r="Q53" s="137"/>
      <c r="R53" s="137"/>
      <c r="S53" s="137"/>
      <c r="T53" s="138"/>
      <c r="U53" s="146">
        <v>25</v>
      </c>
      <c r="V53" s="145" t="s">
        <v>276</v>
      </c>
      <c r="W53" s="146">
        <f>IF(U53="","",ROUND(U53*0.75,2))</f>
        <v>18.75</v>
      </c>
      <c r="X53" s="145" t="s">
        <v>276</v>
      </c>
      <c r="Y53" s="148"/>
    </row>
    <row r="54" spans="1:25" ht="12.75" customHeight="1" x14ac:dyDescent="0.15">
      <c r="A54" s="167"/>
      <c r="B54" s="166"/>
      <c r="C54" s="168" t="s">
        <v>166</v>
      </c>
      <c r="D54" s="137"/>
      <c r="E54" s="137"/>
      <c r="F54" s="137"/>
      <c r="G54" s="138"/>
      <c r="H54" s="146">
        <v>15.1</v>
      </c>
      <c r="I54" s="145" t="s">
        <v>276</v>
      </c>
      <c r="J54" s="146">
        <f t="shared" si="0"/>
        <v>11.33</v>
      </c>
      <c r="K54" s="145" t="s">
        <v>276</v>
      </c>
      <c r="L54" s="151" t="s">
        <v>309</v>
      </c>
      <c r="M54" s="160"/>
      <c r="N54" s="150"/>
      <c r="O54" s="135"/>
      <c r="P54" s="145" t="s">
        <v>279</v>
      </c>
      <c r="Q54" s="137"/>
      <c r="R54" s="137"/>
      <c r="S54" s="137"/>
      <c r="T54" s="138"/>
      <c r="U54" s="146">
        <v>17.3</v>
      </c>
      <c r="V54" s="145" t="s">
        <v>276</v>
      </c>
      <c r="W54" s="146">
        <f t="shared" si="1"/>
        <v>12.98</v>
      </c>
      <c r="X54" s="145" t="s">
        <v>276</v>
      </c>
      <c r="Y54" s="148"/>
    </row>
    <row r="55" spans="1:25" ht="12.75" customHeight="1" x14ac:dyDescent="0.15">
      <c r="A55" s="167"/>
      <c r="B55" s="166"/>
      <c r="C55" s="145" t="s">
        <v>122</v>
      </c>
      <c r="D55" s="137"/>
      <c r="E55" s="137"/>
      <c r="F55" s="137"/>
      <c r="G55" s="138"/>
      <c r="H55" s="146">
        <v>80.099999999999994</v>
      </c>
      <c r="I55" s="145" t="s">
        <v>276</v>
      </c>
      <c r="J55" s="146">
        <f t="shared" si="0"/>
        <v>60.08</v>
      </c>
      <c r="K55" s="145" t="s">
        <v>276</v>
      </c>
      <c r="L55" s="151"/>
      <c r="M55" s="160"/>
      <c r="N55" s="150"/>
      <c r="O55" s="135"/>
      <c r="P55" s="145"/>
      <c r="Q55" s="137"/>
      <c r="R55" s="137"/>
      <c r="S55" s="137"/>
      <c r="T55" s="138"/>
      <c r="U55" s="146">
        <v>75.7</v>
      </c>
      <c r="V55" s="145" t="s">
        <v>276</v>
      </c>
      <c r="W55" s="146">
        <f t="shared" si="1"/>
        <v>56.78</v>
      </c>
      <c r="X55" s="145" t="s">
        <v>276</v>
      </c>
      <c r="Y55" s="148"/>
    </row>
    <row r="56" spans="1:25" ht="12.75" customHeight="1" x14ac:dyDescent="0.15">
      <c r="A56" s="167"/>
      <c r="B56" s="166"/>
      <c r="C56" s="152"/>
      <c r="D56" s="137"/>
      <c r="E56" s="137"/>
      <c r="F56" s="137"/>
      <c r="G56" s="138"/>
      <c r="H56" s="153">
        <v>1.1000000000000001</v>
      </c>
      <c r="I56" s="152" t="s">
        <v>276</v>
      </c>
      <c r="J56" s="153">
        <f t="shared" si="0"/>
        <v>0.83</v>
      </c>
      <c r="K56" s="152" t="s">
        <v>276</v>
      </c>
      <c r="L56" s="156"/>
      <c r="M56" s="160"/>
      <c r="N56" s="150"/>
      <c r="O56" s="135"/>
      <c r="P56" s="152"/>
      <c r="Q56" s="137"/>
      <c r="R56" s="137"/>
      <c r="S56" s="137"/>
      <c r="T56" s="138"/>
      <c r="U56" s="153">
        <v>1.2</v>
      </c>
      <c r="V56" s="152" t="s">
        <v>276</v>
      </c>
      <c r="W56" s="153">
        <f t="shared" si="1"/>
        <v>0.9</v>
      </c>
      <c r="X56" s="152" t="s">
        <v>276</v>
      </c>
      <c r="Y56" s="155"/>
    </row>
    <row r="57" spans="1:25" ht="12.75" customHeight="1" x14ac:dyDescent="0.15">
      <c r="A57" s="135">
        <v>12</v>
      </c>
      <c r="B57" s="135" t="s">
        <v>301</v>
      </c>
      <c r="C57" s="169" t="s">
        <v>361</v>
      </c>
      <c r="D57" s="137" t="s">
        <v>362</v>
      </c>
      <c r="E57" s="137" t="s">
        <v>363</v>
      </c>
      <c r="F57" s="137" t="s">
        <v>364</v>
      </c>
      <c r="G57" s="138" t="s">
        <v>306</v>
      </c>
      <c r="H57" s="158">
        <v>567</v>
      </c>
      <c r="I57" s="140" t="s">
        <v>274</v>
      </c>
      <c r="J57" s="139">
        <f>IF(H57="","",H57*0.75)</f>
        <v>425.25</v>
      </c>
      <c r="K57" s="140" t="s">
        <v>274</v>
      </c>
      <c r="L57" s="141"/>
      <c r="M57" s="142"/>
      <c r="N57" s="135">
        <v>27</v>
      </c>
      <c r="O57" s="135" t="s">
        <v>313</v>
      </c>
      <c r="P57" s="170" t="s">
        <v>367</v>
      </c>
      <c r="Q57" s="137" t="s">
        <v>368</v>
      </c>
      <c r="R57" s="137" t="s">
        <v>369</v>
      </c>
      <c r="S57" s="137" t="s">
        <v>370</v>
      </c>
      <c r="T57" s="138" t="s">
        <v>371</v>
      </c>
      <c r="U57" s="158">
        <v>648</v>
      </c>
      <c r="V57" s="140" t="s">
        <v>274</v>
      </c>
      <c r="W57" s="139">
        <f>IF(U57="","",U57*0.75)</f>
        <v>486</v>
      </c>
      <c r="X57" s="140" t="s">
        <v>274</v>
      </c>
      <c r="Y57" s="141"/>
    </row>
    <row r="58" spans="1:25" ht="12.75" customHeight="1" x14ac:dyDescent="0.15">
      <c r="A58" s="135"/>
      <c r="B58" s="135"/>
      <c r="C58" s="145" t="s">
        <v>366</v>
      </c>
      <c r="D58" s="137"/>
      <c r="E58" s="137"/>
      <c r="F58" s="137"/>
      <c r="G58" s="138"/>
      <c r="H58" s="146">
        <v>25</v>
      </c>
      <c r="I58" s="145" t="s">
        <v>276</v>
      </c>
      <c r="J58" s="146">
        <f>IF(H58="","",ROUND(H58*0.75,2))</f>
        <v>18.75</v>
      </c>
      <c r="K58" s="145" t="s">
        <v>276</v>
      </c>
      <c r="L58" s="148"/>
      <c r="M58" s="160"/>
      <c r="N58" s="150"/>
      <c r="O58" s="135"/>
      <c r="P58" s="145" t="s">
        <v>372</v>
      </c>
      <c r="Q58" s="137"/>
      <c r="R58" s="137"/>
      <c r="S58" s="137"/>
      <c r="T58" s="138"/>
      <c r="U58" s="146">
        <v>26.3</v>
      </c>
      <c r="V58" s="145" t="s">
        <v>276</v>
      </c>
      <c r="W58" s="146">
        <f>IF(U58="","",ROUND(U58*0.75,2))</f>
        <v>19.73</v>
      </c>
      <c r="X58" s="145" t="s">
        <v>276</v>
      </c>
      <c r="Y58" s="148"/>
    </row>
    <row r="59" spans="1:25" ht="12.75" customHeight="1" x14ac:dyDescent="0.15">
      <c r="A59" s="135"/>
      <c r="B59" s="135"/>
      <c r="C59" s="145" t="s">
        <v>279</v>
      </c>
      <c r="D59" s="137"/>
      <c r="E59" s="137"/>
      <c r="F59" s="137"/>
      <c r="G59" s="138"/>
      <c r="H59" s="146">
        <v>17.3</v>
      </c>
      <c r="I59" s="145" t="s">
        <v>276</v>
      </c>
      <c r="J59" s="146">
        <f t="shared" si="0"/>
        <v>12.98</v>
      </c>
      <c r="K59" s="145" t="s">
        <v>276</v>
      </c>
      <c r="L59" s="148"/>
      <c r="M59" s="160"/>
      <c r="N59" s="150"/>
      <c r="O59" s="135"/>
      <c r="P59" s="145" t="s">
        <v>321</v>
      </c>
      <c r="Q59" s="137"/>
      <c r="R59" s="137"/>
      <c r="S59" s="137"/>
      <c r="T59" s="138"/>
      <c r="U59" s="146">
        <v>23.5</v>
      </c>
      <c r="V59" s="145" t="s">
        <v>276</v>
      </c>
      <c r="W59" s="146">
        <f t="shared" si="1"/>
        <v>17.63</v>
      </c>
      <c r="X59" s="145" t="s">
        <v>276</v>
      </c>
      <c r="Y59" s="148"/>
    </row>
    <row r="60" spans="1:25" ht="12.75" customHeight="1" x14ac:dyDescent="0.15">
      <c r="A60" s="135"/>
      <c r="B60" s="135"/>
      <c r="C60" s="145"/>
      <c r="D60" s="137"/>
      <c r="E60" s="137"/>
      <c r="F60" s="137"/>
      <c r="G60" s="138"/>
      <c r="H60" s="146">
        <v>75.7</v>
      </c>
      <c r="I60" s="145" t="s">
        <v>276</v>
      </c>
      <c r="J60" s="146">
        <f t="shared" si="0"/>
        <v>56.78</v>
      </c>
      <c r="K60" s="145" t="s">
        <v>276</v>
      </c>
      <c r="L60" s="148"/>
      <c r="M60" s="160"/>
      <c r="N60" s="150"/>
      <c r="O60" s="135"/>
      <c r="P60" s="145" t="s">
        <v>162</v>
      </c>
      <c r="Q60" s="137"/>
      <c r="R60" s="137"/>
      <c r="S60" s="137"/>
      <c r="T60" s="138"/>
      <c r="U60" s="146">
        <v>78.7</v>
      </c>
      <c r="V60" s="145" t="s">
        <v>276</v>
      </c>
      <c r="W60" s="146">
        <f t="shared" si="1"/>
        <v>59.03</v>
      </c>
      <c r="X60" s="145" t="s">
        <v>276</v>
      </c>
      <c r="Y60" s="148"/>
    </row>
    <row r="61" spans="1:25" ht="12.75" customHeight="1" x14ac:dyDescent="0.15">
      <c r="A61" s="135"/>
      <c r="B61" s="135"/>
      <c r="C61" s="152"/>
      <c r="D61" s="137"/>
      <c r="E61" s="137"/>
      <c r="F61" s="137"/>
      <c r="G61" s="138"/>
      <c r="H61" s="153">
        <v>1.2</v>
      </c>
      <c r="I61" s="152" t="s">
        <v>276</v>
      </c>
      <c r="J61" s="153">
        <f t="shared" si="0"/>
        <v>0.9</v>
      </c>
      <c r="K61" s="152" t="s">
        <v>276</v>
      </c>
      <c r="L61" s="155"/>
      <c r="M61" s="160"/>
      <c r="N61" s="150"/>
      <c r="O61" s="135"/>
      <c r="P61" s="152"/>
      <c r="Q61" s="137"/>
      <c r="R61" s="137"/>
      <c r="S61" s="137"/>
      <c r="T61" s="138"/>
      <c r="U61" s="153">
        <v>1.6</v>
      </c>
      <c r="V61" s="152" t="s">
        <v>276</v>
      </c>
      <c r="W61" s="153">
        <f t="shared" si="1"/>
        <v>1.2</v>
      </c>
      <c r="X61" s="152" t="s">
        <v>276</v>
      </c>
      <c r="Y61" s="155"/>
    </row>
    <row r="62" spans="1:25" ht="12.75" customHeight="1" x14ac:dyDescent="0.15">
      <c r="A62" s="135">
        <v>13</v>
      </c>
      <c r="B62" s="135" t="s">
        <v>313</v>
      </c>
      <c r="C62" s="170" t="s">
        <v>367</v>
      </c>
      <c r="D62" s="137" t="s">
        <v>368</v>
      </c>
      <c r="E62" s="137" t="s">
        <v>373</v>
      </c>
      <c r="F62" s="137" t="s">
        <v>374</v>
      </c>
      <c r="G62" s="138" t="s">
        <v>371</v>
      </c>
      <c r="H62" s="158">
        <v>638</v>
      </c>
      <c r="I62" s="140" t="s">
        <v>274</v>
      </c>
      <c r="J62" s="139">
        <f>IF(H62="","",H62*0.75)</f>
        <v>478.5</v>
      </c>
      <c r="K62" s="140" t="s">
        <v>274</v>
      </c>
      <c r="L62" s="141"/>
      <c r="M62" s="142"/>
      <c r="N62" s="135">
        <v>28</v>
      </c>
      <c r="O62" s="135" t="s">
        <v>324</v>
      </c>
      <c r="P62" s="171" t="s">
        <v>180</v>
      </c>
      <c r="Q62" s="137" t="s">
        <v>375</v>
      </c>
      <c r="R62" s="137" t="s">
        <v>376</v>
      </c>
      <c r="S62" s="137" t="s">
        <v>377</v>
      </c>
      <c r="T62" s="138" t="s">
        <v>378</v>
      </c>
      <c r="U62" s="158">
        <v>627</v>
      </c>
      <c r="V62" s="140" t="s">
        <v>274</v>
      </c>
      <c r="W62" s="139">
        <f>IF(U62="","",U62*0.75)</f>
        <v>470.25</v>
      </c>
      <c r="X62" s="140" t="s">
        <v>274</v>
      </c>
      <c r="Y62" s="144" t="s">
        <v>275</v>
      </c>
    </row>
    <row r="63" spans="1:25" ht="12.75" customHeight="1" x14ac:dyDescent="0.15">
      <c r="A63" s="135"/>
      <c r="B63" s="135"/>
      <c r="C63" s="145" t="s">
        <v>372</v>
      </c>
      <c r="D63" s="137"/>
      <c r="E63" s="137"/>
      <c r="F63" s="137"/>
      <c r="G63" s="138"/>
      <c r="H63" s="146">
        <v>25</v>
      </c>
      <c r="I63" s="145" t="s">
        <v>276</v>
      </c>
      <c r="J63" s="146">
        <f>IF(H63="","",ROUND(H63*0.75,2))</f>
        <v>18.75</v>
      </c>
      <c r="K63" s="145" t="s">
        <v>276</v>
      </c>
      <c r="L63" s="148"/>
      <c r="M63" s="160"/>
      <c r="N63" s="150"/>
      <c r="O63" s="135"/>
      <c r="P63" s="145" t="s">
        <v>182</v>
      </c>
      <c r="Q63" s="137"/>
      <c r="R63" s="137"/>
      <c r="S63" s="137"/>
      <c r="T63" s="138"/>
      <c r="U63" s="146">
        <v>22.7</v>
      </c>
      <c r="V63" s="145" t="s">
        <v>276</v>
      </c>
      <c r="W63" s="146">
        <f>IF(U63="","",ROUND(U63*0.75,2))</f>
        <v>17.03</v>
      </c>
      <c r="X63" s="145" t="s">
        <v>276</v>
      </c>
      <c r="Y63" s="151" t="s">
        <v>379</v>
      </c>
    </row>
    <row r="64" spans="1:25" ht="12.75" customHeight="1" x14ac:dyDescent="0.15">
      <c r="A64" s="135"/>
      <c r="B64" s="135"/>
      <c r="C64" s="145" t="s">
        <v>321</v>
      </c>
      <c r="D64" s="137"/>
      <c r="E64" s="137"/>
      <c r="F64" s="137"/>
      <c r="G64" s="138"/>
      <c r="H64" s="146">
        <v>22.3</v>
      </c>
      <c r="I64" s="145" t="s">
        <v>276</v>
      </c>
      <c r="J64" s="146">
        <f t="shared" si="0"/>
        <v>16.73</v>
      </c>
      <c r="K64" s="145" t="s">
        <v>276</v>
      </c>
      <c r="L64" s="148"/>
      <c r="M64" s="160"/>
      <c r="N64" s="150"/>
      <c r="O64" s="135"/>
      <c r="P64" s="145" t="s">
        <v>128</v>
      </c>
      <c r="Q64" s="137"/>
      <c r="R64" s="137"/>
      <c r="S64" s="137"/>
      <c r="T64" s="138"/>
      <c r="U64" s="146">
        <v>21.4</v>
      </c>
      <c r="V64" s="145" t="s">
        <v>276</v>
      </c>
      <c r="W64" s="146">
        <f t="shared" si="1"/>
        <v>16.05</v>
      </c>
      <c r="X64" s="145" t="s">
        <v>276</v>
      </c>
      <c r="Y64" s="151"/>
    </row>
    <row r="65" spans="1:25" ht="12.75" customHeight="1" x14ac:dyDescent="0.15">
      <c r="A65" s="135"/>
      <c r="B65" s="135"/>
      <c r="C65" s="145" t="s">
        <v>92</v>
      </c>
      <c r="D65" s="137"/>
      <c r="E65" s="137"/>
      <c r="F65" s="137"/>
      <c r="G65" s="138"/>
      <c r="H65" s="146">
        <v>80.099999999999994</v>
      </c>
      <c r="I65" s="145" t="s">
        <v>276</v>
      </c>
      <c r="J65" s="146">
        <f t="shared" si="0"/>
        <v>60.08</v>
      </c>
      <c r="K65" s="145" t="s">
        <v>276</v>
      </c>
      <c r="L65" s="148"/>
      <c r="M65" s="160"/>
      <c r="N65" s="150"/>
      <c r="O65" s="135"/>
      <c r="P65" s="145"/>
      <c r="Q65" s="137"/>
      <c r="R65" s="137"/>
      <c r="S65" s="137"/>
      <c r="T65" s="138"/>
      <c r="U65" s="146">
        <v>84.2</v>
      </c>
      <c r="V65" s="145" t="s">
        <v>276</v>
      </c>
      <c r="W65" s="146">
        <f t="shared" si="1"/>
        <v>63.15</v>
      </c>
      <c r="X65" s="145" t="s">
        <v>276</v>
      </c>
      <c r="Y65" s="151"/>
    </row>
    <row r="66" spans="1:25" ht="12.75" customHeight="1" x14ac:dyDescent="0.15">
      <c r="A66" s="135"/>
      <c r="B66" s="135"/>
      <c r="C66" s="152"/>
      <c r="D66" s="137"/>
      <c r="E66" s="137"/>
      <c r="F66" s="137"/>
      <c r="G66" s="138"/>
      <c r="H66" s="153">
        <v>1.6</v>
      </c>
      <c r="I66" s="152" t="s">
        <v>276</v>
      </c>
      <c r="J66" s="153">
        <f t="shared" si="0"/>
        <v>1.2</v>
      </c>
      <c r="K66" s="152" t="s">
        <v>276</v>
      </c>
      <c r="L66" s="155"/>
      <c r="M66" s="160"/>
      <c r="N66" s="150"/>
      <c r="O66" s="135"/>
      <c r="P66" s="152"/>
      <c r="Q66" s="137"/>
      <c r="R66" s="137"/>
      <c r="S66" s="137"/>
      <c r="T66" s="138"/>
      <c r="U66" s="153">
        <v>2.7</v>
      </c>
      <c r="V66" s="152" t="s">
        <v>276</v>
      </c>
      <c r="W66" s="153">
        <f t="shared" si="1"/>
        <v>2.0299999999999998</v>
      </c>
      <c r="X66" s="152" t="s">
        <v>276</v>
      </c>
      <c r="Y66" s="156"/>
    </row>
    <row r="67" spans="1:25" ht="12.75" customHeight="1" x14ac:dyDescent="0.15">
      <c r="A67" s="135">
        <v>14</v>
      </c>
      <c r="B67" s="135" t="s">
        <v>324</v>
      </c>
      <c r="C67" s="172" t="s">
        <v>180</v>
      </c>
      <c r="D67" s="137" t="s">
        <v>375</v>
      </c>
      <c r="E67" s="137" t="s">
        <v>376</v>
      </c>
      <c r="F67" s="137" t="s">
        <v>377</v>
      </c>
      <c r="G67" s="138" t="s">
        <v>378</v>
      </c>
      <c r="H67" s="158">
        <v>627</v>
      </c>
      <c r="I67" s="140" t="s">
        <v>274</v>
      </c>
      <c r="J67" s="139">
        <f>IF(H67="","",H67*0.75)</f>
        <v>470.25</v>
      </c>
      <c r="K67" s="140" t="s">
        <v>274</v>
      </c>
      <c r="L67" s="141"/>
      <c r="M67" s="142"/>
      <c r="N67" s="135">
        <v>29</v>
      </c>
      <c r="O67" s="135" t="s">
        <v>330</v>
      </c>
      <c r="P67" s="143" t="s">
        <v>185</v>
      </c>
      <c r="Q67" s="137" t="s">
        <v>380</v>
      </c>
      <c r="R67" s="137" t="s">
        <v>381</v>
      </c>
      <c r="S67" s="137" t="s">
        <v>382</v>
      </c>
      <c r="T67" s="138" t="s">
        <v>383</v>
      </c>
      <c r="U67" s="158">
        <v>622</v>
      </c>
      <c r="V67" s="140" t="s">
        <v>274</v>
      </c>
      <c r="W67" s="139">
        <f>IF(U67="","",U67*0.75)</f>
        <v>466.5</v>
      </c>
      <c r="X67" s="140" t="s">
        <v>274</v>
      </c>
      <c r="Y67" s="144" t="s">
        <v>275</v>
      </c>
    </row>
    <row r="68" spans="1:25" ht="12.75" customHeight="1" x14ac:dyDescent="0.15">
      <c r="A68" s="135"/>
      <c r="B68" s="135"/>
      <c r="C68" s="145" t="s">
        <v>182</v>
      </c>
      <c r="D68" s="137"/>
      <c r="E68" s="137"/>
      <c r="F68" s="137"/>
      <c r="G68" s="138"/>
      <c r="H68" s="146">
        <v>22.7</v>
      </c>
      <c r="I68" s="145" t="s">
        <v>276</v>
      </c>
      <c r="J68" s="146">
        <f>IF(H68="","",ROUND(H68*0.75,2))</f>
        <v>17.03</v>
      </c>
      <c r="K68" s="145" t="s">
        <v>276</v>
      </c>
      <c r="L68" s="148"/>
      <c r="M68" s="160"/>
      <c r="N68" s="150"/>
      <c r="O68" s="135"/>
      <c r="P68" s="145" t="s">
        <v>187</v>
      </c>
      <c r="Q68" s="137"/>
      <c r="R68" s="137"/>
      <c r="S68" s="137"/>
      <c r="T68" s="138"/>
      <c r="U68" s="146">
        <v>21.2</v>
      </c>
      <c r="V68" s="145" t="s">
        <v>276</v>
      </c>
      <c r="W68" s="146">
        <f>IF(U68="","",ROUND(U68*0.75,2))</f>
        <v>15.9</v>
      </c>
      <c r="X68" s="145" t="s">
        <v>276</v>
      </c>
      <c r="Y68" s="151" t="s">
        <v>384</v>
      </c>
    </row>
    <row r="69" spans="1:25" ht="12.75" customHeight="1" x14ac:dyDescent="0.15">
      <c r="A69" s="135"/>
      <c r="B69" s="135"/>
      <c r="C69" s="145" t="s">
        <v>128</v>
      </c>
      <c r="D69" s="137"/>
      <c r="E69" s="137"/>
      <c r="F69" s="137"/>
      <c r="G69" s="138"/>
      <c r="H69" s="146">
        <v>21.399999999999892</v>
      </c>
      <c r="I69" s="145" t="s">
        <v>276</v>
      </c>
      <c r="J69" s="146">
        <f t="shared" si="0"/>
        <v>16.05</v>
      </c>
      <c r="K69" s="145" t="s">
        <v>276</v>
      </c>
      <c r="L69" s="148"/>
      <c r="M69" s="160"/>
      <c r="N69" s="150"/>
      <c r="O69" s="135"/>
      <c r="P69" s="145" t="s">
        <v>321</v>
      </c>
      <c r="Q69" s="137"/>
      <c r="R69" s="137"/>
      <c r="S69" s="137"/>
      <c r="T69" s="138"/>
      <c r="U69" s="146">
        <v>18.5</v>
      </c>
      <c r="V69" s="145" t="s">
        <v>276</v>
      </c>
      <c r="W69" s="146">
        <f t="shared" si="1"/>
        <v>13.88</v>
      </c>
      <c r="X69" s="145" t="s">
        <v>276</v>
      </c>
      <c r="Y69" s="151"/>
    </row>
    <row r="70" spans="1:25" ht="12.75" customHeight="1" x14ac:dyDescent="0.15">
      <c r="A70" s="135"/>
      <c r="B70" s="135"/>
      <c r="C70" s="145"/>
      <c r="D70" s="137"/>
      <c r="E70" s="137"/>
      <c r="F70" s="137"/>
      <c r="G70" s="138"/>
      <c r="H70" s="146">
        <v>84.2</v>
      </c>
      <c r="I70" s="145" t="s">
        <v>276</v>
      </c>
      <c r="J70" s="146">
        <f t="shared" si="0"/>
        <v>63.15</v>
      </c>
      <c r="K70" s="145" t="s">
        <v>276</v>
      </c>
      <c r="L70" s="148"/>
      <c r="M70" s="160"/>
      <c r="N70" s="150"/>
      <c r="O70" s="135"/>
      <c r="P70" s="145" t="s">
        <v>196</v>
      </c>
      <c r="Q70" s="137"/>
      <c r="R70" s="137"/>
      <c r="S70" s="137"/>
      <c r="T70" s="138"/>
      <c r="U70" s="146">
        <v>90.6</v>
      </c>
      <c r="V70" s="145" t="s">
        <v>276</v>
      </c>
      <c r="W70" s="146">
        <f t="shared" si="1"/>
        <v>67.95</v>
      </c>
      <c r="X70" s="145" t="s">
        <v>276</v>
      </c>
      <c r="Y70" s="151"/>
    </row>
    <row r="71" spans="1:25" ht="12.75" customHeight="1" x14ac:dyDescent="0.15">
      <c r="A71" s="135"/>
      <c r="B71" s="135"/>
      <c r="C71" s="152"/>
      <c r="D71" s="137"/>
      <c r="E71" s="137"/>
      <c r="F71" s="137"/>
      <c r="G71" s="138"/>
      <c r="H71" s="153">
        <v>2.7</v>
      </c>
      <c r="I71" s="152" t="s">
        <v>276</v>
      </c>
      <c r="J71" s="153">
        <f t="shared" si="0"/>
        <v>2.0299999999999998</v>
      </c>
      <c r="K71" s="152" t="s">
        <v>276</v>
      </c>
      <c r="L71" s="155"/>
      <c r="M71" s="160"/>
      <c r="N71" s="150"/>
      <c r="O71" s="135"/>
      <c r="P71" s="152"/>
      <c r="Q71" s="137"/>
      <c r="R71" s="137"/>
      <c r="S71" s="137"/>
      <c r="T71" s="138"/>
      <c r="U71" s="153">
        <v>1.1000000000000001</v>
      </c>
      <c r="V71" s="152" t="s">
        <v>276</v>
      </c>
      <c r="W71" s="153">
        <f t="shared" si="1"/>
        <v>0.83</v>
      </c>
      <c r="X71" s="152" t="s">
        <v>276</v>
      </c>
      <c r="Y71" s="156"/>
    </row>
    <row r="72" spans="1:25" ht="12.75" customHeight="1" x14ac:dyDescent="0.15">
      <c r="A72" s="135">
        <v>15</v>
      </c>
      <c r="B72" s="135" t="s">
        <v>330</v>
      </c>
      <c r="C72" s="157" t="s">
        <v>185</v>
      </c>
      <c r="D72" s="137" t="s">
        <v>380</v>
      </c>
      <c r="E72" s="137" t="s">
        <v>381</v>
      </c>
      <c r="F72" s="137" t="s">
        <v>385</v>
      </c>
      <c r="G72" s="138" t="s">
        <v>383</v>
      </c>
      <c r="H72" s="158">
        <v>629</v>
      </c>
      <c r="I72" s="140" t="s">
        <v>274</v>
      </c>
      <c r="J72" s="139">
        <f>IF(H72="","",H72*0.75)</f>
        <v>471.75</v>
      </c>
      <c r="K72" s="140" t="s">
        <v>274</v>
      </c>
      <c r="L72" s="144" t="s">
        <v>275</v>
      </c>
      <c r="M72" s="142"/>
      <c r="N72" s="135">
        <v>30</v>
      </c>
      <c r="O72" s="135" t="s">
        <v>86</v>
      </c>
      <c r="P72" s="173" t="s">
        <v>28</v>
      </c>
      <c r="Q72" s="137" t="s">
        <v>386</v>
      </c>
      <c r="R72" s="137" t="s">
        <v>387</v>
      </c>
      <c r="S72" s="137" t="s">
        <v>388</v>
      </c>
      <c r="T72" s="138" t="s">
        <v>389</v>
      </c>
      <c r="U72" s="158">
        <v>608</v>
      </c>
      <c r="V72" s="140" t="s">
        <v>274</v>
      </c>
      <c r="W72" s="139">
        <f>IF(U72="","",U72*0.75)</f>
        <v>456</v>
      </c>
      <c r="X72" s="140" t="s">
        <v>274</v>
      </c>
      <c r="Y72" s="144" t="s">
        <v>275</v>
      </c>
    </row>
    <row r="73" spans="1:25" ht="12.75" customHeight="1" x14ac:dyDescent="0.15">
      <c r="A73" s="135"/>
      <c r="B73" s="135"/>
      <c r="C73" s="145" t="s">
        <v>187</v>
      </c>
      <c r="D73" s="161"/>
      <c r="E73" s="161"/>
      <c r="F73" s="161"/>
      <c r="G73" s="174"/>
      <c r="H73" s="146">
        <v>21.2</v>
      </c>
      <c r="I73" s="145" t="s">
        <v>276</v>
      </c>
      <c r="J73" s="146">
        <f>IF(H73="","",ROUND(H73*0.75,2))</f>
        <v>15.9</v>
      </c>
      <c r="K73" s="145" t="s">
        <v>276</v>
      </c>
      <c r="L73" s="151" t="s">
        <v>384</v>
      </c>
      <c r="M73" s="160"/>
      <c r="N73" s="150"/>
      <c r="O73" s="135"/>
      <c r="P73" s="145" t="s">
        <v>41</v>
      </c>
      <c r="Q73" s="161"/>
      <c r="R73" s="161"/>
      <c r="S73" s="161"/>
      <c r="T73" s="174"/>
      <c r="U73" s="146">
        <v>21.3</v>
      </c>
      <c r="V73" s="145" t="s">
        <v>276</v>
      </c>
      <c r="W73" s="146">
        <f>IF(U73="","",ROUND(U73*0.75,2))</f>
        <v>15.98</v>
      </c>
      <c r="X73" s="145" t="s">
        <v>276</v>
      </c>
      <c r="Y73" s="151" t="s">
        <v>390</v>
      </c>
    </row>
    <row r="74" spans="1:25" ht="12.75" customHeight="1" x14ac:dyDescent="0.15">
      <c r="A74" s="135"/>
      <c r="B74" s="135"/>
      <c r="C74" s="145" t="s">
        <v>321</v>
      </c>
      <c r="D74" s="161"/>
      <c r="E74" s="161"/>
      <c r="F74" s="161"/>
      <c r="G74" s="174"/>
      <c r="H74" s="146">
        <v>18.5</v>
      </c>
      <c r="I74" s="145" t="s">
        <v>276</v>
      </c>
      <c r="J74" s="146">
        <f t="shared" si="0"/>
        <v>13.88</v>
      </c>
      <c r="K74" s="145" t="s">
        <v>276</v>
      </c>
      <c r="L74" s="151"/>
      <c r="M74" s="160"/>
      <c r="N74" s="150"/>
      <c r="O74" s="135"/>
      <c r="P74" s="145" t="s">
        <v>278</v>
      </c>
      <c r="Q74" s="161"/>
      <c r="R74" s="161"/>
      <c r="S74" s="161"/>
      <c r="T74" s="174"/>
      <c r="U74" s="146">
        <v>18.299999999999891</v>
      </c>
      <c r="V74" s="145" t="s">
        <v>276</v>
      </c>
      <c r="W74" s="146">
        <f t="shared" si="1"/>
        <v>13.72</v>
      </c>
      <c r="X74" s="145" t="s">
        <v>276</v>
      </c>
      <c r="Y74" s="151"/>
    </row>
    <row r="75" spans="1:25" ht="12.75" customHeight="1" x14ac:dyDescent="0.15">
      <c r="A75" s="135"/>
      <c r="B75" s="135"/>
      <c r="C75" s="145" t="s">
        <v>107</v>
      </c>
      <c r="D75" s="161"/>
      <c r="E75" s="161"/>
      <c r="F75" s="161"/>
      <c r="G75" s="174"/>
      <c r="H75" s="146">
        <v>92.2</v>
      </c>
      <c r="I75" s="145" t="s">
        <v>276</v>
      </c>
      <c r="J75" s="146">
        <f t="shared" si="0"/>
        <v>69.150000000000006</v>
      </c>
      <c r="K75" s="145" t="s">
        <v>276</v>
      </c>
      <c r="L75" s="151"/>
      <c r="M75" s="160"/>
      <c r="N75" s="150"/>
      <c r="O75" s="135"/>
      <c r="P75" s="145" t="s">
        <v>46</v>
      </c>
      <c r="Q75" s="161"/>
      <c r="R75" s="161"/>
      <c r="S75" s="161"/>
      <c r="T75" s="174"/>
      <c r="U75" s="146">
        <v>87.6</v>
      </c>
      <c r="V75" s="145" t="s">
        <v>276</v>
      </c>
      <c r="W75" s="146">
        <f t="shared" si="1"/>
        <v>65.7</v>
      </c>
      <c r="X75" s="145" t="s">
        <v>276</v>
      </c>
      <c r="Y75" s="151"/>
    </row>
    <row r="76" spans="1:25" ht="12.75" customHeight="1" x14ac:dyDescent="0.15">
      <c r="A76" s="135"/>
      <c r="B76" s="135"/>
      <c r="C76" s="152"/>
      <c r="D76" s="161"/>
      <c r="E76" s="161"/>
      <c r="F76" s="161"/>
      <c r="G76" s="174"/>
      <c r="H76" s="153">
        <v>1.1000000000000001</v>
      </c>
      <c r="I76" s="152" t="s">
        <v>276</v>
      </c>
      <c r="J76" s="153">
        <f t="shared" si="0"/>
        <v>0.83</v>
      </c>
      <c r="K76" s="152" t="s">
        <v>276</v>
      </c>
      <c r="L76" s="156"/>
      <c r="M76" s="160"/>
      <c r="N76" s="150"/>
      <c r="O76" s="135"/>
      <c r="P76" s="152"/>
      <c r="Q76" s="161"/>
      <c r="R76" s="161"/>
      <c r="S76" s="161"/>
      <c r="T76" s="174"/>
      <c r="U76" s="153">
        <v>2.7</v>
      </c>
      <c r="V76" s="152" t="s">
        <v>276</v>
      </c>
      <c r="W76" s="153">
        <f t="shared" si="1"/>
        <v>2.0299999999999998</v>
      </c>
      <c r="X76" s="152" t="s">
        <v>276</v>
      </c>
      <c r="Y76" s="156"/>
    </row>
    <row r="77" spans="1:25" ht="12.75" customHeight="1" x14ac:dyDescent="0.15">
      <c r="A77" s="135">
        <v>16</v>
      </c>
      <c r="B77" s="135" t="s">
        <v>86</v>
      </c>
      <c r="C77" s="136" t="s">
        <v>28</v>
      </c>
      <c r="D77" s="137" t="s">
        <v>386</v>
      </c>
      <c r="E77" s="137" t="s">
        <v>387</v>
      </c>
      <c r="F77" s="137" t="s">
        <v>388</v>
      </c>
      <c r="G77" s="138" t="s">
        <v>389</v>
      </c>
      <c r="H77" s="158">
        <v>608</v>
      </c>
      <c r="I77" s="140" t="s">
        <v>274</v>
      </c>
      <c r="J77" s="139">
        <f>IF(H77="","",H77*0.75)</f>
        <v>456</v>
      </c>
      <c r="K77" s="140" t="s">
        <v>274</v>
      </c>
      <c r="L77" s="144" t="s">
        <v>275</v>
      </c>
      <c r="M77" s="142"/>
      <c r="N77" s="135">
        <v>31</v>
      </c>
      <c r="O77" s="135" t="s">
        <v>280</v>
      </c>
      <c r="P77" s="143" t="s">
        <v>71</v>
      </c>
      <c r="Q77" s="137" t="s">
        <v>270</v>
      </c>
      <c r="R77" s="137" t="s">
        <v>271</v>
      </c>
      <c r="S77" s="137" t="s">
        <v>272</v>
      </c>
      <c r="T77" s="138" t="s">
        <v>273</v>
      </c>
      <c r="U77" s="158">
        <v>625</v>
      </c>
      <c r="V77" s="140" t="s">
        <v>274</v>
      </c>
      <c r="W77" s="139">
        <f>IF(U77="","",U77*0.75)</f>
        <v>468.75</v>
      </c>
      <c r="X77" s="140" t="s">
        <v>274</v>
      </c>
      <c r="Y77" s="144" t="s">
        <v>275</v>
      </c>
    </row>
    <row r="78" spans="1:25" ht="12.75" customHeight="1" x14ac:dyDescent="0.15">
      <c r="A78" s="135"/>
      <c r="B78" s="135"/>
      <c r="C78" s="145" t="s">
        <v>41</v>
      </c>
      <c r="D78" s="137"/>
      <c r="E78" s="137"/>
      <c r="F78" s="137"/>
      <c r="G78" s="138"/>
      <c r="H78" s="146">
        <v>21.3</v>
      </c>
      <c r="I78" s="145" t="s">
        <v>276</v>
      </c>
      <c r="J78" s="146">
        <f>IF(H78="","",ROUND(H78*0.75,2))</f>
        <v>15.98</v>
      </c>
      <c r="K78" s="145" t="s">
        <v>276</v>
      </c>
      <c r="L78" s="151" t="s">
        <v>390</v>
      </c>
      <c r="M78" s="160"/>
      <c r="N78" s="150"/>
      <c r="O78" s="135"/>
      <c r="P78" s="145" t="s">
        <v>194</v>
      </c>
      <c r="Q78" s="137"/>
      <c r="R78" s="137"/>
      <c r="S78" s="137"/>
      <c r="T78" s="138"/>
      <c r="U78" s="146">
        <v>26.6</v>
      </c>
      <c r="V78" s="145" t="s">
        <v>276</v>
      </c>
      <c r="W78" s="146">
        <f>IF(U78="","",ROUND(U78*0.75,2))</f>
        <v>19.95</v>
      </c>
      <c r="X78" s="145" t="s">
        <v>276</v>
      </c>
      <c r="Y78" s="151" t="s">
        <v>277</v>
      </c>
    </row>
    <row r="79" spans="1:25" ht="12.75" customHeight="1" x14ac:dyDescent="0.15">
      <c r="A79" s="135"/>
      <c r="B79" s="135"/>
      <c r="C79" s="145" t="s">
        <v>278</v>
      </c>
      <c r="D79" s="137"/>
      <c r="E79" s="137"/>
      <c r="F79" s="137"/>
      <c r="G79" s="138"/>
      <c r="H79" s="146">
        <v>18.3</v>
      </c>
      <c r="I79" s="145" t="s">
        <v>276</v>
      </c>
      <c r="J79" s="146">
        <f>IF(H79="","",ROUND(H79*0.75,2))</f>
        <v>13.73</v>
      </c>
      <c r="K79" s="145" t="s">
        <v>276</v>
      </c>
      <c r="L79" s="151"/>
      <c r="M79" s="160"/>
      <c r="N79" s="150"/>
      <c r="O79" s="135"/>
      <c r="P79" s="145" t="s">
        <v>279</v>
      </c>
      <c r="Q79" s="137"/>
      <c r="R79" s="137"/>
      <c r="S79" s="137"/>
      <c r="T79" s="138"/>
      <c r="U79" s="146">
        <v>19.600000000000001</v>
      </c>
      <c r="V79" s="145" t="s">
        <v>276</v>
      </c>
      <c r="W79" s="146">
        <f>IF(U79="","",ROUND(U79*0.75,2))</f>
        <v>14.7</v>
      </c>
      <c r="X79" s="145" t="s">
        <v>276</v>
      </c>
      <c r="Y79" s="151"/>
    </row>
    <row r="80" spans="1:25" ht="12.75" customHeight="1" x14ac:dyDescent="0.15">
      <c r="A80" s="135"/>
      <c r="B80" s="135"/>
      <c r="C80" s="145" t="s">
        <v>46</v>
      </c>
      <c r="D80" s="137"/>
      <c r="E80" s="137"/>
      <c r="F80" s="137"/>
      <c r="G80" s="138"/>
      <c r="H80" s="146">
        <v>87.6</v>
      </c>
      <c r="I80" s="145" t="s">
        <v>276</v>
      </c>
      <c r="J80" s="146">
        <f>IF(H80="","",ROUND(H80*0.75,2))</f>
        <v>65.7</v>
      </c>
      <c r="K80" s="145" t="s">
        <v>276</v>
      </c>
      <c r="L80" s="151"/>
      <c r="M80" s="160"/>
      <c r="N80" s="150"/>
      <c r="O80" s="135"/>
      <c r="P80" s="145" t="s">
        <v>162</v>
      </c>
      <c r="Q80" s="137"/>
      <c r="R80" s="137"/>
      <c r="S80" s="137"/>
      <c r="T80" s="138"/>
      <c r="U80" s="146">
        <v>81.900000000000006</v>
      </c>
      <c r="V80" s="145" t="s">
        <v>276</v>
      </c>
      <c r="W80" s="146">
        <f>IF(U80="","",ROUND(U80*0.75,2))</f>
        <v>61.43</v>
      </c>
      <c r="X80" s="145" t="s">
        <v>276</v>
      </c>
      <c r="Y80" s="151"/>
    </row>
    <row r="81" spans="1:26" ht="12.75" customHeight="1" x14ac:dyDescent="0.15">
      <c r="A81" s="135"/>
      <c r="B81" s="135"/>
      <c r="C81" s="152"/>
      <c r="D81" s="137"/>
      <c r="E81" s="137"/>
      <c r="F81" s="137"/>
      <c r="G81" s="138"/>
      <c r="H81" s="153">
        <v>2.7</v>
      </c>
      <c r="I81" s="152" t="s">
        <v>276</v>
      </c>
      <c r="J81" s="153">
        <f>IF(H81="","",ROUND(H81*0.75,2))</f>
        <v>2.0299999999999998</v>
      </c>
      <c r="K81" s="152" t="s">
        <v>276</v>
      </c>
      <c r="L81" s="156"/>
      <c r="M81" s="160"/>
      <c r="N81" s="175"/>
      <c r="O81" s="135"/>
      <c r="P81" s="145"/>
      <c r="Q81" s="176"/>
      <c r="R81" s="176"/>
      <c r="S81" s="176"/>
      <c r="T81" s="177"/>
      <c r="U81" s="146">
        <v>1.5</v>
      </c>
      <c r="V81" s="145" t="s">
        <v>276</v>
      </c>
      <c r="W81" s="146">
        <f>IF(U81="","",ROUND(U81*0.75,2))</f>
        <v>1.1299999999999999</v>
      </c>
      <c r="X81" s="145" t="s">
        <v>276</v>
      </c>
      <c r="Y81" s="151"/>
    </row>
    <row r="82" spans="1:26" ht="12.75" customHeight="1" x14ac:dyDescent="0.15">
      <c r="A82" s="135" t="s">
        <v>391</v>
      </c>
      <c r="B82" s="135"/>
      <c r="C82" s="127" t="s">
        <v>392</v>
      </c>
      <c r="D82" s="178" t="s">
        <v>393</v>
      </c>
      <c r="E82" s="179"/>
      <c r="F82" s="179"/>
      <c r="G82" s="180"/>
      <c r="H82" s="149"/>
      <c r="I82" s="160"/>
      <c r="J82" s="149"/>
      <c r="K82" s="160"/>
      <c r="M82" s="160"/>
      <c r="N82" s="181" t="s">
        <v>394</v>
      </c>
      <c r="O82" s="181"/>
      <c r="P82" s="181"/>
      <c r="Q82" s="181"/>
      <c r="R82" s="181"/>
      <c r="S82" s="181"/>
      <c r="T82" s="181"/>
      <c r="U82" s="181"/>
      <c r="V82" s="182"/>
      <c r="W82" s="183"/>
      <c r="X82" s="182"/>
      <c r="Y82" s="184"/>
    </row>
    <row r="83" spans="1:26" ht="12.75" customHeight="1" x14ac:dyDescent="0.15">
      <c r="A83" s="135"/>
      <c r="B83" s="135"/>
      <c r="C83" s="127" t="s">
        <v>395</v>
      </c>
      <c r="D83" s="185" t="s">
        <v>396</v>
      </c>
      <c r="E83" s="185" t="s">
        <v>397</v>
      </c>
      <c r="F83" s="185" t="s">
        <v>398</v>
      </c>
      <c r="G83" s="185" t="s">
        <v>399</v>
      </c>
      <c r="H83" s="185" t="s">
        <v>400</v>
      </c>
      <c r="I83" s="160"/>
      <c r="J83" s="186"/>
      <c r="K83" s="160"/>
      <c r="M83" s="160"/>
      <c r="N83" s="187"/>
      <c r="O83" s="187"/>
      <c r="P83" s="187"/>
      <c r="Q83" s="187"/>
      <c r="R83" s="187"/>
      <c r="S83" s="187"/>
      <c r="T83" s="187"/>
      <c r="U83" s="187"/>
      <c r="V83" s="188"/>
      <c r="W83" s="189"/>
      <c r="X83" s="188"/>
      <c r="Y83" s="190"/>
      <c r="Z83" s="160"/>
    </row>
    <row r="84" spans="1:26" ht="12.75" customHeight="1" x14ac:dyDescent="0.15">
      <c r="A84" s="191" t="s">
        <v>401</v>
      </c>
      <c r="B84" s="192" t="s">
        <v>402</v>
      </c>
      <c r="C84" s="193" t="s">
        <v>403</v>
      </c>
      <c r="D84" s="194">
        <f>18272/30</f>
        <v>609.06666666666672</v>
      </c>
      <c r="E84" s="195">
        <f>671.6/30</f>
        <v>22.386666666666667</v>
      </c>
      <c r="F84" s="195">
        <f>557.9/30</f>
        <v>18.596666666666668</v>
      </c>
      <c r="G84" s="195">
        <f>2565.3/30</f>
        <v>85.51</v>
      </c>
      <c r="H84" s="195">
        <f>50.1/30</f>
        <v>1.6700000000000002</v>
      </c>
      <c r="I84" s="160"/>
      <c r="J84" s="196"/>
      <c r="K84" s="160"/>
      <c r="M84" s="160"/>
      <c r="N84" s="197" t="s">
        <v>404</v>
      </c>
      <c r="O84" s="198"/>
      <c r="P84" s="188"/>
      <c r="Q84" s="199"/>
      <c r="R84" s="199"/>
      <c r="S84" s="199"/>
      <c r="T84" s="200"/>
      <c r="U84" s="189"/>
      <c r="V84" s="188"/>
      <c r="W84" s="189"/>
      <c r="X84" s="188"/>
      <c r="Y84" s="201"/>
      <c r="Z84" s="160"/>
    </row>
    <row r="85" spans="1:26" ht="12.75" customHeight="1" x14ac:dyDescent="0.15">
      <c r="A85" s="191" t="s">
        <v>405</v>
      </c>
      <c r="B85" s="192" t="s">
        <v>402</v>
      </c>
      <c r="C85" s="193" t="s">
        <v>406</v>
      </c>
      <c r="D85" s="194">
        <f>+D84*0.75</f>
        <v>456.80000000000007</v>
      </c>
      <c r="E85" s="195">
        <f>+E84*0.75</f>
        <v>16.79</v>
      </c>
      <c r="F85" s="195">
        <f>+F84*0.75</f>
        <v>13.947500000000002</v>
      </c>
      <c r="G85" s="195">
        <f>+G84*0.75</f>
        <v>64.132500000000007</v>
      </c>
      <c r="H85" s="195">
        <f>+H84*0.75</f>
        <v>1.2525000000000002</v>
      </c>
      <c r="I85" s="160"/>
      <c r="J85" s="196"/>
      <c r="K85" s="160"/>
      <c r="M85" s="160"/>
      <c r="N85" s="202" t="s">
        <v>407</v>
      </c>
      <c r="O85" s="198"/>
      <c r="P85" s="188"/>
      <c r="Q85" s="199"/>
      <c r="R85" s="199"/>
      <c r="S85" s="199"/>
      <c r="T85" s="200"/>
      <c r="U85" s="189"/>
      <c r="V85" s="188"/>
      <c r="W85" s="189"/>
      <c r="X85" s="188"/>
      <c r="Y85" s="201"/>
      <c r="Z85" s="160"/>
    </row>
    <row r="86" spans="1:26" ht="12.75" customHeight="1" x14ac:dyDescent="0.15">
      <c r="A86" s="203"/>
      <c r="B86" s="204"/>
      <c r="C86" s="205"/>
      <c r="D86" s="206"/>
      <c r="E86" s="207"/>
      <c r="F86" s="207"/>
      <c r="G86" s="207"/>
      <c r="H86" s="196"/>
      <c r="I86" s="160"/>
      <c r="J86" s="196"/>
      <c r="K86" s="160"/>
      <c r="M86" s="160"/>
      <c r="N86" s="142" t="s">
        <v>408</v>
      </c>
      <c r="O86" s="198"/>
      <c r="P86" s="188"/>
      <c r="Q86" s="199"/>
      <c r="R86" s="199"/>
      <c r="S86" s="199"/>
      <c r="T86" s="200"/>
      <c r="U86" s="189"/>
      <c r="V86" s="188"/>
      <c r="W86" s="189"/>
      <c r="X86" s="188"/>
      <c r="Y86" s="201"/>
      <c r="Z86" s="160"/>
    </row>
    <row r="87" spans="1:26" ht="12.75" customHeight="1" x14ac:dyDescent="0.15">
      <c r="A87" s="208"/>
      <c r="I87" s="160"/>
      <c r="K87" s="160"/>
      <c r="M87" s="160"/>
      <c r="N87" s="142" t="s">
        <v>409</v>
      </c>
      <c r="V87" s="142"/>
      <c r="W87" s="209"/>
      <c r="X87" s="142"/>
      <c r="Z87" s="160"/>
    </row>
    <row r="88" spans="1:26" ht="12.75" customHeight="1" x14ac:dyDescent="0.15">
      <c r="A88" s="208"/>
      <c r="N88" s="142" t="s">
        <v>410</v>
      </c>
      <c r="V88" s="149"/>
      <c r="W88" s="210"/>
      <c r="X88" s="149"/>
      <c r="Z88" s="160"/>
    </row>
    <row r="89" spans="1:26" ht="12.75" customHeight="1" x14ac:dyDescent="0.15">
      <c r="N89" s="208" t="s">
        <v>411</v>
      </c>
      <c r="O89" s="211"/>
      <c r="P89" s="198"/>
      <c r="Q89" s="212"/>
      <c r="R89" s="212"/>
      <c r="S89" s="212"/>
      <c r="T89" s="212"/>
      <c r="U89" s="213"/>
      <c r="V89" s="149"/>
      <c r="W89" s="210"/>
      <c r="X89" s="149"/>
      <c r="Y89" s="212"/>
    </row>
    <row r="90" spans="1:26" ht="12.75" customHeight="1" x14ac:dyDescent="0.15">
      <c r="N90" s="208" t="s">
        <v>412</v>
      </c>
      <c r="O90" s="211"/>
      <c r="P90" s="198"/>
      <c r="Q90" s="212"/>
      <c r="R90" s="212"/>
      <c r="S90" s="212"/>
      <c r="T90" s="212"/>
      <c r="U90" s="213"/>
      <c r="V90" s="149"/>
      <c r="W90" s="210"/>
      <c r="X90" s="149"/>
      <c r="Y90" s="212"/>
    </row>
    <row r="91" spans="1:26" x14ac:dyDescent="0.15">
      <c r="N91" s="208" t="s">
        <v>413</v>
      </c>
      <c r="O91" s="214"/>
      <c r="P91" s="214"/>
      <c r="Q91" s="214"/>
      <c r="R91" s="214"/>
      <c r="S91" s="214"/>
      <c r="T91" s="214"/>
      <c r="U91" s="214"/>
      <c r="V91" s="142"/>
      <c r="W91" s="142"/>
      <c r="X91" s="142"/>
      <c r="Y91" s="214"/>
    </row>
    <row r="92" spans="1:26" x14ac:dyDescent="0.15">
      <c r="N92" s="208" t="s">
        <v>414</v>
      </c>
      <c r="O92" s="214"/>
      <c r="P92" s="214"/>
      <c r="Q92" s="214"/>
      <c r="R92" s="214"/>
      <c r="S92" s="214"/>
      <c r="T92" s="214"/>
      <c r="U92" s="214"/>
      <c r="V92" s="160"/>
      <c r="W92" s="160"/>
      <c r="X92" s="160"/>
      <c r="Y92" s="214"/>
    </row>
    <row r="93" spans="1:26" x14ac:dyDescent="0.15">
      <c r="N93" s="208" t="s">
        <v>415</v>
      </c>
      <c r="O93" s="149"/>
      <c r="P93" s="160"/>
      <c r="Q93" s="215"/>
      <c r="R93" s="215"/>
      <c r="S93" s="215"/>
      <c r="T93" s="216"/>
      <c r="U93" s="196"/>
      <c r="V93" s="160"/>
      <c r="W93" s="196"/>
      <c r="X93" s="160"/>
      <c r="Y93" s="216"/>
    </row>
    <row r="94" spans="1:26" x14ac:dyDescent="0.15">
      <c r="N94" s="142"/>
      <c r="O94" s="149"/>
      <c r="P94" s="160"/>
      <c r="Q94" s="215"/>
      <c r="R94" s="215"/>
      <c r="S94" s="215"/>
      <c r="T94" s="216"/>
      <c r="U94" s="196"/>
      <c r="V94" s="160"/>
      <c r="W94" s="196"/>
      <c r="X94" s="160"/>
      <c r="Y94" s="216"/>
    </row>
    <row r="95" spans="1:26" x14ac:dyDescent="0.15">
      <c r="O95" s="160"/>
      <c r="P95" s="160"/>
      <c r="Q95" s="160"/>
      <c r="R95" s="160"/>
      <c r="S95" s="160"/>
      <c r="T95" s="160"/>
      <c r="U95" s="196"/>
      <c r="V95" s="160"/>
      <c r="W95" s="196"/>
      <c r="X95" s="160"/>
      <c r="Y95" s="160"/>
    </row>
    <row r="99" spans="18:23" x14ac:dyDescent="0.15">
      <c r="R99" s="120"/>
      <c r="U99" s="119"/>
      <c r="W99" s="119"/>
    </row>
    <row r="100" spans="18:23" x14ac:dyDescent="0.15">
      <c r="R100" s="120"/>
      <c r="U100" s="119"/>
      <c r="W100" s="119"/>
    </row>
    <row r="101" spans="18:23" x14ac:dyDescent="0.15">
      <c r="R101" s="120"/>
      <c r="U101" s="119"/>
      <c r="W101" s="119"/>
    </row>
    <row r="102" spans="18:23" x14ac:dyDescent="0.15">
      <c r="R102" s="120"/>
      <c r="U102" s="119"/>
      <c r="W102" s="119"/>
    </row>
    <row r="103" spans="18:23" x14ac:dyDescent="0.15">
      <c r="R103" s="120"/>
      <c r="U103" s="119"/>
      <c r="W103" s="119"/>
    </row>
    <row r="104" spans="18:23" x14ac:dyDescent="0.15">
      <c r="R104" s="120"/>
      <c r="U104" s="119"/>
      <c r="W104" s="119"/>
    </row>
  </sheetData>
  <mergeCells count="215">
    <mergeCell ref="R77:R81"/>
    <mergeCell ref="S77:S81"/>
    <mergeCell ref="T77:T81"/>
    <mergeCell ref="A82:B83"/>
    <mergeCell ref="N82:U83"/>
    <mergeCell ref="T72:T76"/>
    <mergeCell ref="A77:A81"/>
    <mergeCell ref="B77:B81"/>
    <mergeCell ref="D77:D81"/>
    <mergeCell ref="E77:E81"/>
    <mergeCell ref="F77:F81"/>
    <mergeCell ref="G77:G81"/>
    <mergeCell ref="N77:N81"/>
    <mergeCell ref="O77:O81"/>
    <mergeCell ref="Q77:Q81"/>
    <mergeCell ref="G72:G76"/>
    <mergeCell ref="N72:N76"/>
    <mergeCell ref="O72:O76"/>
    <mergeCell ref="Q72:Q76"/>
    <mergeCell ref="R72:R76"/>
    <mergeCell ref="S72:S76"/>
    <mergeCell ref="O67:O71"/>
    <mergeCell ref="Q67:Q71"/>
    <mergeCell ref="R67:R71"/>
    <mergeCell ref="S67:S71"/>
    <mergeCell ref="T67:T71"/>
    <mergeCell ref="A72:A76"/>
    <mergeCell ref="B72:B76"/>
    <mergeCell ref="D72:D76"/>
    <mergeCell ref="E72:E76"/>
    <mergeCell ref="F72:F76"/>
    <mergeCell ref="S62:S66"/>
    <mergeCell ref="T62:T66"/>
    <mergeCell ref="A67:A71"/>
    <mergeCell ref="B67:B71"/>
    <mergeCell ref="D67:D71"/>
    <mergeCell ref="E67:E71"/>
    <mergeCell ref="F67:F71"/>
    <mergeCell ref="G67:G71"/>
    <mergeCell ref="L67:L71"/>
    <mergeCell ref="N67:N71"/>
    <mergeCell ref="G62:G66"/>
    <mergeCell ref="L62:L66"/>
    <mergeCell ref="N62:N66"/>
    <mergeCell ref="O62:O66"/>
    <mergeCell ref="Q62:Q66"/>
    <mergeCell ref="R62:R66"/>
    <mergeCell ref="Q57:Q61"/>
    <mergeCell ref="R57:R61"/>
    <mergeCell ref="S57:S61"/>
    <mergeCell ref="T57:T61"/>
    <mergeCell ref="Y57:Y61"/>
    <mergeCell ref="A62:A66"/>
    <mergeCell ref="B62:B66"/>
    <mergeCell ref="D62:D66"/>
    <mergeCell ref="E62:E66"/>
    <mergeCell ref="F62:F66"/>
    <mergeCell ref="Y52:Y56"/>
    <mergeCell ref="A57:A61"/>
    <mergeCell ref="B57:B61"/>
    <mergeCell ref="D57:D61"/>
    <mergeCell ref="E57:E61"/>
    <mergeCell ref="F57:F61"/>
    <mergeCell ref="G57:G61"/>
    <mergeCell ref="L57:L61"/>
    <mergeCell ref="N57:N61"/>
    <mergeCell ref="O57:O61"/>
    <mergeCell ref="N52:N56"/>
    <mergeCell ref="O52:O56"/>
    <mergeCell ref="Q52:Q56"/>
    <mergeCell ref="R52:R56"/>
    <mergeCell ref="S52:S56"/>
    <mergeCell ref="T52:T56"/>
    <mergeCell ref="A52:A56"/>
    <mergeCell ref="B52:B56"/>
    <mergeCell ref="D52:D56"/>
    <mergeCell ref="E52:E56"/>
    <mergeCell ref="F52:F56"/>
    <mergeCell ref="G52:G56"/>
    <mergeCell ref="N47:N51"/>
    <mergeCell ref="O47:O51"/>
    <mergeCell ref="Q47:Q51"/>
    <mergeCell ref="R47:R51"/>
    <mergeCell ref="S47:S51"/>
    <mergeCell ref="T47:T51"/>
    <mergeCell ref="A47:A51"/>
    <mergeCell ref="B47:B51"/>
    <mergeCell ref="D47:D51"/>
    <mergeCell ref="E47:E51"/>
    <mergeCell ref="F47:F51"/>
    <mergeCell ref="G47:G51"/>
    <mergeCell ref="N42:N46"/>
    <mergeCell ref="O42:O46"/>
    <mergeCell ref="Q42:Q46"/>
    <mergeCell ref="R42:R46"/>
    <mergeCell ref="S42:S46"/>
    <mergeCell ref="T42:T46"/>
    <mergeCell ref="A42:A46"/>
    <mergeCell ref="B42:B46"/>
    <mergeCell ref="D42:D46"/>
    <mergeCell ref="E42:E46"/>
    <mergeCell ref="F42:F46"/>
    <mergeCell ref="G42:G46"/>
    <mergeCell ref="N37:N41"/>
    <mergeCell ref="O37:O41"/>
    <mergeCell ref="Q37:Q41"/>
    <mergeCell ref="R37:R41"/>
    <mergeCell ref="S37:S41"/>
    <mergeCell ref="T37:T41"/>
    <mergeCell ref="Q32:Q36"/>
    <mergeCell ref="R32:R36"/>
    <mergeCell ref="S32:S36"/>
    <mergeCell ref="T32:T36"/>
    <mergeCell ref="A37:A41"/>
    <mergeCell ref="B37:B41"/>
    <mergeCell ref="D37:D41"/>
    <mergeCell ref="E37:E41"/>
    <mergeCell ref="F37:F41"/>
    <mergeCell ref="G37:G41"/>
    <mergeCell ref="S27:S31"/>
    <mergeCell ref="T27:T31"/>
    <mergeCell ref="A32:A36"/>
    <mergeCell ref="B32:B36"/>
    <mergeCell ref="D32:D36"/>
    <mergeCell ref="E32:E36"/>
    <mergeCell ref="F32:F36"/>
    <mergeCell ref="G32:G36"/>
    <mergeCell ref="N32:N36"/>
    <mergeCell ref="O32:O36"/>
    <mergeCell ref="G27:G31"/>
    <mergeCell ref="L27:L31"/>
    <mergeCell ref="N27:N31"/>
    <mergeCell ref="O27:O31"/>
    <mergeCell ref="Q27:Q31"/>
    <mergeCell ref="R27:R31"/>
    <mergeCell ref="Q22:Q26"/>
    <mergeCell ref="R22:R26"/>
    <mergeCell ref="S22:S26"/>
    <mergeCell ref="T22:T26"/>
    <mergeCell ref="Y22:Y26"/>
    <mergeCell ref="A27:A31"/>
    <mergeCell ref="B27:B31"/>
    <mergeCell ref="D27:D31"/>
    <mergeCell ref="E27:E31"/>
    <mergeCell ref="F27:F31"/>
    <mergeCell ref="Y17:Y21"/>
    <mergeCell ref="A22:A26"/>
    <mergeCell ref="B22:B26"/>
    <mergeCell ref="D22:D26"/>
    <mergeCell ref="E22:E26"/>
    <mergeCell ref="F22:F26"/>
    <mergeCell ref="G22:G26"/>
    <mergeCell ref="L22:L26"/>
    <mergeCell ref="N22:N26"/>
    <mergeCell ref="O22:O26"/>
    <mergeCell ref="N17:N21"/>
    <mergeCell ref="O17:O21"/>
    <mergeCell ref="Q17:Q21"/>
    <mergeCell ref="R17:R21"/>
    <mergeCell ref="S17:S21"/>
    <mergeCell ref="T17:T21"/>
    <mergeCell ref="Q12:Q16"/>
    <mergeCell ref="R12:R16"/>
    <mergeCell ref="S12:S16"/>
    <mergeCell ref="T12:T16"/>
    <mergeCell ref="A17:A21"/>
    <mergeCell ref="B17:B21"/>
    <mergeCell ref="D17:D21"/>
    <mergeCell ref="E17:E21"/>
    <mergeCell ref="F17:F21"/>
    <mergeCell ref="G17:G21"/>
    <mergeCell ref="T7:T11"/>
    <mergeCell ref="A12:A16"/>
    <mergeCell ref="B12:B16"/>
    <mergeCell ref="D12:D16"/>
    <mergeCell ref="E12:E16"/>
    <mergeCell ref="F12:F16"/>
    <mergeCell ref="G12:G16"/>
    <mergeCell ref="L12:L16"/>
    <mergeCell ref="N12:N16"/>
    <mergeCell ref="O12:O16"/>
    <mergeCell ref="L7:L11"/>
    <mergeCell ref="N7:N11"/>
    <mergeCell ref="O7:O11"/>
    <mergeCell ref="Q7:Q11"/>
    <mergeCell ref="R7:R11"/>
    <mergeCell ref="S7:S11"/>
    <mergeCell ref="A7:A11"/>
    <mergeCell ref="B7:B11"/>
    <mergeCell ref="D7:D11"/>
    <mergeCell ref="E7:E11"/>
    <mergeCell ref="F7:F11"/>
    <mergeCell ref="G7:G11"/>
    <mergeCell ref="L3:L6"/>
    <mergeCell ref="Q3:Q6"/>
    <mergeCell ref="R3:R6"/>
    <mergeCell ref="S3:S6"/>
    <mergeCell ref="T3:T6"/>
    <mergeCell ref="Y3:Y6"/>
    <mergeCell ref="N2:N6"/>
    <mergeCell ref="O2:O6"/>
    <mergeCell ref="P2:P6"/>
    <mergeCell ref="Q2:S2"/>
    <mergeCell ref="U2:U6"/>
    <mergeCell ref="W2:W6"/>
    <mergeCell ref="A2:A6"/>
    <mergeCell ref="B2:B6"/>
    <mergeCell ref="C2:C6"/>
    <mergeCell ref="D2:F2"/>
    <mergeCell ref="H2:H6"/>
    <mergeCell ref="J2:J6"/>
    <mergeCell ref="D3:D6"/>
    <mergeCell ref="E3:E6"/>
    <mergeCell ref="F3:F6"/>
    <mergeCell ref="G3:G6"/>
  </mergeCells>
  <phoneticPr fontId="20"/>
  <printOptions horizontalCentered="1" verticalCentered="1"/>
  <pageMargins left="0.39370078740157483" right="0.39370078740157483" top="0.39370078740157483" bottom="0.39370078740157483" header="0.19685039370078741" footer="0.19685039370078741"/>
  <pageSetup paperSize="12" scale="61"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242</v>
      </c>
      <c r="B1" s="98"/>
      <c r="C1" s="99" t="s">
        <v>219</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220</v>
      </c>
      <c r="L2" s="100"/>
      <c r="M2" s="100"/>
      <c r="N2" s="3"/>
      <c r="O2" s="4"/>
      <c r="P2" s="4"/>
      <c r="Q2" s="4"/>
    </row>
    <row r="3" spans="1:17" ht="15.75" customHeight="1" x14ac:dyDescent="0.15">
      <c r="A3" s="1"/>
      <c r="B3" s="1"/>
      <c r="C3" s="2"/>
      <c r="D3" s="5"/>
      <c r="E3" s="2"/>
      <c r="F3" s="6"/>
      <c r="G3" s="7"/>
      <c r="H3" s="7"/>
      <c r="I3" s="2"/>
      <c r="J3" s="8"/>
      <c r="K3" s="9" t="s">
        <v>221</v>
      </c>
      <c r="L3" s="10" t="s">
        <v>222</v>
      </c>
      <c r="M3" s="10" t="s">
        <v>223</v>
      </c>
      <c r="N3" s="11"/>
      <c r="O3" s="4"/>
      <c r="P3" s="4"/>
      <c r="Q3" s="4"/>
    </row>
    <row r="4" spans="1:17" ht="30" customHeight="1" x14ac:dyDescent="0.15">
      <c r="A4" s="1"/>
      <c r="B4" s="1"/>
      <c r="C4" s="2"/>
      <c r="D4" s="5"/>
      <c r="E4" s="2"/>
      <c r="F4" s="6"/>
      <c r="G4" s="7"/>
      <c r="H4" s="7"/>
      <c r="I4" s="2"/>
      <c r="J4" s="12" t="s">
        <v>224</v>
      </c>
      <c r="K4" s="13"/>
      <c r="L4" s="14"/>
      <c r="M4" s="14"/>
      <c r="N4" s="15"/>
      <c r="O4" s="4"/>
      <c r="P4" s="4"/>
      <c r="Q4" s="4"/>
    </row>
    <row r="5" spans="1:17" ht="30" customHeight="1" x14ac:dyDescent="0.15">
      <c r="A5" s="1"/>
      <c r="B5" s="1"/>
      <c r="C5" s="2"/>
      <c r="D5" s="5"/>
      <c r="E5" s="2"/>
      <c r="F5" s="6"/>
      <c r="G5" s="7"/>
      <c r="H5" s="7"/>
      <c r="I5" s="2"/>
      <c r="J5" s="12" t="s">
        <v>225</v>
      </c>
      <c r="K5" s="13"/>
      <c r="L5" s="14"/>
      <c r="M5" s="14"/>
      <c r="N5" s="15"/>
      <c r="O5" s="4"/>
      <c r="P5" s="4"/>
      <c r="Q5" s="4"/>
    </row>
    <row r="6" spans="1:17" ht="30" customHeight="1" x14ac:dyDescent="0.15">
      <c r="A6" s="1"/>
      <c r="B6" s="1"/>
      <c r="C6" s="2"/>
      <c r="D6" s="5"/>
      <c r="E6" s="2"/>
      <c r="F6" s="6"/>
      <c r="G6" s="16"/>
      <c r="H6" s="16"/>
      <c r="I6" s="2"/>
      <c r="J6" s="12" t="s">
        <v>226</v>
      </c>
      <c r="K6" s="13"/>
      <c r="L6" s="14"/>
      <c r="M6" s="14"/>
      <c r="N6" s="15"/>
      <c r="O6" s="101" t="s">
        <v>227</v>
      </c>
      <c r="P6" s="102"/>
      <c r="Q6" s="78"/>
    </row>
    <row r="7" spans="1:17" ht="24" customHeight="1" thickBot="1" x14ac:dyDescent="0.3">
      <c r="A7" s="103" t="s">
        <v>192</v>
      </c>
      <c r="B7" s="104"/>
      <c r="C7" s="104"/>
      <c r="D7" s="104"/>
      <c r="E7" s="104"/>
      <c r="F7" s="17"/>
      <c r="G7" s="17"/>
      <c r="H7" s="17"/>
      <c r="I7" s="4"/>
      <c r="J7" s="4"/>
      <c r="K7" s="79"/>
      <c r="L7" s="18"/>
      <c r="M7" s="3"/>
      <c r="N7" s="3"/>
      <c r="O7" s="105" t="s">
        <v>228</v>
      </c>
      <c r="P7" s="106"/>
      <c r="Q7" s="80"/>
    </row>
    <row r="8" spans="1:17" ht="21.75" thickBot="1" x14ac:dyDescent="0.2">
      <c r="A8" s="63"/>
      <c r="B8" s="30" t="s">
        <v>229</v>
      </c>
      <c r="C8" s="30" t="s">
        <v>230</v>
      </c>
      <c r="D8" s="31" t="s">
        <v>231</v>
      </c>
      <c r="E8" s="30" t="s">
        <v>232</v>
      </c>
      <c r="F8" s="32" t="s">
        <v>233</v>
      </c>
      <c r="G8" s="32" t="s">
        <v>234</v>
      </c>
      <c r="H8" s="33" t="s">
        <v>235</v>
      </c>
      <c r="I8" s="84" t="s">
        <v>236</v>
      </c>
      <c r="J8" s="85"/>
      <c r="K8" s="86" t="s">
        <v>237</v>
      </c>
      <c r="L8" s="87"/>
      <c r="M8" s="34" t="s">
        <v>238</v>
      </c>
      <c r="N8" s="35" t="s">
        <v>239</v>
      </c>
      <c r="O8" s="36" t="s">
        <v>240</v>
      </c>
      <c r="P8" s="37" t="s">
        <v>241</v>
      </c>
      <c r="Q8" s="19"/>
    </row>
    <row r="9" spans="1:17" ht="18.75" customHeight="1" x14ac:dyDescent="0.15">
      <c r="A9" s="88" t="s">
        <v>51</v>
      </c>
      <c r="B9" s="38" t="s">
        <v>24</v>
      </c>
      <c r="C9" s="38"/>
      <c r="D9" s="44"/>
      <c r="E9" s="40"/>
      <c r="F9" s="40"/>
      <c r="G9" s="41"/>
      <c r="H9" s="41"/>
      <c r="I9" s="91"/>
      <c r="J9" s="92"/>
      <c r="K9" s="42" t="s">
        <v>24</v>
      </c>
      <c r="L9" s="43">
        <f>ROUNDUP((K4*M9)+(K5*M9*0.75)+(K6*(M9*2)),2)</f>
        <v>0</v>
      </c>
      <c r="M9" s="44">
        <v>110</v>
      </c>
      <c r="N9" s="45">
        <f>ROUNDUP(M9*0.75,2)</f>
        <v>82.5</v>
      </c>
      <c r="O9" s="46"/>
      <c r="P9" s="72"/>
    </row>
    <row r="10" spans="1:17" ht="18.75" customHeight="1" x14ac:dyDescent="0.15">
      <c r="A10" s="89"/>
      <c r="B10" s="47"/>
      <c r="C10" s="47"/>
      <c r="D10" s="48"/>
      <c r="E10" s="49"/>
      <c r="F10" s="49"/>
      <c r="G10" s="50"/>
      <c r="H10" s="50"/>
      <c r="I10" s="93"/>
      <c r="J10" s="93"/>
      <c r="K10" s="51"/>
      <c r="L10" s="52"/>
      <c r="M10" s="48"/>
      <c r="N10" s="53"/>
      <c r="O10" s="54"/>
      <c r="P10" s="73"/>
    </row>
    <row r="11" spans="1:17" ht="18.75" customHeight="1" x14ac:dyDescent="0.15">
      <c r="A11" s="89"/>
      <c r="B11" s="55"/>
      <c r="C11" s="55"/>
      <c r="D11" s="56"/>
      <c r="E11" s="57"/>
      <c r="F11" s="57"/>
      <c r="G11" s="58"/>
      <c r="H11" s="58"/>
      <c r="I11" s="94"/>
      <c r="J11" s="94"/>
      <c r="K11" s="59"/>
      <c r="L11" s="60"/>
      <c r="M11" s="56"/>
      <c r="N11" s="61"/>
      <c r="O11" s="62"/>
      <c r="P11" s="74"/>
    </row>
    <row r="12" spans="1:17" ht="18.75" customHeight="1" x14ac:dyDescent="0.15">
      <c r="A12" s="89"/>
      <c r="B12" s="47" t="s">
        <v>71</v>
      </c>
      <c r="C12" s="47" t="s">
        <v>72</v>
      </c>
      <c r="D12" s="48">
        <v>1</v>
      </c>
      <c r="E12" s="49" t="s">
        <v>62</v>
      </c>
      <c r="F12" s="49">
        <f>ROUNDUP(D12*0.75,2)</f>
        <v>0.75</v>
      </c>
      <c r="G12" s="50">
        <f>ROUNDUP((K4*D12)+(K5*D12*0.75)+(K6*(D12*2)),0)</f>
        <v>0</v>
      </c>
      <c r="H12" s="50">
        <f>G12</f>
        <v>0</v>
      </c>
      <c r="I12" s="95" t="s">
        <v>193</v>
      </c>
      <c r="J12" s="96"/>
      <c r="K12" s="51" t="s">
        <v>63</v>
      </c>
      <c r="L12" s="52">
        <f>ROUNDUP((K4*M12)+(K5*M12*0.75)+(K6*(M12*2)),2)</f>
        <v>0</v>
      </c>
      <c r="M12" s="48">
        <v>0.5</v>
      </c>
      <c r="N12" s="53">
        <f t="shared" ref="N12:N21" si="0">ROUNDUP(M12*0.75,2)</f>
        <v>0.38</v>
      </c>
      <c r="O12" s="54"/>
      <c r="P12" s="73"/>
    </row>
    <row r="13" spans="1:17" ht="18.75" customHeight="1" x14ac:dyDescent="0.15">
      <c r="A13" s="89"/>
      <c r="B13" s="47"/>
      <c r="C13" s="47" t="s">
        <v>125</v>
      </c>
      <c r="D13" s="48">
        <v>20</v>
      </c>
      <c r="E13" s="49" t="s">
        <v>35</v>
      </c>
      <c r="F13" s="49">
        <f>ROUNDUP(D13*0.75,2)</f>
        <v>15</v>
      </c>
      <c r="G13" s="50">
        <f>ROUNDUP((K4*D13)+(K5*D13*0.75)+(K6*(D13*2)),0)</f>
        <v>0</v>
      </c>
      <c r="H13" s="50">
        <f>G13+(G13*15/100)</f>
        <v>0</v>
      </c>
      <c r="I13" s="93"/>
      <c r="J13" s="93"/>
      <c r="K13" s="51" t="s">
        <v>73</v>
      </c>
      <c r="L13" s="52">
        <f>ROUNDUP((K4*M13)+(K5*M13*0.75)+(K6*(M13*2)),2)</f>
        <v>0</v>
      </c>
      <c r="M13" s="48">
        <v>3</v>
      </c>
      <c r="N13" s="53">
        <f t="shared" si="0"/>
        <v>2.25</v>
      </c>
      <c r="O13" s="54"/>
      <c r="P13" s="73" t="s">
        <v>38</v>
      </c>
    </row>
    <row r="14" spans="1:17" ht="18.75" customHeight="1" x14ac:dyDescent="0.15">
      <c r="A14" s="89"/>
      <c r="B14" s="47"/>
      <c r="C14" s="47" t="s">
        <v>116</v>
      </c>
      <c r="D14" s="48">
        <v>5</v>
      </c>
      <c r="E14" s="49" t="s">
        <v>35</v>
      </c>
      <c r="F14" s="49">
        <f>ROUNDUP(D14*0.75,2)</f>
        <v>3.75</v>
      </c>
      <c r="G14" s="50">
        <f>ROUNDUP((K4*D14)+(K5*D14*0.75)+(K6*(D14*2)),0)</f>
        <v>0</v>
      </c>
      <c r="H14" s="50">
        <f>G14+(G14*3/100)</f>
        <v>0</v>
      </c>
      <c r="I14" s="93"/>
      <c r="J14" s="93"/>
      <c r="K14" s="51" t="s">
        <v>33</v>
      </c>
      <c r="L14" s="52">
        <f>ROUNDUP((K4*M14)+(K5*M14*0.75)+(K6*(M14*2)),2)</f>
        <v>0</v>
      </c>
      <c r="M14" s="48">
        <v>1</v>
      </c>
      <c r="N14" s="53">
        <f t="shared" si="0"/>
        <v>0.75</v>
      </c>
      <c r="O14" s="54"/>
      <c r="P14" s="73"/>
    </row>
    <row r="15" spans="1:17" ht="18.75" customHeight="1" x14ac:dyDescent="0.15">
      <c r="A15" s="89"/>
      <c r="B15" s="47"/>
      <c r="C15" s="47"/>
      <c r="D15" s="48"/>
      <c r="E15" s="49"/>
      <c r="F15" s="49"/>
      <c r="G15" s="50"/>
      <c r="H15" s="50"/>
      <c r="I15" s="93"/>
      <c r="J15" s="93"/>
      <c r="K15" s="51" t="s">
        <v>74</v>
      </c>
      <c r="L15" s="52">
        <f>ROUNDUP((K4*M15)+(K5*M15*0.75)+(K6*(M15*2)),2)</f>
        <v>0</v>
      </c>
      <c r="M15" s="48">
        <v>1</v>
      </c>
      <c r="N15" s="53">
        <f t="shared" si="0"/>
        <v>0.75</v>
      </c>
      <c r="O15" s="54"/>
      <c r="P15" s="73" t="s">
        <v>53</v>
      </c>
    </row>
    <row r="16" spans="1:17" ht="18.75" customHeight="1" x14ac:dyDescent="0.15">
      <c r="A16" s="89"/>
      <c r="B16" s="47"/>
      <c r="C16" s="47"/>
      <c r="D16" s="48"/>
      <c r="E16" s="49"/>
      <c r="F16" s="49"/>
      <c r="G16" s="50"/>
      <c r="H16" s="50"/>
      <c r="I16" s="93"/>
      <c r="J16" s="93"/>
      <c r="K16" s="51" t="s">
        <v>39</v>
      </c>
      <c r="L16" s="52">
        <f>ROUNDUP((K4*M16)+(K5*M16*0.75)+(K6*(M16*2)),2)</f>
        <v>0</v>
      </c>
      <c r="M16" s="48">
        <v>0.5</v>
      </c>
      <c r="N16" s="53">
        <f t="shared" si="0"/>
        <v>0.38</v>
      </c>
      <c r="O16" s="54"/>
      <c r="P16" s="73"/>
    </row>
    <row r="17" spans="1:16" ht="18.75" customHeight="1" x14ac:dyDescent="0.15">
      <c r="A17" s="89"/>
      <c r="B17" s="47"/>
      <c r="C17" s="47"/>
      <c r="D17" s="48"/>
      <c r="E17" s="49"/>
      <c r="F17" s="49"/>
      <c r="G17" s="50"/>
      <c r="H17" s="50"/>
      <c r="I17" s="93"/>
      <c r="J17" s="93"/>
      <c r="K17" s="51" t="s">
        <v>40</v>
      </c>
      <c r="L17" s="52">
        <f>ROUNDUP((K4*M17)+(K5*M17*0.75)+(K6*(M17*2)),2)</f>
        <v>0</v>
      </c>
      <c r="M17" s="48">
        <v>1</v>
      </c>
      <c r="N17" s="53">
        <f t="shared" si="0"/>
        <v>0.75</v>
      </c>
      <c r="O17" s="54"/>
      <c r="P17" s="73"/>
    </row>
    <row r="18" spans="1:16" ht="18.75" customHeight="1" x14ac:dyDescent="0.15">
      <c r="A18" s="89"/>
      <c r="B18" s="47"/>
      <c r="C18" s="47"/>
      <c r="D18" s="48"/>
      <c r="E18" s="49"/>
      <c r="F18" s="49"/>
      <c r="G18" s="50"/>
      <c r="H18" s="50"/>
      <c r="I18" s="93"/>
      <c r="J18" s="93"/>
      <c r="K18" s="51" t="s">
        <v>48</v>
      </c>
      <c r="L18" s="52">
        <f>ROUNDUP((K4*M18)+(K5*M18*0.75)+(K6*(M18*2)),2)</f>
        <v>0</v>
      </c>
      <c r="M18" s="48">
        <v>1</v>
      </c>
      <c r="N18" s="53">
        <f t="shared" si="0"/>
        <v>0.75</v>
      </c>
      <c r="O18" s="54"/>
      <c r="P18" s="73"/>
    </row>
    <row r="19" spans="1:16" ht="18.75" customHeight="1" x14ac:dyDescent="0.15">
      <c r="A19" s="89"/>
      <c r="B19" s="47"/>
      <c r="C19" s="47"/>
      <c r="D19" s="48"/>
      <c r="E19" s="49"/>
      <c r="F19" s="49"/>
      <c r="G19" s="50"/>
      <c r="H19" s="50"/>
      <c r="I19" s="93"/>
      <c r="J19" s="93"/>
      <c r="K19" s="51" t="s">
        <v>44</v>
      </c>
      <c r="L19" s="52">
        <f>ROUNDUP((K4*M19)+(K5*M19*0.75)+(K6*(M19*2)),2)</f>
        <v>0</v>
      </c>
      <c r="M19" s="48">
        <v>2</v>
      </c>
      <c r="N19" s="53">
        <f t="shared" si="0"/>
        <v>1.5</v>
      </c>
      <c r="O19" s="54"/>
      <c r="P19" s="73" t="s">
        <v>45</v>
      </c>
    </row>
    <row r="20" spans="1:16" ht="18.75" customHeight="1" x14ac:dyDescent="0.15">
      <c r="A20" s="89"/>
      <c r="B20" s="47"/>
      <c r="C20" s="47"/>
      <c r="D20" s="48"/>
      <c r="E20" s="49"/>
      <c r="F20" s="49"/>
      <c r="G20" s="50"/>
      <c r="H20" s="50"/>
      <c r="I20" s="93"/>
      <c r="J20" s="93"/>
      <c r="K20" s="51" t="s">
        <v>37</v>
      </c>
      <c r="L20" s="52">
        <f>ROUNDUP((K4*M20)+(K5*M20*0.75)+(K6*(M20*2)),2)</f>
        <v>0</v>
      </c>
      <c r="M20" s="48">
        <v>0.5</v>
      </c>
      <c r="N20" s="53">
        <f t="shared" si="0"/>
        <v>0.38</v>
      </c>
      <c r="O20" s="54"/>
      <c r="P20" s="73" t="s">
        <v>38</v>
      </c>
    </row>
    <row r="21" spans="1:16" ht="18.75" customHeight="1" x14ac:dyDescent="0.15">
      <c r="A21" s="89"/>
      <c r="B21" s="47"/>
      <c r="C21" s="47"/>
      <c r="D21" s="48"/>
      <c r="E21" s="49"/>
      <c r="F21" s="49"/>
      <c r="G21" s="50"/>
      <c r="H21" s="50"/>
      <c r="I21" s="93"/>
      <c r="J21" s="93"/>
      <c r="K21" s="51" t="s">
        <v>50</v>
      </c>
      <c r="L21" s="52">
        <f>ROUNDUP((K4*M21)+(K5*M21*0.75)+(K6*(M21*2)),2)</f>
        <v>0</v>
      </c>
      <c r="M21" s="48">
        <v>1</v>
      </c>
      <c r="N21" s="53">
        <f t="shared" si="0"/>
        <v>0.75</v>
      </c>
      <c r="O21" s="54"/>
      <c r="P21" s="73"/>
    </row>
    <row r="22" spans="1:16" ht="18.75" customHeight="1" x14ac:dyDescent="0.15">
      <c r="A22" s="89"/>
      <c r="B22" s="47"/>
      <c r="C22" s="47"/>
      <c r="D22" s="48"/>
      <c r="E22" s="49"/>
      <c r="F22" s="49"/>
      <c r="G22" s="50"/>
      <c r="H22" s="50"/>
      <c r="I22" s="93"/>
      <c r="J22" s="93"/>
      <c r="K22" s="51"/>
      <c r="L22" s="52"/>
      <c r="M22" s="48"/>
      <c r="N22" s="53"/>
      <c r="O22" s="54"/>
      <c r="P22" s="73"/>
    </row>
    <row r="23" spans="1:16" ht="18.75" customHeight="1" x14ac:dyDescent="0.15">
      <c r="A23" s="89"/>
      <c r="B23" s="55"/>
      <c r="C23" s="55"/>
      <c r="D23" s="56"/>
      <c r="E23" s="57"/>
      <c r="F23" s="57"/>
      <c r="G23" s="58"/>
      <c r="H23" s="58"/>
      <c r="I23" s="94"/>
      <c r="J23" s="94"/>
      <c r="K23" s="59"/>
      <c r="L23" s="60"/>
      <c r="M23" s="56"/>
      <c r="N23" s="61"/>
      <c r="O23" s="62"/>
      <c r="P23" s="74"/>
    </row>
    <row r="24" spans="1:16" ht="18.75" customHeight="1" x14ac:dyDescent="0.15">
      <c r="A24" s="89"/>
      <c r="B24" s="47" t="s">
        <v>194</v>
      </c>
      <c r="C24" s="47" t="s">
        <v>143</v>
      </c>
      <c r="D24" s="76">
        <v>0.25</v>
      </c>
      <c r="E24" s="49" t="s">
        <v>144</v>
      </c>
      <c r="F24" s="49">
        <f>ROUNDUP(D24*0.75,2)</f>
        <v>0.19</v>
      </c>
      <c r="G24" s="50">
        <f>ROUNDUP((K4*D24)+(K5*D24*0.75)+(K6*(D24*2)),0)</f>
        <v>0</v>
      </c>
      <c r="H24" s="50">
        <f>G24</f>
        <v>0</v>
      </c>
      <c r="I24" s="95" t="s">
        <v>195</v>
      </c>
      <c r="J24" s="96"/>
      <c r="K24" s="51" t="s">
        <v>33</v>
      </c>
      <c r="L24" s="52">
        <f>ROUNDUP((K4*M24)+(K5*M24*0.75)+(K6*(M24*2)),2)</f>
        <v>0</v>
      </c>
      <c r="M24" s="48">
        <v>2</v>
      </c>
      <c r="N24" s="53">
        <f t="shared" ref="N24:N29" si="1">ROUNDUP(M24*0.75,2)</f>
        <v>1.5</v>
      </c>
      <c r="O24" s="54"/>
      <c r="P24" s="73"/>
    </row>
    <row r="25" spans="1:16" ht="18.75" customHeight="1" x14ac:dyDescent="0.15">
      <c r="A25" s="89"/>
      <c r="B25" s="47"/>
      <c r="C25" s="47" t="s">
        <v>31</v>
      </c>
      <c r="D25" s="48">
        <v>10</v>
      </c>
      <c r="E25" s="49" t="s">
        <v>35</v>
      </c>
      <c r="F25" s="49">
        <f>ROUNDUP(D25*0.75,2)</f>
        <v>7.5</v>
      </c>
      <c r="G25" s="50">
        <f>ROUNDUP((K4*D25)+(K5*D25*0.75)+(K6*(D25*2)),0)</f>
        <v>0</v>
      </c>
      <c r="H25" s="50">
        <f>G25+(G25*6/100)</f>
        <v>0</v>
      </c>
      <c r="I25" s="93"/>
      <c r="J25" s="93"/>
      <c r="K25" s="51" t="s">
        <v>50</v>
      </c>
      <c r="L25" s="52">
        <f>ROUNDUP((K4*M25)+(K5*M25*0.75)+(K6*(M25*2)),2)</f>
        <v>0</v>
      </c>
      <c r="M25" s="48">
        <v>10</v>
      </c>
      <c r="N25" s="53">
        <f t="shared" si="1"/>
        <v>7.5</v>
      </c>
      <c r="O25" s="54"/>
      <c r="P25" s="73"/>
    </row>
    <row r="26" spans="1:16" ht="18.75" customHeight="1" x14ac:dyDescent="0.15">
      <c r="A26" s="89"/>
      <c r="B26" s="47"/>
      <c r="C26" s="47" t="s">
        <v>160</v>
      </c>
      <c r="D26" s="48">
        <v>2</v>
      </c>
      <c r="E26" s="49" t="s">
        <v>35</v>
      </c>
      <c r="F26" s="49">
        <f>ROUNDUP(D26*0.75,2)</f>
        <v>1.5</v>
      </c>
      <c r="G26" s="50">
        <f>ROUNDUP((K4*D26)+(K5*D26*0.75)+(K6*(D26*2)),0)</f>
        <v>0</v>
      </c>
      <c r="H26" s="50">
        <f>G26+(G26*10/100)</f>
        <v>0</v>
      </c>
      <c r="I26" s="93"/>
      <c r="J26" s="93"/>
      <c r="K26" s="51" t="s">
        <v>39</v>
      </c>
      <c r="L26" s="52">
        <f>ROUNDUP((K4*M26)+(K5*M26*0.75)+(K6*(M26*2)),2)</f>
        <v>0</v>
      </c>
      <c r="M26" s="48">
        <v>2</v>
      </c>
      <c r="N26" s="53">
        <f t="shared" si="1"/>
        <v>1.5</v>
      </c>
      <c r="O26" s="54"/>
      <c r="P26" s="73"/>
    </row>
    <row r="27" spans="1:16" ht="18.75" customHeight="1" x14ac:dyDescent="0.15">
      <c r="A27" s="89"/>
      <c r="B27" s="47"/>
      <c r="C27" s="47" t="s">
        <v>67</v>
      </c>
      <c r="D27" s="76">
        <v>0.5</v>
      </c>
      <c r="E27" s="49" t="s">
        <v>69</v>
      </c>
      <c r="F27" s="49">
        <f>ROUNDUP(D27*0.75,2)</f>
        <v>0.38</v>
      </c>
      <c r="G27" s="50">
        <f>ROUNDUP((K4*D27)+(K5*D27*0.75)+(K6*(D27*2)),0)</f>
        <v>0</v>
      </c>
      <c r="H27" s="50">
        <f>G27</f>
        <v>0</v>
      </c>
      <c r="I27" s="93"/>
      <c r="J27" s="93"/>
      <c r="K27" s="51" t="s">
        <v>63</v>
      </c>
      <c r="L27" s="52">
        <f>ROUNDUP((K4*M27)+(K5*M27*0.75)+(K6*(M27*2)),2)</f>
        <v>0</v>
      </c>
      <c r="M27" s="48">
        <v>3</v>
      </c>
      <c r="N27" s="53">
        <f t="shared" si="1"/>
        <v>2.25</v>
      </c>
      <c r="O27" s="54" t="s">
        <v>68</v>
      </c>
      <c r="P27" s="73"/>
    </row>
    <row r="28" spans="1:16" ht="18.75" customHeight="1" x14ac:dyDescent="0.15">
      <c r="A28" s="89"/>
      <c r="B28" s="47"/>
      <c r="C28" s="47"/>
      <c r="D28" s="48"/>
      <c r="E28" s="49"/>
      <c r="F28" s="49"/>
      <c r="G28" s="50"/>
      <c r="H28" s="50"/>
      <c r="I28" s="93"/>
      <c r="J28" s="93"/>
      <c r="K28" s="51" t="s">
        <v>43</v>
      </c>
      <c r="L28" s="52">
        <f>ROUNDUP((K4*M28)+(K5*M28*0.75)+(K6*(M28*2)),2)</f>
        <v>0</v>
      </c>
      <c r="M28" s="48">
        <v>0.1</v>
      </c>
      <c r="N28" s="53">
        <f t="shared" si="1"/>
        <v>0.08</v>
      </c>
      <c r="O28" s="54"/>
      <c r="P28" s="73"/>
    </row>
    <row r="29" spans="1:16" ht="18.75" customHeight="1" x14ac:dyDescent="0.15">
      <c r="A29" s="89"/>
      <c r="B29" s="47"/>
      <c r="C29" s="47"/>
      <c r="D29" s="48"/>
      <c r="E29" s="49"/>
      <c r="F29" s="49"/>
      <c r="G29" s="50"/>
      <c r="H29" s="50"/>
      <c r="I29" s="93"/>
      <c r="J29" s="93"/>
      <c r="K29" s="51" t="s">
        <v>37</v>
      </c>
      <c r="L29" s="52">
        <f>ROUNDUP((K4*M29)+(K5*M29*0.75)+(K6*(M29*2)),2)</f>
        <v>0</v>
      </c>
      <c r="M29" s="48">
        <v>1.5</v>
      </c>
      <c r="N29" s="53">
        <f t="shared" si="1"/>
        <v>1.1300000000000001</v>
      </c>
      <c r="O29" s="54"/>
      <c r="P29" s="73" t="s">
        <v>38</v>
      </c>
    </row>
    <row r="30" spans="1:16" ht="18.75" customHeight="1" x14ac:dyDescent="0.15">
      <c r="A30" s="89"/>
      <c r="B30" s="47"/>
      <c r="C30" s="47"/>
      <c r="D30" s="48"/>
      <c r="E30" s="49"/>
      <c r="F30" s="49"/>
      <c r="G30" s="50"/>
      <c r="H30" s="50"/>
      <c r="I30" s="93"/>
      <c r="J30" s="93"/>
      <c r="K30" s="51"/>
      <c r="L30" s="52"/>
      <c r="M30" s="48"/>
      <c r="N30" s="53"/>
      <c r="O30" s="54"/>
      <c r="P30" s="73"/>
    </row>
    <row r="31" spans="1:16" ht="18.75" customHeight="1" x14ac:dyDescent="0.15">
      <c r="A31" s="89"/>
      <c r="B31" s="55"/>
      <c r="C31" s="55"/>
      <c r="D31" s="56"/>
      <c r="E31" s="57"/>
      <c r="F31" s="57"/>
      <c r="G31" s="58"/>
      <c r="H31" s="58"/>
      <c r="I31" s="94"/>
      <c r="J31" s="94"/>
      <c r="K31" s="59"/>
      <c r="L31" s="60"/>
      <c r="M31" s="56"/>
      <c r="N31" s="61"/>
      <c r="O31" s="62"/>
      <c r="P31" s="74"/>
    </row>
    <row r="32" spans="1:16" ht="18.75" customHeight="1" x14ac:dyDescent="0.15">
      <c r="A32" s="89"/>
      <c r="B32" s="47" t="s">
        <v>77</v>
      </c>
      <c r="C32" s="47" t="s">
        <v>64</v>
      </c>
      <c r="D32" s="48">
        <v>0.5</v>
      </c>
      <c r="E32" s="49" t="s">
        <v>35</v>
      </c>
      <c r="F32" s="49">
        <f>ROUNDUP(D32*0.75,2)</f>
        <v>0.38</v>
      </c>
      <c r="G32" s="50">
        <f>ROUNDUP((K4*D32)+(K5*D32*0.75)+(K6*(D32*2)),0)</f>
        <v>0</v>
      </c>
      <c r="H32" s="50">
        <f>G32</f>
        <v>0</v>
      </c>
      <c r="I32" s="95" t="s">
        <v>47</v>
      </c>
      <c r="J32" s="96"/>
      <c r="K32" s="51" t="s">
        <v>50</v>
      </c>
      <c r="L32" s="52">
        <f>ROUNDUP((K4*M32)+(K5*M32*0.75)+(K6*(M32*2)),2)</f>
        <v>0</v>
      </c>
      <c r="M32" s="48">
        <v>100</v>
      </c>
      <c r="N32" s="53">
        <f>ROUNDUP(M32*0.75,2)</f>
        <v>75</v>
      </c>
      <c r="O32" s="54"/>
      <c r="P32" s="73"/>
    </row>
    <row r="33" spans="1:16" ht="18.75" customHeight="1" x14ac:dyDescent="0.15">
      <c r="A33" s="89"/>
      <c r="B33" s="47"/>
      <c r="C33" s="47" t="s">
        <v>136</v>
      </c>
      <c r="D33" s="48">
        <v>20</v>
      </c>
      <c r="E33" s="49" t="s">
        <v>35</v>
      </c>
      <c r="F33" s="49">
        <f>ROUNDUP(D33*0.75,2)</f>
        <v>15</v>
      </c>
      <c r="G33" s="50">
        <f>ROUNDUP((K4*D33)+(K5*D33*0.75)+(K6*(D33*2)),0)</f>
        <v>0</v>
      </c>
      <c r="H33" s="50">
        <f>G33+(G33*10/100)</f>
        <v>0</v>
      </c>
      <c r="I33" s="93"/>
      <c r="J33" s="93"/>
      <c r="K33" s="51" t="s">
        <v>43</v>
      </c>
      <c r="L33" s="52">
        <f>ROUNDUP((K4*M33)+(K5*M33*0.75)+(K6*(M33*2)),2)</f>
        <v>0</v>
      </c>
      <c r="M33" s="48">
        <v>0.1</v>
      </c>
      <c r="N33" s="53">
        <f>ROUNDUP(M33*0.75,2)</f>
        <v>0.08</v>
      </c>
      <c r="O33" s="54"/>
      <c r="P33" s="73"/>
    </row>
    <row r="34" spans="1:16" ht="18.75" customHeight="1" x14ac:dyDescent="0.15">
      <c r="A34" s="89"/>
      <c r="B34" s="47"/>
      <c r="C34" s="47"/>
      <c r="D34" s="48"/>
      <c r="E34" s="49"/>
      <c r="F34" s="49"/>
      <c r="G34" s="50"/>
      <c r="H34" s="50"/>
      <c r="I34" s="93"/>
      <c r="J34" s="93"/>
      <c r="K34" s="51" t="s">
        <v>37</v>
      </c>
      <c r="L34" s="52">
        <f>ROUNDUP((K4*M34)+(K5*M34*0.75)+(K6*(M34*2)),2)</f>
        <v>0</v>
      </c>
      <c r="M34" s="48">
        <v>0.5</v>
      </c>
      <c r="N34" s="53">
        <f>ROUNDUP(M34*0.75,2)</f>
        <v>0.38</v>
      </c>
      <c r="O34" s="54"/>
      <c r="P34" s="73" t="s">
        <v>38</v>
      </c>
    </row>
    <row r="35" spans="1:16" ht="18.75" customHeight="1" x14ac:dyDescent="0.15">
      <c r="A35" s="89"/>
      <c r="B35" s="47"/>
      <c r="C35" s="47"/>
      <c r="D35" s="48"/>
      <c r="E35" s="49"/>
      <c r="F35" s="49"/>
      <c r="G35" s="50"/>
      <c r="H35" s="50"/>
      <c r="I35" s="93"/>
      <c r="J35" s="93"/>
      <c r="K35" s="51"/>
      <c r="L35" s="52"/>
      <c r="M35" s="48"/>
      <c r="N35" s="53"/>
      <c r="O35" s="54"/>
      <c r="P35" s="73"/>
    </row>
    <row r="36" spans="1:16" ht="18.75" customHeight="1" x14ac:dyDescent="0.15">
      <c r="A36" s="89"/>
      <c r="B36" s="55"/>
      <c r="C36" s="55"/>
      <c r="D36" s="56"/>
      <c r="E36" s="57"/>
      <c r="F36" s="57"/>
      <c r="G36" s="58"/>
      <c r="H36" s="58"/>
      <c r="I36" s="94"/>
      <c r="J36" s="94"/>
      <c r="K36" s="59"/>
      <c r="L36" s="60"/>
      <c r="M36" s="56"/>
      <c r="N36" s="61"/>
      <c r="O36" s="62"/>
      <c r="P36" s="74"/>
    </row>
    <row r="37" spans="1:16" ht="18.75" customHeight="1" x14ac:dyDescent="0.15">
      <c r="A37" s="89"/>
      <c r="B37" s="47" t="s">
        <v>162</v>
      </c>
      <c r="C37" s="47" t="s">
        <v>164</v>
      </c>
      <c r="D37" s="48">
        <v>40</v>
      </c>
      <c r="E37" s="49" t="s">
        <v>35</v>
      </c>
      <c r="F37" s="49">
        <f>ROUNDUP(D37*0.75,2)</f>
        <v>30</v>
      </c>
      <c r="G37" s="50">
        <f>ROUNDUP((K4*D37)+(K5*D37*0.75)+(K6*(D37*2)),0)</f>
        <v>0</v>
      </c>
      <c r="H37" s="50">
        <f>G37</f>
        <v>0</v>
      </c>
      <c r="I37" s="95" t="s">
        <v>163</v>
      </c>
      <c r="J37" s="96"/>
      <c r="K37" s="51" t="s">
        <v>39</v>
      </c>
      <c r="L37" s="52">
        <f>ROUNDUP((K4*M37)+(K5*M37*0.75)+(K6*(M37*2)),2)</f>
        <v>0</v>
      </c>
      <c r="M37" s="48">
        <v>1</v>
      </c>
      <c r="N37" s="53">
        <f>ROUNDUP(M37*0.75,2)</f>
        <v>0.75</v>
      </c>
      <c r="O37" s="54" t="s">
        <v>53</v>
      </c>
      <c r="P37" s="73"/>
    </row>
    <row r="38" spans="1:16" ht="18.75" customHeight="1" x14ac:dyDescent="0.15">
      <c r="A38" s="89"/>
      <c r="B38" s="47"/>
      <c r="C38" s="47"/>
      <c r="D38" s="48"/>
      <c r="E38" s="49"/>
      <c r="F38" s="49"/>
      <c r="G38" s="50"/>
      <c r="H38" s="50"/>
      <c r="I38" s="93"/>
      <c r="J38" s="93"/>
      <c r="K38" s="51"/>
      <c r="L38" s="52"/>
      <c r="M38" s="48"/>
      <c r="N38" s="53"/>
      <c r="O38" s="54"/>
      <c r="P38" s="73"/>
    </row>
    <row r="39" spans="1:16" ht="18.75" customHeight="1" thickBot="1" x14ac:dyDescent="0.2">
      <c r="A39" s="90"/>
      <c r="B39" s="64"/>
      <c r="C39" s="64"/>
      <c r="D39" s="65"/>
      <c r="E39" s="66"/>
      <c r="F39" s="66"/>
      <c r="G39" s="67"/>
      <c r="H39" s="67"/>
      <c r="I39" s="97"/>
      <c r="J39" s="97"/>
      <c r="K39" s="68"/>
      <c r="L39" s="69"/>
      <c r="M39" s="65"/>
      <c r="N39" s="70"/>
      <c r="O39" s="71"/>
      <c r="P39" s="75"/>
    </row>
  </sheetData>
  <mergeCells count="14">
    <mergeCell ref="A1:B1"/>
    <mergeCell ref="C1:K1"/>
    <mergeCell ref="K2:M2"/>
    <mergeCell ref="O6:P6"/>
    <mergeCell ref="A7:E7"/>
    <mergeCell ref="O7:P7"/>
    <mergeCell ref="I8:J8"/>
    <mergeCell ref="K8:L8"/>
    <mergeCell ref="A9:A39"/>
    <mergeCell ref="I9:J11"/>
    <mergeCell ref="I12:J23"/>
    <mergeCell ref="I24:J31"/>
    <mergeCell ref="I32:J36"/>
    <mergeCell ref="I37:J39"/>
  </mergeCells>
  <phoneticPr fontId="14"/>
  <printOptions horizontalCentered="1" verticalCentered="1"/>
  <pageMargins left="0.39370078740157483" right="0.39370078740157483" top="0.39370078740157483" bottom="0.39370078740157483" header="0" footer="0"/>
  <pageSetup paperSize="12" scale="4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242</v>
      </c>
      <c r="B1" s="98"/>
      <c r="C1" s="99" t="s">
        <v>219</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220</v>
      </c>
      <c r="L2" s="100"/>
      <c r="M2" s="100"/>
      <c r="N2" s="3"/>
      <c r="O2" s="4"/>
      <c r="P2" s="4"/>
      <c r="Q2" s="4"/>
    </row>
    <row r="3" spans="1:17" ht="15.75" customHeight="1" x14ac:dyDescent="0.15">
      <c r="A3" s="1"/>
      <c r="B3" s="1"/>
      <c r="C3" s="2"/>
      <c r="D3" s="5"/>
      <c r="E3" s="2"/>
      <c r="F3" s="6"/>
      <c r="G3" s="7"/>
      <c r="H3" s="7"/>
      <c r="I3" s="2"/>
      <c r="J3" s="8"/>
      <c r="K3" s="9" t="s">
        <v>221</v>
      </c>
      <c r="L3" s="10" t="s">
        <v>222</v>
      </c>
      <c r="M3" s="10" t="s">
        <v>223</v>
      </c>
      <c r="N3" s="11"/>
      <c r="O3" s="4"/>
      <c r="P3" s="4"/>
      <c r="Q3" s="4"/>
    </row>
    <row r="4" spans="1:17" ht="30" customHeight="1" x14ac:dyDescent="0.15">
      <c r="A4" s="1"/>
      <c r="B4" s="1"/>
      <c r="C4" s="2"/>
      <c r="D4" s="5"/>
      <c r="E4" s="2"/>
      <c r="F4" s="6"/>
      <c r="G4" s="7"/>
      <c r="H4" s="7"/>
      <c r="I4" s="2"/>
      <c r="J4" s="12" t="s">
        <v>224</v>
      </c>
      <c r="K4" s="13"/>
      <c r="L4" s="14"/>
      <c r="M4" s="14"/>
      <c r="N4" s="15"/>
      <c r="O4" s="4"/>
      <c r="P4" s="4"/>
      <c r="Q4" s="4"/>
    </row>
    <row r="5" spans="1:17" ht="30" customHeight="1" x14ac:dyDescent="0.15">
      <c r="A5" s="1"/>
      <c r="B5" s="1"/>
      <c r="C5" s="2"/>
      <c r="D5" s="5"/>
      <c r="E5" s="2"/>
      <c r="F5" s="6"/>
      <c r="G5" s="7"/>
      <c r="H5" s="7"/>
      <c r="I5" s="2"/>
      <c r="J5" s="12" t="s">
        <v>225</v>
      </c>
      <c r="K5" s="13"/>
      <c r="L5" s="14"/>
      <c r="M5" s="14"/>
      <c r="N5" s="15"/>
      <c r="O5" s="4"/>
      <c r="P5" s="4"/>
      <c r="Q5" s="4"/>
    </row>
    <row r="6" spans="1:17" ht="30" customHeight="1" x14ac:dyDescent="0.15">
      <c r="A6" s="1"/>
      <c r="B6" s="1"/>
      <c r="C6" s="2"/>
      <c r="D6" s="5"/>
      <c r="E6" s="2"/>
      <c r="F6" s="6"/>
      <c r="G6" s="16"/>
      <c r="H6" s="16"/>
      <c r="I6" s="2"/>
      <c r="J6" s="12" t="s">
        <v>226</v>
      </c>
      <c r="K6" s="13"/>
      <c r="L6" s="14"/>
      <c r="M6" s="14"/>
      <c r="N6" s="15"/>
      <c r="O6" s="101" t="s">
        <v>227</v>
      </c>
      <c r="P6" s="102"/>
      <c r="Q6" s="78"/>
    </row>
    <row r="7" spans="1:17" ht="24" customHeight="1" thickBot="1" x14ac:dyDescent="0.3">
      <c r="A7" s="103" t="s">
        <v>198</v>
      </c>
      <c r="B7" s="104"/>
      <c r="C7" s="104"/>
      <c r="D7" s="104"/>
      <c r="E7" s="104"/>
      <c r="F7" s="17"/>
      <c r="G7" s="17"/>
      <c r="H7" s="17"/>
      <c r="I7" s="4"/>
      <c r="J7" s="4"/>
      <c r="K7" s="79"/>
      <c r="L7" s="18"/>
      <c r="M7" s="3"/>
      <c r="N7" s="3"/>
      <c r="O7" s="105" t="s">
        <v>228</v>
      </c>
      <c r="P7" s="106"/>
      <c r="Q7" s="80"/>
    </row>
    <row r="8" spans="1:17" ht="21.75" thickBot="1" x14ac:dyDescent="0.2">
      <c r="A8" s="63"/>
      <c r="B8" s="30" t="s">
        <v>229</v>
      </c>
      <c r="C8" s="30" t="s">
        <v>230</v>
      </c>
      <c r="D8" s="31" t="s">
        <v>231</v>
      </c>
      <c r="E8" s="30" t="s">
        <v>232</v>
      </c>
      <c r="F8" s="32" t="s">
        <v>233</v>
      </c>
      <c r="G8" s="32" t="s">
        <v>234</v>
      </c>
      <c r="H8" s="33" t="s">
        <v>235</v>
      </c>
      <c r="I8" s="84" t="s">
        <v>236</v>
      </c>
      <c r="J8" s="85"/>
      <c r="K8" s="86" t="s">
        <v>237</v>
      </c>
      <c r="L8" s="87"/>
      <c r="M8" s="34" t="s">
        <v>238</v>
      </c>
      <c r="N8" s="35" t="s">
        <v>239</v>
      </c>
      <c r="O8" s="36" t="s">
        <v>240</v>
      </c>
      <c r="P8" s="37" t="s">
        <v>241</v>
      </c>
      <c r="Q8" s="19"/>
    </row>
    <row r="9" spans="1:17" ht="18.75" customHeight="1" x14ac:dyDescent="0.15">
      <c r="A9" s="88" t="s">
        <v>51</v>
      </c>
      <c r="B9" s="38" t="s">
        <v>83</v>
      </c>
      <c r="C9" s="38" t="s">
        <v>30</v>
      </c>
      <c r="D9" s="44">
        <v>30</v>
      </c>
      <c r="E9" s="40" t="s">
        <v>35</v>
      </c>
      <c r="F9" s="40">
        <f>ROUNDUP(D9*0.75,2)</f>
        <v>22.5</v>
      </c>
      <c r="G9" s="41">
        <f>ROUNDUP((K4*D9)+(K5*D9*0.75)+(K6*(D9*2)),0)</f>
        <v>0</v>
      </c>
      <c r="H9" s="41">
        <f>G9</f>
        <v>0</v>
      </c>
      <c r="I9" s="91" t="s">
        <v>84</v>
      </c>
      <c r="J9" s="92"/>
      <c r="K9" s="42" t="s">
        <v>24</v>
      </c>
      <c r="L9" s="43">
        <f>ROUNDUP((K4*M9)+(K5*M9*0.75)+(K6*(M9*2)),2)</f>
        <v>0</v>
      </c>
      <c r="M9" s="44">
        <v>110</v>
      </c>
      <c r="N9" s="45">
        <f>ROUNDUP(M9*0.75,2)</f>
        <v>82.5</v>
      </c>
      <c r="O9" s="46"/>
      <c r="P9" s="72"/>
    </row>
    <row r="10" spans="1:17" ht="18.75" customHeight="1" x14ac:dyDescent="0.15">
      <c r="A10" s="89"/>
      <c r="B10" s="47"/>
      <c r="C10" s="47" t="s">
        <v>31</v>
      </c>
      <c r="D10" s="48">
        <v>50</v>
      </c>
      <c r="E10" s="49" t="s">
        <v>35</v>
      </c>
      <c r="F10" s="49">
        <f>ROUNDUP(D10*0.75,2)</f>
        <v>37.5</v>
      </c>
      <c r="G10" s="50">
        <f>ROUNDUP((K4*D10)+(K5*D10*0.75)+(K6*(D10*2)),0)</f>
        <v>0</v>
      </c>
      <c r="H10" s="50">
        <f>G10+(G10*6/100)</f>
        <v>0</v>
      </c>
      <c r="I10" s="93"/>
      <c r="J10" s="93"/>
      <c r="K10" s="51" t="s">
        <v>33</v>
      </c>
      <c r="L10" s="52">
        <f>ROUNDUP((K4*M10)+(K5*M10*0.75)+(K6*(M10*2)),2)</f>
        <v>0</v>
      </c>
      <c r="M10" s="48">
        <v>1</v>
      </c>
      <c r="N10" s="53">
        <f>ROUNDUP(M10*0.75,2)</f>
        <v>0.75</v>
      </c>
      <c r="O10" s="54"/>
      <c r="P10" s="73"/>
    </row>
    <row r="11" spans="1:17" ht="18.75" customHeight="1" x14ac:dyDescent="0.15">
      <c r="A11" s="89"/>
      <c r="B11" s="47"/>
      <c r="C11" s="47" t="s">
        <v>85</v>
      </c>
      <c r="D11" s="48">
        <v>50</v>
      </c>
      <c r="E11" s="49" t="s">
        <v>35</v>
      </c>
      <c r="F11" s="49">
        <f>ROUNDUP(D11*0.75,2)</f>
        <v>37.5</v>
      </c>
      <c r="G11" s="50">
        <f>ROUNDUP((K4*D11)+(K5*D11*0.75)+(K6*(D11*2)),0)</f>
        <v>0</v>
      </c>
      <c r="H11" s="50">
        <f>G11</f>
        <v>0</v>
      </c>
      <c r="I11" s="93"/>
      <c r="J11" s="93"/>
      <c r="K11" s="51" t="s">
        <v>86</v>
      </c>
      <c r="L11" s="52">
        <f>ROUNDUP((K4*M11)+(K5*M11*0.75)+(K6*(M11*2)),2)</f>
        <v>0</v>
      </c>
      <c r="M11" s="48">
        <v>30</v>
      </c>
      <c r="N11" s="53">
        <f>ROUNDUP(M11*0.75,2)</f>
        <v>22.5</v>
      </c>
      <c r="O11" s="54"/>
      <c r="P11" s="73"/>
    </row>
    <row r="12" spans="1:17" ht="18.75" customHeight="1" x14ac:dyDescent="0.15">
      <c r="A12" s="89"/>
      <c r="B12" s="47"/>
      <c r="C12" s="47" t="s">
        <v>87</v>
      </c>
      <c r="D12" s="48">
        <v>10</v>
      </c>
      <c r="E12" s="49" t="s">
        <v>35</v>
      </c>
      <c r="F12" s="49">
        <f>ROUNDUP(D12*0.75,2)</f>
        <v>7.5</v>
      </c>
      <c r="G12" s="50">
        <f>ROUNDUP((K4*D12)+(K5*D12*0.75)+(K6*(D12*2)),0)</f>
        <v>0</v>
      </c>
      <c r="H12" s="50">
        <f>G12</f>
        <v>0</v>
      </c>
      <c r="I12" s="93"/>
      <c r="J12" s="93"/>
      <c r="K12" s="51" t="s">
        <v>39</v>
      </c>
      <c r="L12" s="52">
        <f>ROUNDUP((K4*M12)+(K5*M12*0.75)+(K6*(M12*2)),2)</f>
        <v>0</v>
      </c>
      <c r="M12" s="48">
        <v>1</v>
      </c>
      <c r="N12" s="53">
        <f>ROUNDUP(M12*0.75,2)</f>
        <v>0.75</v>
      </c>
      <c r="O12" s="54" t="s">
        <v>88</v>
      </c>
      <c r="P12" s="73"/>
    </row>
    <row r="13" spans="1:17" ht="18.75" customHeight="1" x14ac:dyDescent="0.15">
      <c r="A13" s="89"/>
      <c r="B13" s="47"/>
      <c r="C13" s="47" t="s">
        <v>80</v>
      </c>
      <c r="D13" s="48">
        <v>5</v>
      </c>
      <c r="E13" s="49" t="s">
        <v>35</v>
      </c>
      <c r="F13" s="49">
        <f>ROUNDUP(D13*0.75,2)</f>
        <v>3.75</v>
      </c>
      <c r="G13" s="50">
        <f>ROUNDUP((K4*D13)+(K5*D13*0.75)+(K6*(D13*2)),0)</f>
        <v>0</v>
      </c>
      <c r="H13" s="50">
        <f>G13</f>
        <v>0</v>
      </c>
      <c r="I13" s="93"/>
      <c r="J13" s="93"/>
      <c r="K13" s="51"/>
      <c r="L13" s="52"/>
      <c r="M13" s="48"/>
      <c r="N13" s="53"/>
      <c r="O13" s="54"/>
      <c r="P13" s="73"/>
    </row>
    <row r="14" spans="1:17" ht="18.75" customHeight="1" x14ac:dyDescent="0.15">
      <c r="A14" s="89"/>
      <c r="B14" s="47"/>
      <c r="C14" s="47"/>
      <c r="D14" s="48"/>
      <c r="E14" s="49"/>
      <c r="F14" s="49"/>
      <c r="G14" s="50"/>
      <c r="H14" s="50"/>
      <c r="I14" s="93"/>
      <c r="J14" s="93"/>
      <c r="K14" s="51"/>
      <c r="L14" s="52"/>
      <c r="M14" s="48"/>
      <c r="N14" s="53"/>
      <c r="O14" s="54"/>
      <c r="P14" s="73"/>
    </row>
    <row r="15" spans="1:17" ht="18.75" customHeight="1" x14ac:dyDescent="0.15">
      <c r="A15" s="89"/>
      <c r="B15" s="47"/>
      <c r="C15" s="47"/>
      <c r="D15" s="48"/>
      <c r="E15" s="49"/>
      <c r="F15" s="49"/>
      <c r="G15" s="50"/>
      <c r="H15" s="50"/>
      <c r="I15" s="93"/>
      <c r="J15" s="93"/>
      <c r="K15" s="51"/>
      <c r="L15" s="52"/>
      <c r="M15" s="48"/>
      <c r="N15" s="53"/>
      <c r="O15" s="54"/>
      <c r="P15" s="73"/>
    </row>
    <row r="16" spans="1:17" ht="18.75" customHeight="1" x14ac:dyDescent="0.15">
      <c r="A16" s="89"/>
      <c r="B16" s="47"/>
      <c r="C16" s="47"/>
      <c r="D16" s="48"/>
      <c r="E16" s="49"/>
      <c r="F16" s="49"/>
      <c r="G16" s="50"/>
      <c r="H16" s="50"/>
      <c r="I16" s="93"/>
      <c r="J16" s="93"/>
      <c r="K16" s="51"/>
      <c r="L16" s="52"/>
      <c r="M16" s="48"/>
      <c r="N16" s="53"/>
      <c r="O16" s="54"/>
      <c r="P16" s="73"/>
    </row>
    <row r="17" spans="1:16" ht="18.75" customHeight="1" x14ac:dyDescent="0.15">
      <c r="A17" s="89"/>
      <c r="B17" s="55"/>
      <c r="C17" s="55"/>
      <c r="D17" s="56"/>
      <c r="E17" s="57"/>
      <c r="F17" s="57"/>
      <c r="G17" s="58"/>
      <c r="H17" s="58"/>
      <c r="I17" s="94"/>
      <c r="J17" s="94"/>
      <c r="K17" s="59"/>
      <c r="L17" s="60"/>
      <c r="M17" s="56"/>
      <c r="N17" s="61"/>
      <c r="O17" s="62"/>
      <c r="P17" s="74"/>
    </row>
    <row r="18" spans="1:16" ht="18.75" customHeight="1" x14ac:dyDescent="0.15">
      <c r="A18" s="89"/>
      <c r="B18" s="47" t="s">
        <v>199</v>
      </c>
      <c r="C18" s="47" t="s">
        <v>91</v>
      </c>
      <c r="D18" s="48">
        <v>10</v>
      </c>
      <c r="E18" s="49" t="s">
        <v>35</v>
      </c>
      <c r="F18" s="49">
        <f>ROUNDUP(D18*0.75,2)</f>
        <v>7.5</v>
      </c>
      <c r="G18" s="50">
        <f>ROUNDUP((K4*D18)+(K5*D18*0.75)+(K6*(D18*2)),0)</f>
        <v>0</v>
      </c>
      <c r="H18" s="50">
        <f>G18</f>
        <v>0</v>
      </c>
      <c r="I18" s="95" t="s">
        <v>90</v>
      </c>
      <c r="J18" s="96"/>
      <c r="K18" s="51" t="s">
        <v>39</v>
      </c>
      <c r="L18" s="52">
        <f>ROUNDUP((K4*M18)+(K5*M18*0.75)+(K6*(M18*2)),2)</f>
        <v>0</v>
      </c>
      <c r="M18" s="48">
        <v>0.3</v>
      </c>
      <c r="N18" s="53">
        <f>ROUNDUP(M18*0.75,2)</f>
        <v>0.23</v>
      </c>
      <c r="O18" s="54" t="s">
        <v>38</v>
      </c>
      <c r="P18" s="73"/>
    </row>
    <row r="19" spans="1:16" ht="18.75" customHeight="1" x14ac:dyDescent="0.15">
      <c r="A19" s="89"/>
      <c r="B19" s="47"/>
      <c r="C19" s="47" t="s">
        <v>147</v>
      </c>
      <c r="D19" s="48">
        <v>20</v>
      </c>
      <c r="E19" s="49" t="s">
        <v>35</v>
      </c>
      <c r="F19" s="49">
        <f>ROUNDUP(D19*0.75,2)</f>
        <v>15</v>
      </c>
      <c r="G19" s="50">
        <f>ROUNDUP((K4*D19)+(K5*D19*0.75)+(K6*(D19*2)),0)</f>
        <v>0</v>
      </c>
      <c r="H19" s="50">
        <f>G19+(G19*15/100)</f>
        <v>0</v>
      </c>
      <c r="I19" s="93"/>
      <c r="J19" s="93"/>
      <c r="K19" s="51" t="s">
        <v>43</v>
      </c>
      <c r="L19" s="52">
        <f>ROUNDUP((K4*M19)+(K5*M19*0.75)+(K6*(M19*2)),2)</f>
        <v>0</v>
      </c>
      <c r="M19" s="48">
        <v>0.1</v>
      </c>
      <c r="N19" s="53">
        <f>ROUNDUP(M19*0.75,2)</f>
        <v>0.08</v>
      </c>
      <c r="O19" s="54"/>
      <c r="P19" s="73"/>
    </row>
    <row r="20" spans="1:16" ht="18.75" customHeight="1" x14ac:dyDescent="0.15">
      <c r="A20" s="89"/>
      <c r="B20" s="47"/>
      <c r="C20" s="47" t="s">
        <v>116</v>
      </c>
      <c r="D20" s="48">
        <v>5</v>
      </c>
      <c r="E20" s="49" t="s">
        <v>35</v>
      </c>
      <c r="F20" s="49">
        <f>ROUNDUP(D20*0.75,2)</f>
        <v>3.75</v>
      </c>
      <c r="G20" s="50">
        <f>ROUNDUP((K4*D20)+(K5*D20*0.75)+(K6*(D20*2)),0)</f>
        <v>0</v>
      </c>
      <c r="H20" s="50">
        <f>G20+(G20*3/100)</f>
        <v>0</v>
      </c>
      <c r="I20" s="93"/>
      <c r="J20" s="93"/>
      <c r="K20" s="51" t="s">
        <v>44</v>
      </c>
      <c r="L20" s="52">
        <f>ROUNDUP((K4*M20)+(K5*M20*0.75)+(K6*(M20*2)),2)</f>
        <v>0</v>
      </c>
      <c r="M20" s="48">
        <v>4</v>
      </c>
      <c r="N20" s="53">
        <f>ROUNDUP(M20*0.75,2)</f>
        <v>3</v>
      </c>
      <c r="O20" s="54"/>
      <c r="P20" s="73" t="s">
        <v>45</v>
      </c>
    </row>
    <row r="21" spans="1:16" ht="18.75" customHeight="1" x14ac:dyDescent="0.15">
      <c r="A21" s="89"/>
      <c r="B21" s="47"/>
      <c r="C21" s="47"/>
      <c r="D21" s="48"/>
      <c r="E21" s="49"/>
      <c r="F21" s="49"/>
      <c r="G21" s="50"/>
      <c r="H21" s="50"/>
      <c r="I21" s="93"/>
      <c r="J21" s="93"/>
      <c r="K21" s="51"/>
      <c r="L21" s="52"/>
      <c r="M21" s="48"/>
      <c r="N21" s="53"/>
      <c r="O21" s="54"/>
      <c r="P21" s="73"/>
    </row>
    <row r="22" spans="1:16" ht="18.75" customHeight="1" x14ac:dyDescent="0.15">
      <c r="A22" s="89"/>
      <c r="B22" s="47"/>
      <c r="C22" s="47"/>
      <c r="D22" s="48"/>
      <c r="E22" s="49"/>
      <c r="F22" s="49"/>
      <c r="G22" s="50"/>
      <c r="H22" s="50"/>
      <c r="I22" s="93"/>
      <c r="J22" s="93"/>
      <c r="K22" s="51"/>
      <c r="L22" s="52"/>
      <c r="M22" s="48"/>
      <c r="N22" s="53"/>
      <c r="O22" s="54"/>
      <c r="P22" s="73"/>
    </row>
    <row r="23" spans="1:16" ht="18.75" customHeight="1" x14ac:dyDescent="0.15">
      <c r="A23" s="89"/>
      <c r="B23" s="47"/>
      <c r="C23" s="47"/>
      <c r="D23" s="48"/>
      <c r="E23" s="49"/>
      <c r="F23" s="49"/>
      <c r="G23" s="50"/>
      <c r="H23" s="50"/>
      <c r="I23" s="93"/>
      <c r="J23" s="93"/>
      <c r="K23" s="51"/>
      <c r="L23" s="52"/>
      <c r="M23" s="48"/>
      <c r="N23" s="53"/>
      <c r="O23" s="54"/>
      <c r="P23" s="73"/>
    </row>
    <row r="24" spans="1:16" ht="18.75" customHeight="1" x14ac:dyDescent="0.15">
      <c r="A24" s="89"/>
      <c r="B24" s="55"/>
      <c r="C24" s="55"/>
      <c r="D24" s="56"/>
      <c r="E24" s="57"/>
      <c r="F24" s="57"/>
      <c r="G24" s="58"/>
      <c r="H24" s="58"/>
      <c r="I24" s="94"/>
      <c r="J24" s="94"/>
      <c r="K24" s="59"/>
      <c r="L24" s="60"/>
      <c r="M24" s="56"/>
      <c r="N24" s="61"/>
      <c r="O24" s="62"/>
      <c r="P24" s="74"/>
    </row>
    <row r="25" spans="1:16" ht="18.75" customHeight="1" x14ac:dyDescent="0.15">
      <c r="A25" s="89"/>
      <c r="B25" s="47" t="s">
        <v>148</v>
      </c>
      <c r="C25" s="47" t="s">
        <v>149</v>
      </c>
      <c r="D25" s="76">
        <v>0.25</v>
      </c>
      <c r="E25" s="49" t="s">
        <v>150</v>
      </c>
      <c r="F25" s="49">
        <f>ROUNDUP(D25*0.75,2)</f>
        <v>0.19</v>
      </c>
      <c r="G25" s="50">
        <f>ROUNDUP((K4*D25)+(K5*D25*0.75)+(K6*(D25*2)),0)</f>
        <v>0</v>
      </c>
      <c r="H25" s="50">
        <f>G25</f>
        <v>0</v>
      </c>
      <c r="I25" s="95" t="s">
        <v>123</v>
      </c>
      <c r="J25" s="96"/>
      <c r="K25" s="51"/>
      <c r="L25" s="52"/>
      <c r="M25" s="48"/>
      <c r="N25" s="53"/>
      <c r="O25" s="54"/>
      <c r="P25" s="73"/>
    </row>
    <row r="26" spans="1:16" ht="18.75" customHeight="1" x14ac:dyDescent="0.15">
      <c r="A26" s="89"/>
      <c r="B26" s="47"/>
      <c r="C26" s="47"/>
      <c r="D26" s="48"/>
      <c r="E26" s="49"/>
      <c r="F26" s="49"/>
      <c r="G26" s="50"/>
      <c r="H26" s="50"/>
      <c r="I26" s="93"/>
      <c r="J26" s="93"/>
      <c r="K26" s="51"/>
      <c r="L26" s="52"/>
      <c r="M26" s="48"/>
      <c r="N26" s="53"/>
      <c r="O26" s="54"/>
      <c r="P26" s="73"/>
    </row>
    <row r="27" spans="1:16" ht="18.75" customHeight="1" thickBot="1" x14ac:dyDescent="0.2">
      <c r="A27" s="90"/>
      <c r="B27" s="64"/>
      <c r="C27" s="64"/>
      <c r="D27" s="65"/>
      <c r="E27" s="66"/>
      <c r="F27" s="66"/>
      <c r="G27" s="67"/>
      <c r="H27" s="67"/>
      <c r="I27" s="97"/>
      <c r="J27" s="97"/>
      <c r="K27" s="68"/>
      <c r="L27" s="69"/>
      <c r="M27" s="65"/>
      <c r="N27" s="70"/>
      <c r="O27" s="71"/>
      <c r="P27" s="75"/>
    </row>
  </sheetData>
  <mergeCells count="12">
    <mergeCell ref="A1:B1"/>
    <mergeCell ref="C1:K1"/>
    <mergeCell ref="K2:M2"/>
    <mergeCell ref="O6:P6"/>
    <mergeCell ref="A7:E7"/>
    <mergeCell ref="O7:P7"/>
    <mergeCell ref="K8:L8"/>
    <mergeCell ref="A9:A27"/>
    <mergeCell ref="I9:J17"/>
    <mergeCell ref="I18:J24"/>
    <mergeCell ref="I25:J27"/>
    <mergeCell ref="I8:J8"/>
  </mergeCells>
  <phoneticPr fontId="14"/>
  <printOptions horizontalCentered="1" verticalCentered="1"/>
  <pageMargins left="0.39370078740157483" right="0.39370078740157483" top="0.39370078740157483" bottom="0.39370078740157483" header="0" footer="0"/>
  <pageSetup paperSize="12" scale="4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Q35"/>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200</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24</v>
      </c>
      <c r="C9" s="38"/>
      <c r="D9" s="44"/>
      <c r="E9" s="40"/>
      <c r="F9" s="40"/>
      <c r="G9" s="41"/>
      <c r="H9" s="41"/>
      <c r="I9" s="91"/>
      <c r="J9" s="92"/>
      <c r="K9" s="42" t="s">
        <v>24</v>
      </c>
      <c r="L9" s="43">
        <f>ROUNDUP((K4*M9)+(K5*M9*0.75)+(K6*(M9*2)),2)</f>
        <v>0</v>
      </c>
      <c r="M9" s="44">
        <v>110</v>
      </c>
      <c r="N9" s="45">
        <f>ROUNDUP(M9*0.75,2)</f>
        <v>82.5</v>
      </c>
      <c r="O9" s="46"/>
      <c r="P9" s="72"/>
    </row>
    <row r="10" spans="1:17" ht="18.75" customHeight="1" x14ac:dyDescent="0.15">
      <c r="A10" s="89"/>
      <c r="B10" s="47"/>
      <c r="C10" s="47"/>
      <c r="D10" s="48"/>
      <c r="E10" s="49"/>
      <c r="F10" s="49"/>
      <c r="G10" s="50"/>
      <c r="H10" s="50"/>
      <c r="I10" s="93"/>
      <c r="J10" s="93"/>
      <c r="K10" s="51"/>
      <c r="L10" s="52"/>
      <c r="M10" s="48"/>
      <c r="N10" s="53"/>
      <c r="O10" s="54"/>
      <c r="P10" s="73"/>
    </row>
    <row r="11" spans="1:17" ht="18.75" customHeight="1" x14ac:dyDescent="0.15">
      <c r="A11" s="89"/>
      <c r="B11" s="55"/>
      <c r="C11" s="55"/>
      <c r="D11" s="56"/>
      <c r="E11" s="57"/>
      <c r="F11" s="57"/>
      <c r="G11" s="58"/>
      <c r="H11" s="58"/>
      <c r="I11" s="94"/>
      <c r="J11" s="94"/>
      <c r="K11" s="59"/>
      <c r="L11" s="60"/>
      <c r="M11" s="56"/>
      <c r="N11" s="61"/>
      <c r="O11" s="62"/>
      <c r="P11" s="74"/>
    </row>
    <row r="12" spans="1:17" ht="18.75" customHeight="1" x14ac:dyDescent="0.15">
      <c r="A12" s="89"/>
      <c r="B12" s="47" t="s">
        <v>101</v>
      </c>
      <c r="C12" s="47" t="s">
        <v>103</v>
      </c>
      <c r="D12" s="48">
        <v>1</v>
      </c>
      <c r="E12" s="49" t="s">
        <v>62</v>
      </c>
      <c r="F12" s="49">
        <f>ROUNDUP(D12*0.75,2)</f>
        <v>0.75</v>
      </c>
      <c r="G12" s="50">
        <f>ROUNDUP((K4*D12)+(K5*D12*0.75)+(K6*(D12*2)),0)</f>
        <v>0</v>
      </c>
      <c r="H12" s="50">
        <f>G12</f>
        <v>0</v>
      </c>
      <c r="I12" s="95" t="s">
        <v>102</v>
      </c>
      <c r="J12" s="96"/>
      <c r="K12" s="51" t="s">
        <v>63</v>
      </c>
      <c r="L12" s="52">
        <f>ROUNDUP((K4*M12)+(K5*M12*0.75)+(K6*(M12*2)),2)</f>
        <v>0</v>
      </c>
      <c r="M12" s="48">
        <v>0.5</v>
      </c>
      <c r="N12" s="53">
        <f t="shared" ref="N12:N18" si="0">ROUNDUP(M12*0.75,2)</f>
        <v>0.38</v>
      </c>
      <c r="O12" s="54"/>
      <c r="P12" s="73"/>
    </row>
    <row r="13" spans="1:17" ht="18.75" customHeight="1" x14ac:dyDescent="0.15">
      <c r="A13" s="89"/>
      <c r="B13" s="47"/>
      <c r="C13" s="47" t="s">
        <v>31</v>
      </c>
      <c r="D13" s="48">
        <v>10</v>
      </c>
      <c r="E13" s="49" t="s">
        <v>35</v>
      </c>
      <c r="F13" s="49">
        <f>ROUNDUP(D13*0.75,2)</f>
        <v>7.5</v>
      </c>
      <c r="G13" s="50">
        <f>ROUNDUP((K4*D13)+(K5*D13*0.75)+(K6*(D13*2)),0)</f>
        <v>0</v>
      </c>
      <c r="H13" s="50">
        <f>G13+(G13*6/100)</f>
        <v>0</v>
      </c>
      <c r="I13" s="93"/>
      <c r="J13" s="93"/>
      <c r="K13" s="51" t="s">
        <v>96</v>
      </c>
      <c r="L13" s="52">
        <f>ROUNDUP((K4*M13)+(K5*M13*0.75)+(K6*(M13*2)),2)</f>
        <v>0</v>
      </c>
      <c r="M13" s="48">
        <v>3</v>
      </c>
      <c r="N13" s="53">
        <f t="shared" si="0"/>
        <v>2.25</v>
      </c>
      <c r="O13" s="54"/>
      <c r="P13" s="73"/>
    </row>
    <row r="14" spans="1:17" ht="18.75" customHeight="1" x14ac:dyDescent="0.15">
      <c r="A14" s="89"/>
      <c r="B14" s="47"/>
      <c r="C14" s="47" t="s">
        <v>75</v>
      </c>
      <c r="D14" s="48">
        <v>10</v>
      </c>
      <c r="E14" s="49" t="s">
        <v>35</v>
      </c>
      <c r="F14" s="49">
        <f>ROUNDUP(D14*0.75,2)</f>
        <v>7.5</v>
      </c>
      <c r="G14" s="50">
        <f>ROUNDUP((K4*D14)+(K5*D14*0.75)+(K6*(D14*2)),0)</f>
        <v>0</v>
      </c>
      <c r="H14" s="50">
        <f>G14</f>
        <v>0</v>
      </c>
      <c r="I14" s="93"/>
      <c r="J14" s="93"/>
      <c r="K14" s="51" t="s">
        <v>33</v>
      </c>
      <c r="L14" s="52">
        <f>ROUNDUP((K4*M14)+(K5*M14*0.75)+(K6*(M14*2)),2)</f>
        <v>0</v>
      </c>
      <c r="M14" s="48">
        <v>2</v>
      </c>
      <c r="N14" s="53">
        <f t="shared" si="0"/>
        <v>1.5</v>
      </c>
      <c r="O14" s="54"/>
      <c r="P14" s="73"/>
    </row>
    <row r="15" spans="1:17" ht="18.75" customHeight="1" x14ac:dyDescent="0.15">
      <c r="A15" s="89"/>
      <c r="B15" s="47"/>
      <c r="C15" s="47"/>
      <c r="D15" s="48"/>
      <c r="E15" s="49"/>
      <c r="F15" s="49"/>
      <c r="G15" s="50"/>
      <c r="H15" s="50"/>
      <c r="I15" s="93"/>
      <c r="J15" s="93"/>
      <c r="K15" s="51" t="s">
        <v>50</v>
      </c>
      <c r="L15" s="52">
        <f>ROUNDUP((K4*M15)+(K5*M15*0.75)+(K6*(M15*2)),2)</f>
        <v>0</v>
      </c>
      <c r="M15" s="48">
        <v>40</v>
      </c>
      <c r="N15" s="53">
        <f t="shared" si="0"/>
        <v>30</v>
      </c>
      <c r="O15" s="54"/>
      <c r="P15" s="73"/>
    </row>
    <row r="16" spans="1:17" ht="18.75" customHeight="1" x14ac:dyDescent="0.15">
      <c r="A16" s="89"/>
      <c r="B16" s="47"/>
      <c r="C16" s="47"/>
      <c r="D16" s="48"/>
      <c r="E16" s="49"/>
      <c r="F16" s="49"/>
      <c r="G16" s="50"/>
      <c r="H16" s="50"/>
      <c r="I16" s="93"/>
      <c r="J16" s="93"/>
      <c r="K16" s="51" t="s">
        <v>40</v>
      </c>
      <c r="L16" s="52">
        <f>ROUNDUP((K4*M16)+(K5*M16*0.75)+(K6*(M16*2)),2)</f>
        <v>0</v>
      </c>
      <c r="M16" s="48">
        <v>2</v>
      </c>
      <c r="N16" s="53">
        <f t="shared" si="0"/>
        <v>1.5</v>
      </c>
      <c r="O16" s="54"/>
      <c r="P16" s="73"/>
    </row>
    <row r="17" spans="1:16" ht="18.75" customHeight="1" x14ac:dyDescent="0.15">
      <c r="A17" s="89"/>
      <c r="B17" s="47"/>
      <c r="C17" s="47"/>
      <c r="D17" s="48"/>
      <c r="E17" s="49"/>
      <c r="F17" s="49"/>
      <c r="G17" s="50"/>
      <c r="H17" s="50"/>
      <c r="I17" s="93"/>
      <c r="J17" s="93"/>
      <c r="K17" s="51" t="s">
        <v>37</v>
      </c>
      <c r="L17" s="52">
        <f>ROUNDUP((K4*M17)+(K5*M17*0.75)+(K6*(M17*2)),2)</f>
        <v>0</v>
      </c>
      <c r="M17" s="48">
        <v>1.5</v>
      </c>
      <c r="N17" s="53">
        <f t="shared" si="0"/>
        <v>1.1300000000000001</v>
      </c>
      <c r="O17" s="54"/>
      <c r="P17" s="73" t="s">
        <v>38</v>
      </c>
    </row>
    <row r="18" spans="1:16" ht="18.75" customHeight="1" x14ac:dyDescent="0.15">
      <c r="A18" s="89"/>
      <c r="B18" s="47"/>
      <c r="C18" s="47"/>
      <c r="D18" s="48"/>
      <c r="E18" s="49"/>
      <c r="F18" s="49"/>
      <c r="G18" s="50"/>
      <c r="H18" s="50"/>
      <c r="I18" s="93"/>
      <c r="J18" s="93"/>
      <c r="K18" s="51" t="s">
        <v>96</v>
      </c>
      <c r="L18" s="52">
        <f>ROUNDUP((K4*M18)+(K5*M18*0.75)+(K6*(M18*2)),2)</f>
        <v>0</v>
      </c>
      <c r="M18" s="48">
        <v>1</v>
      </c>
      <c r="N18" s="53">
        <f t="shared" si="0"/>
        <v>0.75</v>
      </c>
      <c r="O18" s="54"/>
      <c r="P18" s="73"/>
    </row>
    <row r="19" spans="1:16" ht="18.75" customHeight="1" x14ac:dyDescent="0.15">
      <c r="A19" s="89"/>
      <c r="B19" s="47"/>
      <c r="C19" s="47"/>
      <c r="D19" s="48"/>
      <c r="E19" s="49"/>
      <c r="F19" s="49"/>
      <c r="G19" s="50"/>
      <c r="H19" s="50"/>
      <c r="I19" s="93"/>
      <c r="J19" s="93"/>
      <c r="K19" s="51"/>
      <c r="L19" s="52"/>
      <c r="M19" s="48"/>
      <c r="N19" s="53"/>
      <c r="O19" s="54"/>
      <c r="P19" s="73"/>
    </row>
    <row r="20" spans="1:16" ht="18.75" customHeight="1" x14ac:dyDescent="0.15">
      <c r="A20" s="89"/>
      <c r="B20" s="47"/>
      <c r="C20" s="47"/>
      <c r="D20" s="48"/>
      <c r="E20" s="49"/>
      <c r="F20" s="49"/>
      <c r="G20" s="50"/>
      <c r="H20" s="50"/>
      <c r="I20" s="93"/>
      <c r="J20" s="93"/>
      <c r="K20" s="51"/>
      <c r="L20" s="52"/>
      <c r="M20" s="48"/>
      <c r="N20" s="53"/>
      <c r="O20" s="54"/>
      <c r="P20" s="73"/>
    </row>
    <row r="21" spans="1:16" ht="18.75" customHeight="1" x14ac:dyDescent="0.15">
      <c r="A21" s="89"/>
      <c r="B21" s="55"/>
      <c r="C21" s="55"/>
      <c r="D21" s="56"/>
      <c r="E21" s="57"/>
      <c r="F21" s="57"/>
      <c r="G21" s="58"/>
      <c r="H21" s="58"/>
      <c r="I21" s="94"/>
      <c r="J21" s="94"/>
      <c r="K21" s="59"/>
      <c r="L21" s="60"/>
      <c r="M21" s="56"/>
      <c r="N21" s="61"/>
      <c r="O21" s="62"/>
      <c r="P21" s="74"/>
    </row>
    <row r="22" spans="1:16" ht="18.75" customHeight="1" x14ac:dyDescent="0.15">
      <c r="A22" s="89"/>
      <c r="B22" s="47" t="s">
        <v>104</v>
      </c>
      <c r="C22" s="47" t="s">
        <v>94</v>
      </c>
      <c r="D22" s="48">
        <v>40</v>
      </c>
      <c r="E22" s="49" t="s">
        <v>35</v>
      </c>
      <c r="F22" s="49">
        <f>ROUNDUP(D22*0.75,2)</f>
        <v>30</v>
      </c>
      <c r="G22" s="50">
        <f>ROUNDUP((K4*D22)+(K5*D22*0.75)+(K6*(D22*2)),0)</f>
        <v>0</v>
      </c>
      <c r="H22" s="50">
        <f>G22+(G22*10/100)</f>
        <v>0</v>
      </c>
      <c r="I22" s="95" t="s">
        <v>201</v>
      </c>
      <c r="J22" s="96"/>
      <c r="K22" s="51" t="s">
        <v>33</v>
      </c>
      <c r="L22" s="52">
        <f>ROUNDUP((K4*M22)+(K5*M22*0.75)+(K6*(M22*2)),2)</f>
        <v>0</v>
      </c>
      <c r="M22" s="48">
        <v>2</v>
      </c>
      <c r="N22" s="53">
        <f>ROUNDUP(M22*0.75,2)</f>
        <v>1.5</v>
      </c>
      <c r="O22" s="54"/>
      <c r="P22" s="73"/>
    </row>
    <row r="23" spans="1:16" ht="18.75" customHeight="1" x14ac:dyDescent="0.15">
      <c r="A23" s="89"/>
      <c r="B23" s="47"/>
      <c r="C23" s="47" t="s">
        <v>116</v>
      </c>
      <c r="D23" s="48">
        <v>10</v>
      </c>
      <c r="E23" s="49" t="s">
        <v>35</v>
      </c>
      <c r="F23" s="49">
        <f>ROUNDUP(D23*0.75,2)</f>
        <v>7.5</v>
      </c>
      <c r="G23" s="50">
        <f>ROUNDUP((K4*D23)+(K5*D23*0.75)+(K6*(D23*2)),0)</f>
        <v>0</v>
      </c>
      <c r="H23" s="50">
        <f>G23+(G23*3/100)</f>
        <v>0</v>
      </c>
      <c r="I23" s="93"/>
      <c r="J23" s="93"/>
      <c r="K23" s="51" t="s">
        <v>50</v>
      </c>
      <c r="L23" s="52">
        <f>ROUNDUP((K4*M23)+(K5*M23*0.75)+(K6*(M23*2)),2)</f>
        <v>0</v>
      </c>
      <c r="M23" s="48">
        <v>30</v>
      </c>
      <c r="N23" s="53">
        <f>ROUNDUP(M23*0.75,2)</f>
        <v>22.5</v>
      </c>
      <c r="O23" s="54"/>
      <c r="P23" s="73"/>
    </row>
    <row r="24" spans="1:16" ht="18.75" customHeight="1" x14ac:dyDescent="0.15">
      <c r="A24" s="89"/>
      <c r="B24" s="47"/>
      <c r="C24" s="47" t="s">
        <v>80</v>
      </c>
      <c r="D24" s="48">
        <v>3</v>
      </c>
      <c r="E24" s="49" t="s">
        <v>35</v>
      </c>
      <c r="F24" s="49">
        <f>ROUNDUP(D24*0.75,2)</f>
        <v>2.25</v>
      </c>
      <c r="G24" s="50">
        <f>ROUNDUP((K4*D24)+(K5*D24*0.75)+(K6*(D24*2)),0)</f>
        <v>0</v>
      </c>
      <c r="H24" s="50">
        <f>G24</f>
        <v>0</v>
      </c>
      <c r="I24" s="93"/>
      <c r="J24" s="93"/>
      <c r="K24" s="51" t="s">
        <v>39</v>
      </c>
      <c r="L24" s="52">
        <f>ROUNDUP((K4*M24)+(K5*M24*0.75)+(K6*(M24*2)),2)</f>
        <v>0</v>
      </c>
      <c r="M24" s="48">
        <v>1</v>
      </c>
      <c r="N24" s="53">
        <f>ROUNDUP(M24*0.75,2)</f>
        <v>0.75</v>
      </c>
      <c r="O24" s="54"/>
      <c r="P24" s="73"/>
    </row>
    <row r="25" spans="1:16" ht="18.75" customHeight="1" x14ac:dyDescent="0.15">
      <c r="A25" s="89"/>
      <c r="B25" s="47"/>
      <c r="C25" s="47"/>
      <c r="D25" s="48"/>
      <c r="E25" s="49"/>
      <c r="F25" s="49"/>
      <c r="G25" s="50"/>
      <c r="H25" s="50"/>
      <c r="I25" s="93"/>
      <c r="J25" s="93"/>
      <c r="K25" s="51" t="s">
        <v>40</v>
      </c>
      <c r="L25" s="52">
        <f>ROUNDUP((K4*M25)+(K5*M25*0.75)+(K6*(M25*2)),2)</f>
        <v>0</v>
      </c>
      <c r="M25" s="48">
        <v>2</v>
      </c>
      <c r="N25" s="53">
        <f>ROUNDUP(M25*0.75,2)</f>
        <v>1.5</v>
      </c>
      <c r="O25" s="54"/>
      <c r="P25" s="73"/>
    </row>
    <row r="26" spans="1:16" ht="18.75" customHeight="1" x14ac:dyDescent="0.15">
      <c r="A26" s="89"/>
      <c r="B26" s="47"/>
      <c r="C26" s="47"/>
      <c r="D26" s="48"/>
      <c r="E26" s="49"/>
      <c r="F26" s="49"/>
      <c r="G26" s="50"/>
      <c r="H26" s="50"/>
      <c r="I26" s="93"/>
      <c r="J26" s="93"/>
      <c r="K26" s="51" t="s">
        <v>37</v>
      </c>
      <c r="L26" s="52">
        <f>ROUNDUP((K4*M26)+(K5*M26*0.75)+(K6*(M26*2)),2)</f>
        <v>0</v>
      </c>
      <c r="M26" s="48">
        <v>2</v>
      </c>
      <c r="N26" s="53">
        <f>ROUNDUP(M26*0.75,2)</f>
        <v>1.5</v>
      </c>
      <c r="O26" s="54"/>
      <c r="P26" s="73" t="s">
        <v>38</v>
      </c>
    </row>
    <row r="27" spans="1:16" ht="18.75" customHeight="1" x14ac:dyDescent="0.15">
      <c r="A27" s="89"/>
      <c r="B27" s="47"/>
      <c r="C27" s="47"/>
      <c r="D27" s="48"/>
      <c r="E27" s="49"/>
      <c r="F27" s="49"/>
      <c r="G27" s="50"/>
      <c r="H27" s="50"/>
      <c r="I27" s="93"/>
      <c r="J27" s="93"/>
      <c r="K27" s="51"/>
      <c r="L27" s="52"/>
      <c r="M27" s="48"/>
      <c r="N27" s="53"/>
      <c r="O27" s="54"/>
      <c r="P27" s="73"/>
    </row>
    <row r="28" spans="1:16" ht="18.75" customHeight="1" x14ac:dyDescent="0.15">
      <c r="A28" s="89"/>
      <c r="B28" s="55"/>
      <c r="C28" s="55"/>
      <c r="D28" s="56"/>
      <c r="E28" s="57"/>
      <c r="F28" s="57"/>
      <c r="G28" s="58"/>
      <c r="H28" s="58"/>
      <c r="I28" s="94"/>
      <c r="J28" s="94"/>
      <c r="K28" s="59"/>
      <c r="L28" s="60"/>
      <c r="M28" s="56"/>
      <c r="N28" s="61"/>
      <c r="O28" s="62"/>
      <c r="P28" s="74"/>
    </row>
    <row r="29" spans="1:16" ht="18.75" customHeight="1" x14ac:dyDescent="0.15">
      <c r="A29" s="89"/>
      <c r="B29" s="47" t="s">
        <v>46</v>
      </c>
      <c r="C29" s="47" t="s">
        <v>106</v>
      </c>
      <c r="D29" s="48">
        <v>2</v>
      </c>
      <c r="E29" s="49" t="s">
        <v>69</v>
      </c>
      <c r="F29" s="49">
        <f>ROUNDUP(D29*0.75,2)</f>
        <v>1.5</v>
      </c>
      <c r="G29" s="50">
        <f>ROUNDUP((K4*D29)+(K5*D29*0.75)+(K6*(D29*2)),0)</f>
        <v>0</v>
      </c>
      <c r="H29" s="50">
        <f>G29</f>
        <v>0</v>
      </c>
      <c r="I29" s="95" t="s">
        <v>47</v>
      </c>
      <c r="J29" s="96"/>
      <c r="K29" s="51" t="s">
        <v>50</v>
      </c>
      <c r="L29" s="52">
        <f>ROUNDUP((K4*M29)+(K5*M29*0.75)+(K6*(M29*2)),2)</f>
        <v>0</v>
      </c>
      <c r="M29" s="48">
        <v>100</v>
      </c>
      <c r="N29" s="53">
        <f>ROUNDUP(M29*0.75,2)</f>
        <v>75</v>
      </c>
      <c r="O29" s="54" t="s">
        <v>38</v>
      </c>
      <c r="P29" s="73"/>
    </row>
    <row r="30" spans="1:16" ht="18.75" customHeight="1" x14ac:dyDescent="0.15">
      <c r="A30" s="89"/>
      <c r="B30" s="47"/>
      <c r="C30" s="47" t="s">
        <v>67</v>
      </c>
      <c r="D30" s="76">
        <v>0.25</v>
      </c>
      <c r="E30" s="49" t="s">
        <v>69</v>
      </c>
      <c r="F30" s="49">
        <f>ROUNDUP(D30*0.75,2)</f>
        <v>0.19</v>
      </c>
      <c r="G30" s="50">
        <f>ROUNDUP((K4*D30)+(K5*D30*0.75)+(K6*(D30*2)),0)</f>
        <v>0</v>
      </c>
      <c r="H30" s="50">
        <f>G30</f>
        <v>0</v>
      </c>
      <c r="I30" s="93"/>
      <c r="J30" s="93"/>
      <c r="K30" s="51" t="s">
        <v>48</v>
      </c>
      <c r="L30" s="52">
        <f>ROUNDUP((K4*M30)+(K5*M30*0.75)+(K6*(M30*2)),2)</f>
        <v>0</v>
      </c>
      <c r="M30" s="48">
        <v>3</v>
      </c>
      <c r="N30" s="53">
        <f>ROUNDUP(M30*0.75,2)</f>
        <v>2.25</v>
      </c>
      <c r="O30" s="54" t="s">
        <v>68</v>
      </c>
      <c r="P30" s="73"/>
    </row>
    <row r="31" spans="1:16" ht="18.75" customHeight="1" x14ac:dyDescent="0.15">
      <c r="A31" s="89"/>
      <c r="B31" s="47"/>
      <c r="C31" s="47"/>
      <c r="D31" s="48"/>
      <c r="E31" s="49"/>
      <c r="F31" s="49"/>
      <c r="G31" s="50"/>
      <c r="H31" s="50"/>
      <c r="I31" s="93"/>
      <c r="J31" s="93"/>
      <c r="K31" s="51"/>
      <c r="L31" s="52"/>
      <c r="M31" s="48"/>
      <c r="N31" s="53"/>
      <c r="O31" s="54"/>
      <c r="P31" s="73"/>
    </row>
    <row r="32" spans="1:16" ht="18.75" customHeight="1" x14ac:dyDescent="0.15">
      <c r="A32" s="89"/>
      <c r="B32" s="55"/>
      <c r="C32" s="55"/>
      <c r="D32" s="56"/>
      <c r="E32" s="57"/>
      <c r="F32" s="57"/>
      <c r="G32" s="58"/>
      <c r="H32" s="58"/>
      <c r="I32" s="94"/>
      <c r="J32" s="94"/>
      <c r="K32" s="59"/>
      <c r="L32" s="60"/>
      <c r="M32" s="56"/>
      <c r="N32" s="61"/>
      <c r="O32" s="62"/>
      <c r="P32" s="74"/>
    </row>
    <row r="33" spans="1:16" ht="18.75" customHeight="1" x14ac:dyDescent="0.15">
      <c r="A33" s="89"/>
      <c r="B33" s="47" t="s">
        <v>128</v>
      </c>
      <c r="C33" s="47" t="s">
        <v>129</v>
      </c>
      <c r="D33" s="76">
        <v>0.125</v>
      </c>
      <c r="E33" s="49" t="s">
        <v>69</v>
      </c>
      <c r="F33" s="49">
        <f>ROUNDUP(D33*0.75,2)</f>
        <v>9.9999999999999992E-2</v>
      </c>
      <c r="G33" s="50">
        <f>ROUNDUP((K4*D33)+(K5*D33*0.75)+(K6*(D33*2)),0)</f>
        <v>0</v>
      </c>
      <c r="H33" s="50">
        <f>G33</f>
        <v>0</v>
      </c>
      <c r="I33" s="95" t="s">
        <v>123</v>
      </c>
      <c r="J33" s="96"/>
      <c r="K33" s="51"/>
      <c r="L33" s="52"/>
      <c r="M33" s="48"/>
      <c r="N33" s="53"/>
      <c r="O33" s="54"/>
      <c r="P33" s="73"/>
    </row>
    <row r="34" spans="1:16" ht="18.75" customHeight="1" x14ac:dyDescent="0.15">
      <c r="A34" s="89"/>
      <c r="B34" s="47"/>
      <c r="C34" s="47"/>
      <c r="D34" s="48"/>
      <c r="E34" s="49"/>
      <c r="F34" s="49"/>
      <c r="G34" s="50"/>
      <c r="H34" s="50"/>
      <c r="I34" s="93"/>
      <c r="J34" s="93"/>
      <c r="K34" s="51"/>
      <c r="L34" s="52"/>
      <c r="M34" s="48"/>
      <c r="N34" s="53"/>
      <c r="O34" s="54"/>
      <c r="P34" s="73"/>
    </row>
    <row r="35" spans="1:16" ht="18.75" customHeight="1" thickBot="1" x14ac:dyDescent="0.2">
      <c r="A35" s="90"/>
      <c r="B35" s="64"/>
      <c r="C35" s="64"/>
      <c r="D35" s="65"/>
      <c r="E35" s="66"/>
      <c r="F35" s="66"/>
      <c r="G35" s="67"/>
      <c r="H35" s="67"/>
      <c r="I35" s="97"/>
      <c r="J35" s="97"/>
      <c r="K35" s="68"/>
      <c r="L35" s="69"/>
      <c r="M35" s="65"/>
      <c r="N35" s="70"/>
      <c r="O35" s="71"/>
      <c r="P35" s="75"/>
    </row>
  </sheetData>
  <mergeCells count="14">
    <mergeCell ref="I29:J32"/>
    <mergeCell ref="I33:J35"/>
    <mergeCell ref="A9:A35"/>
    <mergeCell ref="I8:J8"/>
    <mergeCell ref="K8:L8"/>
    <mergeCell ref="I9:J11"/>
    <mergeCell ref="I12:J21"/>
    <mergeCell ref="I22:J28"/>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Q31"/>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202</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24</v>
      </c>
      <c r="C9" s="38"/>
      <c r="D9" s="44"/>
      <c r="E9" s="40"/>
      <c r="F9" s="40"/>
      <c r="G9" s="41"/>
      <c r="H9" s="41"/>
      <c r="I9" s="91"/>
      <c r="J9" s="92"/>
      <c r="K9" s="42" t="s">
        <v>24</v>
      </c>
      <c r="L9" s="43">
        <f>ROUNDUP((K4*M9)+(K5*M9*0.75)+(K6*(M9*2)),2)</f>
        <v>0</v>
      </c>
      <c r="M9" s="44">
        <v>110</v>
      </c>
      <c r="N9" s="45">
        <f>ROUNDUP(M9*0.75,2)</f>
        <v>82.5</v>
      </c>
      <c r="O9" s="46"/>
      <c r="P9" s="72"/>
    </row>
    <row r="10" spans="1:17" ht="18.75" customHeight="1" x14ac:dyDescent="0.15">
      <c r="A10" s="89"/>
      <c r="B10" s="47"/>
      <c r="C10" s="47"/>
      <c r="D10" s="48"/>
      <c r="E10" s="49"/>
      <c r="F10" s="49"/>
      <c r="G10" s="50"/>
      <c r="H10" s="50"/>
      <c r="I10" s="93"/>
      <c r="J10" s="93"/>
      <c r="K10" s="51"/>
      <c r="L10" s="52"/>
      <c r="M10" s="48"/>
      <c r="N10" s="53"/>
      <c r="O10" s="54"/>
      <c r="P10" s="73"/>
    </row>
    <row r="11" spans="1:17" ht="18.75" customHeight="1" x14ac:dyDescent="0.15">
      <c r="A11" s="89"/>
      <c r="B11" s="55"/>
      <c r="C11" s="55"/>
      <c r="D11" s="56"/>
      <c r="E11" s="57"/>
      <c r="F11" s="57"/>
      <c r="G11" s="58"/>
      <c r="H11" s="58"/>
      <c r="I11" s="94"/>
      <c r="J11" s="94"/>
      <c r="K11" s="59"/>
      <c r="L11" s="60"/>
      <c r="M11" s="56"/>
      <c r="N11" s="61"/>
      <c r="O11" s="62"/>
      <c r="P11" s="74"/>
    </row>
    <row r="12" spans="1:17" ht="18.75" customHeight="1" x14ac:dyDescent="0.15">
      <c r="A12" s="89"/>
      <c r="B12" s="47" t="s">
        <v>112</v>
      </c>
      <c r="C12" s="47" t="s">
        <v>114</v>
      </c>
      <c r="D12" s="48">
        <v>30</v>
      </c>
      <c r="E12" s="49" t="s">
        <v>35</v>
      </c>
      <c r="F12" s="49">
        <f t="shared" ref="F12:F18" si="0">ROUNDUP(D12*0.75,2)</f>
        <v>22.5</v>
      </c>
      <c r="G12" s="50">
        <f>ROUNDUP((K4*D12)+(K5*D12*0.75)+(K6*(D12*2)),0)</f>
        <v>0</v>
      </c>
      <c r="H12" s="50">
        <f>G12</f>
        <v>0</v>
      </c>
      <c r="I12" s="95" t="s">
        <v>113</v>
      </c>
      <c r="J12" s="96"/>
      <c r="K12" s="51" t="s">
        <v>33</v>
      </c>
      <c r="L12" s="52">
        <f>ROUNDUP((K4*M12)+(K5*M12*0.75)+(K6*(M12*2)),2)</f>
        <v>0</v>
      </c>
      <c r="M12" s="48">
        <v>1</v>
      </c>
      <c r="N12" s="53">
        <f>ROUNDUP(M12*0.75,2)</f>
        <v>0.75</v>
      </c>
      <c r="O12" s="54"/>
      <c r="P12" s="73"/>
    </row>
    <row r="13" spans="1:17" ht="18.75" customHeight="1" x14ac:dyDescent="0.15">
      <c r="A13" s="89"/>
      <c r="B13" s="47"/>
      <c r="C13" s="47" t="s">
        <v>31</v>
      </c>
      <c r="D13" s="48">
        <v>30</v>
      </c>
      <c r="E13" s="49" t="s">
        <v>35</v>
      </c>
      <c r="F13" s="49">
        <f t="shared" si="0"/>
        <v>22.5</v>
      </c>
      <c r="G13" s="50">
        <f>ROUNDUP((K4*D13)+(K5*D13*0.75)+(K6*(D13*2)),0)</f>
        <v>0</v>
      </c>
      <c r="H13" s="50">
        <f>G13+(G13*6/100)</f>
        <v>0</v>
      </c>
      <c r="I13" s="93"/>
      <c r="J13" s="93"/>
      <c r="K13" s="51" t="s">
        <v>86</v>
      </c>
      <c r="L13" s="52">
        <f>ROUNDUP((K4*M13)+(K5*M13*0.75)+(K6*(M13*2)),2)</f>
        <v>0</v>
      </c>
      <c r="M13" s="48">
        <v>50</v>
      </c>
      <c r="N13" s="53">
        <f>ROUNDUP(M13*0.75,2)</f>
        <v>37.5</v>
      </c>
      <c r="O13" s="54"/>
      <c r="P13" s="73"/>
    </row>
    <row r="14" spans="1:17" ht="18.75" customHeight="1" x14ac:dyDescent="0.15">
      <c r="A14" s="89"/>
      <c r="B14" s="47"/>
      <c r="C14" s="47" t="s">
        <v>115</v>
      </c>
      <c r="D14" s="48">
        <v>20</v>
      </c>
      <c r="E14" s="49" t="s">
        <v>35</v>
      </c>
      <c r="F14" s="49">
        <f t="shared" si="0"/>
        <v>15</v>
      </c>
      <c r="G14" s="50">
        <f>ROUNDUP((K4*D14)+(K5*D14*0.75)+(K6*(D14*2)),0)</f>
        <v>0</v>
      </c>
      <c r="H14" s="50">
        <f>G14+(G14*9/100)</f>
        <v>0</v>
      </c>
      <c r="I14" s="93"/>
      <c r="J14" s="93"/>
      <c r="K14" s="51"/>
      <c r="L14" s="52"/>
      <c r="M14" s="48"/>
      <c r="N14" s="53"/>
      <c r="O14" s="54"/>
      <c r="P14" s="73"/>
    </row>
    <row r="15" spans="1:17" ht="18.75" customHeight="1" x14ac:dyDescent="0.15">
      <c r="A15" s="89"/>
      <c r="B15" s="47"/>
      <c r="C15" s="47" t="s">
        <v>116</v>
      </c>
      <c r="D15" s="48">
        <v>10</v>
      </c>
      <c r="E15" s="49" t="s">
        <v>35</v>
      </c>
      <c r="F15" s="49">
        <f t="shared" si="0"/>
        <v>7.5</v>
      </c>
      <c r="G15" s="50">
        <f>ROUNDUP((K4*D15)+(K5*D15*0.75)+(K6*(D15*2)),0)</f>
        <v>0</v>
      </c>
      <c r="H15" s="50">
        <f>G15+(G15*3/100)</f>
        <v>0</v>
      </c>
      <c r="I15" s="93"/>
      <c r="J15" s="93"/>
      <c r="K15" s="51"/>
      <c r="L15" s="52"/>
      <c r="M15" s="48"/>
      <c r="N15" s="53"/>
      <c r="O15" s="54"/>
      <c r="P15" s="73"/>
    </row>
    <row r="16" spans="1:17" ht="18.75" customHeight="1" x14ac:dyDescent="0.15">
      <c r="A16" s="89"/>
      <c r="B16" s="47"/>
      <c r="C16" s="47" t="s">
        <v>117</v>
      </c>
      <c r="D16" s="48">
        <v>10</v>
      </c>
      <c r="E16" s="49" t="s">
        <v>35</v>
      </c>
      <c r="F16" s="49">
        <f t="shared" si="0"/>
        <v>7.5</v>
      </c>
      <c r="G16" s="50">
        <f>ROUNDUP((K4*D16)+(K5*D16*0.75)+(K6*(D16*2)),0)</f>
        <v>0</v>
      </c>
      <c r="H16" s="50">
        <f>G16+(G16*10/100)</f>
        <v>0</v>
      </c>
      <c r="I16" s="93"/>
      <c r="J16" s="93"/>
      <c r="K16" s="51"/>
      <c r="L16" s="52"/>
      <c r="M16" s="48"/>
      <c r="N16" s="53"/>
      <c r="O16" s="54"/>
      <c r="P16" s="73"/>
    </row>
    <row r="17" spans="1:16" ht="18.75" customHeight="1" x14ac:dyDescent="0.15">
      <c r="A17" s="89"/>
      <c r="B17" s="47"/>
      <c r="C17" s="47" t="s">
        <v>118</v>
      </c>
      <c r="D17" s="48">
        <v>10</v>
      </c>
      <c r="E17" s="49" t="s">
        <v>35</v>
      </c>
      <c r="F17" s="49">
        <f t="shared" si="0"/>
        <v>7.5</v>
      </c>
      <c r="G17" s="50">
        <f>ROUNDUP((K4*D17)+(K5*D17*0.75)+(K6*(D17*2)),0)</f>
        <v>0</v>
      </c>
      <c r="H17" s="50">
        <f>G17</f>
        <v>0</v>
      </c>
      <c r="I17" s="93"/>
      <c r="J17" s="93"/>
      <c r="K17" s="51"/>
      <c r="L17" s="52"/>
      <c r="M17" s="48"/>
      <c r="N17" s="53"/>
      <c r="O17" s="54" t="s">
        <v>119</v>
      </c>
      <c r="P17" s="73"/>
    </row>
    <row r="18" spans="1:16" ht="18.75" customHeight="1" x14ac:dyDescent="0.15">
      <c r="A18" s="89"/>
      <c r="B18" s="47"/>
      <c r="C18" s="47" t="s">
        <v>52</v>
      </c>
      <c r="D18" s="48">
        <v>40</v>
      </c>
      <c r="E18" s="49" t="s">
        <v>54</v>
      </c>
      <c r="F18" s="49">
        <f t="shared" si="0"/>
        <v>30</v>
      </c>
      <c r="G18" s="50">
        <f>ROUNDUP((K4*D18)+(K5*D18*0.75)+(K6*(D18*2)),0)</f>
        <v>0</v>
      </c>
      <c r="H18" s="50">
        <f>G18</f>
        <v>0</v>
      </c>
      <c r="I18" s="93"/>
      <c r="J18" s="93"/>
      <c r="K18" s="51"/>
      <c r="L18" s="52"/>
      <c r="M18" s="48"/>
      <c r="N18" s="53"/>
      <c r="O18" s="54" t="s">
        <v>53</v>
      </c>
      <c r="P18" s="73"/>
    </row>
    <row r="19" spans="1:16" ht="18.75" customHeight="1" x14ac:dyDescent="0.15">
      <c r="A19" s="89"/>
      <c r="B19" s="47"/>
      <c r="C19" s="47"/>
      <c r="D19" s="48"/>
      <c r="E19" s="49"/>
      <c r="F19" s="49"/>
      <c r="G19" s="50"/>
      <c r="H19" s="50"/>
      <c r="I19" s="93"/>
      <c r="J19" s="93"/>
      <c r="K19" s="51"/>
      <c r="L19" s="52"/>
      <c r="M19" s="48"/>
      <c r="N19" s="53"/>
      <c r="O19" s="54"/>
      <c r="P19" s="73"/>
    </row>
    <row r="20" spans="1:16" ht="18.75" customHeight="1" x14ac:dyDescent="0.15">
      <c r="A20" s="89"/>
      <c r="B20" s="47"/>
      <c r="C20" s="47"/>
      <c r="D20" s="48"/>
      <c r="E20" s="49"/>
      <c r="F20" s="49"/>
      <c r="G20" s="50"/>
      <c r="H20" s="50"/>
      <c r="I20" s="93"/>
      <c r="J20" s="93"/>
      <c r="K20" s="51"/>
      <c r="L20" s="52"/>
      <c r="M20" s="48"/>
      <c r="N20" s="53"/>
      <c r="O20" s="54"/>
      <c r="P20" s="73"/>
    </row>
    <row r="21" spans="1:16" ht="18.75" customHeight="1" x14ac:dyDescent="0.15">
      <c r="A21" s="89"/>
      <c r="B21" s="55"/>
      <c r="C21" s="55"/>
      <c r="D21" s="56"/>
      <c r="E21" s="57"/>
      <c r="F21" s="57"/>
      <c r="G21" s="58"/>
      <c r="H21" s="58"/>
      <c r="I21" s="94"/>
      <c r="J21" s="94"/>
      <c r="K21" s="59"/>
      <c r="L21" s="60"/>
      <c r="M21" s="56"/>
      <c r="N21" s="61"/>
      <c r="O21" s="62"/>
      <c r="P21" s="74"/>
    </row>
    <row r="22" spans="1:16" ht="18.75" customHeight="1" x14ac:dyDescent="0.15">
      <c r="A22" s="89"/>
      <c r="B22" s="47" t="s">
        <v>120</v>
      </c>
      <c r="C22" s="47" t="s">
        <v>99</v>
      </c>
      <c r="D22" s="48">
        <v>40</v>
      </c>
      <c r="E22" s="49" t="s">
        <v>35</v>
      </c>
      <c r="F22" s="49">
        <f>ROUNDUP(D22*0.75,2)</f>
        <v>30</v>
      </c>
      <c r="G22" s="50">
        <f>ROUNDUP((K4*D22)+(K5*D22*0.75)+(K6*(D22*2)),0)</f>
        <v>0</v>
      </c>
      <c r="H22" s="50">
        <f>G22+(G22*10/100)</f>
        <v>0</v>
      </c>
      <c r="I22" s="95" t="s">
        <v>121</v>
      </c>
      <c r="J22" s="96"/>
      <c r="K22" s="51" t="s">
        <v>43</v>
      </c>
      <c r="L22" s="52">
        <f>ROUNDUP((K4*M22)+(K5*M22*0.75)+(K6*(M22*2)),2)</f>
        <v>0</v>
      </c>
      <c r="M22" s="48">
        <v>0.1</v>
      </c>
      <c r="N22" s="53">
        <f>ROUNDUP(M22*0.75,2)</f>
        <v>0.08</v>
      </c>
      <c r="O22" s="54"/>
      <c r="P22" s="73"/>
    </row>
    <row r="23" spans="1:16" ht="18.75" customHeight="1" x14ac:dyDescent="0.15">
      <c r="A23" s="89"/>
      <c r="B23" s="47"/>
      <c r="C23" s="47" t="s">
        <v>98</v>
      </c>
      <c r="D23" s="48">
        <v>10</v>
      </c>
      <c r="E23" s="49" t="s">
        <v>35</v>
      </c>
      <c r="F23" s="49">
        <f>ROUNDUP(D23*0.75,2)</f>
        <v>7.5</v>
      </c>
      <c r="G23" s="50">
        <f>ROUNDUP((K4*D23)+(K5*D23*0.75)+(K6*(D23*2)),0)</f>
        <v>0</v>
      </c>
      <c r="H23" s="50">
        <f>G23</f>
        <v>0</v>
      </c>
      <c r="I23" s="93"/>
      <c r="J23" s="93"/>
      <c r="K23" s="51" t="s">
        <v>39</v>
      </c>
      <c r="L23" s="52">
        <f>ROUNDUP((K4*M23)+(K5*M23*0.75)+(K6*(M23*2)),2)</f>
        <v>0</v>
      </c>
      <c r="M23" s="48">
        <v>0.3</v>
      </c>
      <c r="N23" s="53">
        <f>ROUNDUP(M23*0.75,2)</f>
        <v>0.23</v>
      </c>
      <c r="O23" s="54"/>
      <c r="P23" s="73"/>
    </row>
    <row r="24" spans="1:16" ht="18.75" customHeight="1" x14ac:dyDescent="0.15">
      <c r="A24" s="89"/>
      <c r="B24" s="47"/>
      <c r="C24" s="47"/>
      <c r="D24" s="48"/>
      <c r="E24" s="49"/>
      <c r="F24" s="49"/>
      <c r="G24" s="50"/>
      <c r="H24" s="50"/>
      <c r="I24" s="93"/>
      <c r="J24" s="93"/>
      <c r="K24" s="51" t="s">
        <v>44</v>
      </c>
      <c r="L24" s="52">
        <f>ROUNDUP((K4*M24)+(K5*M24*0.75)+(K6*(M24*2)),2)</f>
        <v>0</v>
      </c>
      <c r="M24" s="48">
        <v>4</v>
      </c>
      <c r="N24" s="53">
        <f>ROUNDUP(M24*0.75,2)</f>
        <v>3</v>
      </c>
      <c r="O24" s="54"/>
      <c r="P24" s="73" t="s">
        <v>45</v>
      </c>
    </row>
    <row r="25" spans="1:16" ht="18.75" customHeight="1" x14ac:dyDescent="0.15">
      <c r="A25" s="89"/>
      <c r="B25" s="47"/>
      <c r="C25" s="47"/>
      <c r="D25" s="48"/>
      <c r="E25" s="49"/>
      <c r="F25" s="49"/>
      <c r="G25" s="50"/>
      <c r="H25" s="50"/>
      <c r="I25" s="93"/>
      <c r="J25" s="93"/>
      <c r="K25" s="51"/>
      <c r="L25" s="52"/>
      <c r="M25" s="48"/>
      <c r="N25" s="53"/>
      <c r="O25" s="54"/>
      <c r="P25" s="73"/>
    </row>
    <row r="26" spans="1:16" ht="18.75" customHeight="1" x14ac:dyDescent="0.15">
      <c r="A26" s="89"/>
      <c r="B26" s="47"/>
      <c r="C26" s="47"/>
      <c r="D26" s="48"/>
      <c r="E26" s="49"/>
      <c r="F26" s="49"/>
      <c r="G26" s="50"/>
      <c r="H26" s="50"/>
      <c r="I26" s="93"/>
      <c r="J26" s="93"/>
      <c r="K26" s="51"/>
      <c r="L26" s="52"/>
      <c r="M26" s="48"/>
      <c r="N26" s="53"/>
      <c r="O26" s="54"/>
      <c r="P26" s="73"/>
    </row>
    <row r="27" spans="1:16" ht="18.75" customHeight="1" x14ac:dyDescent="0.15">
      <c r="A27" s="89"/>
      <c r="B27" s="47"/>
      <c r="C27" s="47"/>
      <c r="D27" s="48"/>
      <c r="E27" s="49"/>
      <c r="F27" s="49"/>
      <c r="G27" s="50"/>
      <c r="H27" s="50"/>
      <c r="I27" s="93"/>
      <c r="J27" s="93"/>
      <c r="K27" s="51"/>
      <c r="L27" s="52"/>
      <c r="M27" s="48"/>
      <c r="N27" s="53"/>
      <c r="O27" s="54"/>
      <c r="P27" s="73"/>
    </row>
    <row r="28" spans="1:16" ht="18.75" customHeight="1" x14ac:dyDescent="0.15">
      <c r="A28" s="89"/>
      <c r="B28" s="55"/>
      <c r="C28" s="55"/>
      <c r="D28" s="56"/>
      <c r="E28" s="57"/>
      <c r="F28" s="57"/>
      <c r="G28" s="58"/>
      <c r="H28" s="58"/>
      <c r="I28" s="94"/>
      <c r="J28" s="94"/>
      <c r="K28" s="59"/>
      <c r="L28" s="60"/>
      <c r="M28" s="56"/>
      <c r="N28" s="61"/>
      <c r="O28" s="62"/>
      <c r="P28" s="74"/>
    </row>
    <row r="29" spans="1:16" ht="18.75" customHeight="1" x14ac:dyDescent="0.15">
      <c r="A29" s="89"/>
      <c r="B29" s="47" t="s">
        <v>196</v>
      </c>
      <c r="C29" s="47" t="s">
        <v>197</v>
      </c>
      <c r="D29" s="76">
        <v>0.25</v>
      </c>
      <c r="E29" s="49" t="s">
        <v>69</v>
      </c>
      <c r="F29" s="49">
        <f>ROUNDUP(D29*0.75,2)</f>
        <v>0.19</v>
      </c>
      <c r="G29" s="50">
        <f>ROUNDUP((K4*D29)+(K5*D29*0.75)+(K6*(D29*2)),0)</f>
        <v>0</v>
      </c>
      <c r="H29" s="50">
        <f>G29</f>
        <v>0</v>
      </c>
      <c r="I29" s="95" t="s">
        <v>123</v>
      </c>
      <c r="J29" s="96"/>
      <c r="K29" s="51"/>
      <c r="L29" s="52"/>
      <c r="M29" s="48"/>
      <c r="N29" s="53"/>
      <c r="O29" s="54"/>
      <c r="P29" s="73"/>
    </row>
    <row r="30" spans="1:16" ht="18.75" customHeight="1" x14ac:dyDescent="0.15">
      <c r="A30" s="89"/>
      <c r="B30" s="47"/>
      <c r="C30" s="47"/>
      <c r="D30" s="48"/>
      <c r="E30" s="49"/>
      <c r="F30" s="49"/>
      <c r="G30" s="50"/>
      <c r="H30" s="50"/>
      <c r="I30" s="93"/>
      <c r="J30" s="93"/>
      <c r="K30" s="51"/>
      <c r="L30" s="52"/>
      <c r="M30" s="48"/>
      <c r="N30" s="53"/>
      <c r="O30" s="54"/>
      <c r="P30" s="73"/>
    </row>
    <row r="31" spans="1:16" ht="18.75" customHeight="1" thickBot="1" x14ac:dyDescent="0.2">
      <c r="A31" s="90"/>
      <c r="B31" s="64"/>
      <c r="C31" s="64"/>
      <c r="D31" s="65"/>
      <c r="E31" s="66"/>
      <c r="F31" s="66"/>
      <c r="G31" s="67"/>
      <c r="H31" s="67"/>
      <c r="I31" s="97"/>
      <c r="J31" s="97"/>
      <c r="K31" s="68"/>
      <c r="L31" s="69"/>
      <c r="M31" s="65"/>
      <c r="N31" s="70"/>
      <c r="O31" s="71"/>
      <c r="P31" s="75"/>
    </row>
  </sheetData>
  <mergeCells count="13">
    <mergeCell ref="A9:A31"/>
    <mergeCell ref="I8:J8"/>
    <mergeCell ref="K8:L8"/>
    <mergeCell ref="I9:J11"/>
    <mergeCell ref="I12:J21"/>
    <mergeCell ref="I22:J28"/>
    <mergeCell ref="I29:J31"/>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4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34"/>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203</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131</v>
      </c>
      <c r="C9" s="38" t="s">
        <v>133</v>
      </c>
      <c r="D9" s="39">
        <v>0.5</v>
      </c>
      <c r="E9" s="40" t="s">
        <v>27</v>
      </c>
      <c r="F9" s="40">
        <f>ROUNDUP(D9*0.75,2)</f>
        <v>0.38</v>
      </c>
      <c r="G9" s="41">
        <f>ROUNDUP((K4*D9)+(K5*D9*0.75)+(K6*(D9*2)),0)</f>
        <v>0</v>
      </c>
      <c r="H9" s="41">
        <f>G9</f>
        <v>0</v>
      </c>
      <c r="I9" s="91" t="s">
        <v>132</v>
      </c>
      <c r="J9" s="92"/>
      <c r="K9" s="42" t="s">
        <v>24</v>
      </c>
      <c r="L9" s="43">
        <f>ROUNDUP((K4*M9)+(K5*M9*0.75)+(K6*(M9*2)),2)</f>
        <v>0</v>
      </c>
      <c r="M9" s="44">
        <v>110</v>
      </c>
      <c r="N9" s="45">
        <f>ROUNDUP(M9*0.75,2)</f>
        <v>82.5</v>
      </c>
      <c r="O9" s="46"/>
      <c r="P9" s="72"/>
    </row>
    <row r="10" spans="1:17" ht="18.75" customHeight="1" x14ac:dyDescent="0.15">
      <c r="A10" s="89"/>
      <c r="B10" s="47"/>
      <c r="C10" s="47"/>
      <c r="D10" s="48"/>
      <c r="E10" s="49"/>
      <c r="F10" s="49"/>
      <c r="G10" s="50"/>
      <c r="H10" s="50"/>
      <c r="I10" s="93"/>
      <c r="J10" s="93"/>
      <c r="K10" s="51" t="s">
        <v>50</v>
      </c>
      <c r="L10" s="52">
        <f>ROUNDUP((K4*M10)+(K5*M10*0.75)+(K6*(M10*2)),2)</f>
        <v>0</v>
      </c>
      <c r="M10" s="48">
        <v>1.5</v>
      </c>
      <c r="N10" s="53">
        <f>ROUNDUP(M10*0.75,2)</f>
        <v>1.1300000000000001</v>
      </c>
      <c r="O10" s="54"/>
      <c r="P10" s="73"/>
    </row>
    <row r="11" spans="1:17" ht="18.75" customHeight="1" x14ac:dyDescent="0.15">
      <c r="A11" s="89"/>
      <c r="B11" s="47"/>
      <c r="C11" s="47"/>
      <c r="D11" s="48"/>
      <c r="E11" s="49"/>
      <c r="F11" s="49"/>
      <c r="G11" s="50"/>
      <c r="H11" s="50"/>
      <c r="I11" s="93"/>
      <c r="J11" s="93"/>
      <c r="K11" s="51" t="s">
        <v>37</v>
      </c>
      <c r="L11" s="52">
        <f>ROUNDUP((K4*M11)+(K5*M11*0.75)+(K6*(M11*2)),2)</f>
        <v>0</v>
      </c>
      <c r="M11" s="48">
        <v>1</v>
      </c>
      <c r="N11" s="53">
        <f>ROUNDUP(M11*0.75,2)</f>
        <v>0.75</v>
      </c>
      <c r="O11" s="54"/>
      <c r="P11" s="73" t="s">
        <v>38</v>
      </c>
    </row>
    <row r="12" spans="1:17" ht="18.75" customHeight="1" x14ac:dyDescent="0.15">
      <c r="A12" s="89"/>
      <c r="B12" s="47"/>
      <c r="C12" s="47"/>
      <c r="D12" s="48"/>
      <c r="E12" s="49"/>
      <c r="F12" s="49"/>
      <c r="G12" s="50"/>
      <c r="H12" s="50"/>
      <c r="I12" s="93"/>
      <c r="J12" s="93"/>
      <c r="K12" s="51"/>
      <c r="L12" s="52"/>
      <c r="M12" s="48"/>
      <c r="N12" s="53"/>
      <c r="O12" s="54"/>
      <c r="P12" s="73"/>
    </row>
    <row r="13" spans="1:17" ht="18.75" customHeight="1" x14ac:dyDescent="0.15">
      <c r="A13" s="89"/>
      <c r="B13" s="47"/>
      <c r="C13" s="47"/>
      <c r="D13" s="48"/>
      <c r="E13" s="49"/>
      <c r="F13" s="49"/>
      <c r="G13" s="50"/>
      <c r="H13" s="50"/>
      <c r="I13" s="93"/>
      <c r="J13" s="93"/>
      <c r="K13" s="51"/>
      <c r="L13" s="52"/>
      <c r="M13" s="48"/>
      <c r="N13" s="53"/>
      <c r="O13" s="54"/>
      <c r="P13" s="73"/>
    </row>
    <row r="14" spans="1:17" ht="18.75" customHeight="1" x14ac:dyDescent="0.15">
      <c r="A14" s="89"/>
      <c r="B14" s="47"/>
      <c r="C14" s="47"/>
      <c r="D14" s="48"/>
      <c r="E14" s="49"/>
      <c r="F14" s="49"/>
      <c r="G14" s="50"/>
      <c r="H14" s="50"/>
      <c r="I14" s="93"/>
      <c r="J14" s="93"/>
      <c r="K14" s="51"/>
      <c r="L14" s="52"/>
      <c r="M14" s="48"/>
      <c r="N14" s="53"/>
      <c r="O14" s="54"/>
      <c r="P14" s="73"/>
    </row>
    <row r="15" spans="1:17" ht="18.75" customHeight="1" x14ac:dyDescent="0.15">
      <c r="A15" s="89"/>
      <c r="B15" s="55"/>
      <c r="C15" s="55"/>
      <c r="D15" s="56"/>
      <c r="E15" s="57"/>
      <c r="F15" s="57"/>
      <c r="G15" s="58"/>
      <c r="H15" s="58"/>
      <c r="I15" s="94"/>
      <c r="J15" s="94"/>
      <c r="K15" s="59"/>
      <c r="L15" s="60"/>
      <c r="M15" s="56"/>
      <c r="N15" s="61"/>
      <c r="O15" s="62"/>
      <c r="P15" s="74"/>
    </row>
    <row r="16" spans="1:17" ht="18.75" customHeight="1" x14ac:dyDescent="0.15">
      <c r="A16" s="89"/>
      <c r="B16" s="47" t="s">
        <v>134</v>
      </c>
      <c r="C16" s="47" t="s">
        <v>97</v>
      </c>
      <c r="D16" s="48">
        <v>1</v>
      </c>
      <c r="E16" s="49" t="s">
        <v>62</v>
      </c>
      <c r="F16" s="49">
        <f>ROUNDUP(D16*0.75,2)</f>
        <v>0.75</v>
      </c>
      <c r="G16" s="50">
        <f>ROUNDUP((K4*D16)+(K5*D16*0.75)+(K6*(D16*2)),0)</f>
        <v>0</v>
      </c>
      <c r="H16" s="50">
        <f>G16</f>
        <v>0</v>
      </c>
      <c r="I16" s="95" t="s">
        <v>135</v>
      </c>
      <c r="J16" s="96"/>
      <c r="K16" s="51" t="s">
        <v>50</v>
      </c>
      <c r="L16" s="52">
        <f>ROUNDUP((K4*M16)+(K5*M16*0.75)+(K6*(M16*2)),2)</f>
        <v>0</v>
      </c>
      <c r="M16" s="48">
        <v>30</v>
      </c>
      <c r="N16" s="53">
        <f>ROUNDUP(M16*0.75,2)</f>
        <v>22.5</v>
      </c>
      <c r="O16" s="54"/>
      <c r="P16" s="73"/>
    </row>
    <row r="17" spans="1:16" ht="18.75" customHeight="1" x14ac:dyDescent="0.15">
      <c r="A17" s="89"/>
      <c r="B17" s="47"/>
      <c r="C17" s="47" t="s">
        <v>137</v>
      </c>
      <c r="D17" s="48">
        <v>0.5</v>
      </c>
      <c r="E17" s="49" t="s">
        <v>35</v>
      </c>
      <c r="F17" s="49">
        <f>ROUNDUP(D17*0.75,2)</f>
        <v>0.38</v>
      </c>
      <c r="G17" s="50">
        <f>ROUNDUP((K4*D17)+(K5*D17*0.75)+(K6*(D17*2)),0)</f>
        <v>0</v>
      </c>
      <c r="H17" s="50">
        <f>G17+(G17*20/100)</f>
        <v>0</v>
      </c>
      <c r="I17" s="93"/>
      <c r="J17" s="93"/>
      <c r="K17" s="51" t="s">
        <v>37</v>
      </c>
      <c r="L17" s="52">
        <f>ROUNDUP((K4*M17)+(K5*M17*0.75)+(K6*(M17*2)),2)</f>
        <v>0</v>
      </c>
      <c r="M17" s="48">
        <v>2</v>
      </c>
      <c r="N17" s="53">
        <f>ROUNDUP(M17*0.75,2)</f>
        <v>1.5</v>
      </c>
      <c r="O17" s="54"/>
      <c r="P17" s="73" t="s">
        <v>38</v>
      </c>
    </row>
    <row r="18" spans="1:16" ht="18.75" customHeight="1" x14ac:dyDescent="0.15">
      <c r="A18" s="89"/>
      <c r="B18" s="47"/>
      <c r="C18" s="47" t="s">
        <v>116</v>
      </c>
      <c r="D18" s="48">
        <v>10</v>
      </c>
      <c r="E18" s="49" t="s">
        <v>35</v>
      </c>
      <c r="F18" s="49">
        <f>ROUNDUP(D18*0.75,2)</f>
        <v>7.5</v>
      </c>
      <c r="G18" s="50">
        <f>ROUNDUP((K4*D18)+(K5*D18*0.75)+(K6*(D18*2)),0)</f>
        <v>0</v>
      </c>
      <c r="H18" s="50">
        <f>G18+(G18*3/100)</f>
        <v>0</v>
      </c>
      <c r="I18" s="93"/>
      <c r="J18" s="93"/>
      <c r="K18" s="51" t="s">
        <v>63</v>
      </c>
      <c r="L18" s="52">
        <f>ROUNDUP((K4*M18)+(K5*M18*0.75)+(K6*(M18*2)),2)</f>
        <v>0</v>
      </c>
      <c r="M18" s="48">
        <v>1.5</v>
      </c>
      <c r="N18" s="53">
        <f>ROUNDUP(M18*0.75,2)</f>
        <v>1.1300000000000001</v>
      </c>
      <c r="O18" s="54"/>
      <c r="P18" s="73"/>
    </row>
    <row r="19" spans="1:16" ht="18.75" customHeight="1" x14ac:dyDescent="0.15">
      <c r="A19" s="89"/>
      <c r="B19" s="47"/>
      <c r="C19" s="47" t="s">
        <v>136</v>
      </c>
      <c r="D19" s="48">
        <v>10</v>
      </c>
      <c r="E19" s="49" t="s">
        <v>35</v>
      </c>
      <c r="F19" s="49">
        <f>ROUNDUP(D19*0.75,2)</f>
        <v>7.5</v>
      </c>
      <c r="G19" s="50">
        <f>ROUNDUP((K4*D19)+(K5*D19*0.75)+(K6*(D19*2)),0)</f>
        <v>0</v>
      </c>
      <c r="H19" s="50">
        <f>G19+(G19*10/100)</f>
        <v>0</v>
      </c>
      <c r="I19" s="93"/>
      <c r="J19" s="93"/>
      <c r="K19" s="51" t="s">
        <v>39</v>
      </c>
      <c r="L19" s="52">
        <f>ROUNDUP((K4*M19)+(K5*M19*0.75)+(K6*(M19*2)),2)</f>
        <v>0</v>
      </c>
      <c r="M19" s="48">
        <v>1.5</v>
      </c>
      <c r="N19" s="53">
        <f>ROUNDUP(M19*0.75,2)</f>
        <v>1.1300000000000001</v>
      </c>
      <c r="O19" s="54"/>
      <c r="P19" s="73"/>
    </row>
    <row r="20" spans="1:16" ht="18.75" customHeight="1" x14ac:dyDescent="0.15">
      <c r="A20" s="89"/>
      <c r="B20" s="47"/>
      <c r="C20" s="47"/>
      <c r="D20" s="48"/>
      <c r="E20" s="49"/>
      <c r="F20" s="49"/>
      <c r="G20" s="50"/>
      <c r="H20" s="50"/>
      <c r="I20" s="93"/>
      <c r="J20" s="93"/>
      <c r="K20" s="51"/>
      <c r="L20" s="52"/>
      <c r="M20" s="48"/>
      <c r="N20" s="53"/>
      <c r="O20" s="54"/>
      <c r="P20" s="73"/>
    </row>
    <row r="21" spans="1:16" ht="18.75" customHeight="1" x14ac:dyDescent="0.15">
      <c r="A21" s="89"/>
      <c r="B21" s="47"/>
      <c r="C21" s="47"/>
      <c r="D21" s="48"/>
      <c r="E21" s="49"/>
      <c r="F21" s="49"/>
      <c r="G21" s="50"/>
      <c r="H21" s="50"/>
      <c r="I21" s="93"/>
      <c r="J21" s="93"/>
      <c r="K21" s="51"/>
      <c r="L21" s="52"/>
      <c r="M21" s="48"/>
      <c r="N21" s="53"/>
      <c r="O21" s="54"/>
      <c r="P21" s="73"/>
    </row>
    <row r="22" spans="1:16" ht="18.75" customHeight="1" x14ac:dyDescent="0.15">
      <c r="A22" s="89"/>
      <c r="B22" s="55"/>
      <c r="C22" s="55"/>
      <c r="D22" s="56"/>
      <c r="E22" s="57"/>
      <c r="F22" s="57"/>
      <c r="G22" s="58"/>
      <c r="H22" s="58"/>
      <c r="I22" s="94"/>
      <c r="J22" s="94"/>
      <c r="K22" s="59"/>
      <c r="L22" s="60"/>
      <c r="M22" s="56"/>
      <c r="N22" s="61"/>
      <c r="O22" s="62"/>
      <c r="P22" s="74"/>
    </row>
    <row r="23" spans="1:16" ht="18.75" customHeight="1" x14ac:dyDescent="0.15">
      <c r="A23" s="89"/>
      <c r="B23" s="47" t="s">
        <v>138</v>
      </c>
      <c r="C23" s="47" t="s">
        <v>140</v>
      </c>
      <c r="D23" s="48">
        <v>40</v>
      </c>
      <c r="E23" s="49" t="s">
        <v>35</v>
      </c>
      <c r="F23" s="49">
        <f>ROUNDUP(D23*0.75,2)</f>
        <v>30</v>
      </c>
      <c r="G23" s="50">
        <f>ROUNDUP((K4*D23)+(K5*D23*0.75)+(K6*(D23*2)),0)</f>
        <v>0</v>
      </c>
      <c r="H23" s="50">
        <f>G23+(G23*10/100)</f>
        <v>0</v>
      </c>
      <c r="I23" s="95" t="s">
        <v>139</v>
      </c>
      <c r="J23" s="96"/>
      <c r="K23" s="51" t="s">
        <v>65</v>
      </c>
      <c r="L23" s="52">
        <f>ROUNDUP((K4*M23)+(K5*M23*0.75)+(K6*(M23*2)),2)</f>
        <v>0</v>
      </c>
      <c r="M23" s="48">
        <v>1.5</v>
      </c>
      <c r="N23" s="53">
        <f>ROUNDUP(M23*0.75,2)</f>
        <v>1.1300000000000001</v>
      </c>
      <c r="O23" s="54"/>
      <c r="P23" s="73"/>
    </row>
    <row r="24" spans="1:16" ht="18.75" customHeight="1" x14ac:dyDescent="0.15">
      <c r="A24" s="89"/>
      <c r="B24" s="47"/>
      <c r="C24" s="47" t="s">
        <v>100</v>
      </c>
      <c r="D24" s="48">
        <v>2</v>
      </c>
      <c r="E24" s="49" t="s">
        <v>35</v>
      </c>
      <c r="F24" s="49">
        <f>ROUNDUP(D24*0.75,2)</f>
        <v>1.5</v>
      </c>
      <c r="G24" s="50">
        <f>ROUNDUP((K4*D24)+(K5*D24*0.75)+(K6*(D24*2)),0)</f>
        <v>0</v>
      </c>
      <c r="H24" s="50">
        <f>G24</f>
        <v>0</v>
      </c>
      <c r="I24" s="93"/>
      <c r="J24" s="93"/>
      <c r="K24" s="51" t="s">
        <v>50</v>
      </c>
      <c r="L24" s="52">
        <f>ROUNDUP((K4*M24)+(K5*M24*0.75)+(K6*(M24*2)),2)</f>
        <v>0</v>
      </c>
      <c r="M24" s="48">
        <v>5</v>
      </c>
      <c r="N24" s="53">
        <f>ROUNDUP(M24*0.75,2)</f>
        <v>3.75</v>
      </c>
      <c r="O24" s="54"/>
      <c r="P24" s="73"/>
    </row>
    <row r="25" spans="1:16" ht="18.75" customHeight="1" x14ac:dyDescent="0.15">
      <c r="A25" s="89"/>
      <c r="B25" s="47"/>
      <c r="C25" s="47"/>
      <c r="D25" s="48"/>
      <c r="E25" s="49"/>
      <c r="F25" s="49"/>
      <c r="G25" s="50"/>
      <c r="H25" s="50"/>
      <c r="I25" s="93"/>
      <c r="J25" s="93"/>
      <c r="K25" s="51" t="s">
        <v>40</v>
      </c>
      <c r="L25" s="52">
        <f>ROUNDUP((K4*M25)+(K5*M25*0.75)+(K6*(M25*2)),2)</f>
        <v>0</v>
      </c>
      <c r="M25" s="48">
        <v>1</v>
      </c>
      <c r="N25" s="53">
        <f>ROUNDUP(M25*0.75,2)</f>
        <v>0.75</v>
      </c>
      <c r="O25" s="54"/>
      <c r="P25" s="73"/>
    </row>
    <row r="26" spans="1:16" ht="18.75" customHeight="1" x14ac:dyDescent="0.15">
      <c r="A26" s="89"/>
      <c r="B26" s="47"/>
      <c r="C26" s="47"/>
      <c r="D26" s="48"/>
      <c r="E26" s="49"/>
      <c r="F26" s="49"/>
      <c r="G26" s="50"/>
      <c r="H26" s="50"/>
      <c r="I26" s="93"/>
      <c r="J26" s="93"/>
      <c r="K26" s="51" t="s">
        <v>43</v>
      </c>
      <c r="L26" s="52">
        <f>ROUNDUP((K4*M26)+(K5*M26*0.75)+(K6*(M26*2)),2)</f>
        <v>0</v>
      </c>
      <c r="M26" s="48">
        <v>0.1</v>
      </c>
      <c r="N26" s="53">
        <f>ROUNDUP(M26*0.75,2)</f>
        <v>0.08</v>
      </c>
      <c r="O26" s="54"/>
      <c r="P26" s="73"/>
    </row>
    <row r="27" spans="1:16" ht="18.75" customHeight="1" x14ac:dyDescent="0.15">
      <c r="A27" s="89"/>
      <c r="B27" s="47"/>
      <c r="C27" s="47"/>
      <c r="D27" s="48"/>
      <c r="E27" s="49"/>
      <c r="F27" s="49"/>
      <c r="G27" s="50"/>
      <c r="H27" s="50"/>
      <c r="I27" s="93"/>
      <c r="J27" s="93"/>
      <c r="K27" s="51"/>
      <c r="L27" s="52"/>
      <c r="M27" s="48"/>
      <c r="N27" s="53"/>
      <c r="O27" s="54"/>
      <c r="P27" s="73"/>
    </row>
    <row r="28" spans="1:16" ht="18.75" customHeight="1" x14ac:dyDescent="0.15">
      <c r="A28" s="89"/>
      <c r="B28" s="47"/>
      <c r="C28" s="47"/>
      <c r="D28" s="48"/>
      <c r="E28" s="49"/>
      <c r="F28" s="49"/>
      <c r="G28" s="50"/>
      <c r="H28" s="50"/>
      <c r="I28" s="93"/>
      <c r="J28" s="93"/>
      <c r="K28" s="51"/>
      <c r="L28" s="52"/>
      <c r="M28" s="48"/>
      <c r="N28" s="53"/>
      <c r="O28" s="54"/>
      <c r="P28" s="73"/>
    </row>
    <row r="29" spans="1:16" ht="18.75" customHeight="1" x14ac:dyDescent="0.15">
      <c r="A29" s="89"/>
      <c r="B29" s="55"/>
      <c r="C29" s="55"/>
      <c r="D29" s="56"/>
      <c r="E29" s="57"/>
      <c r="F29" s="57"/>
      <c r="G29" s="58"/>
      <c r="H29" s="58"/>
      <c r="I29" s="94"/>
      <c r="J29" s="94"/>
      <c r="K29" s="59"/>
      <c r="L29" s="60"/>
      <c r="M29" s="56"/>
      <c r="N29" s="61"/>
      <c r="O29" s="62"/>
      <c r="P29" s="74"/>
    </row>
    <row r="30" spans="1:16" ht="18.75" customHeight="1" x14ac:dyDescent="0.15">
      <c r="A30" s="89"/>
      <c r="B30" s="47" t="s">
        <v>141</v>
      </c>
      <c r="C30" s="47" t="s">
        <v>142</v>
      </c>
      <c r="D30" s="48">
        <v>20</v>
      </c>
      <c r="E30" s="49" t="s">
        <v>35</v>
      </c>
      <c r="F30" s="49">
        <f>ROUNDUP(D30*0.75,2)</f>
        <v>15</v>
      </c>
      <c r="G30" s="50">
        <f>ROUNDUP((K4*D30)+(K5*D30*0.75)+(K6*(D30*2)),0)</f>
        <v>0</v>
      </c>
      <c r="H30" s="50">
        <f>G30+(G30*3/100)</f>
        <v>0</v>
      </c>
      <c r="I30" s="95" t="s">
        <v>47</v>
      </c>
      <c r="J30" s="96"/>
      <c r="K30" s="51" t="s">
        <v>50</v>
      </c>
      <c r="L30" s="52">
        <f>ROUNDUP((K4*M30)+(K5*M30*0.75)+(K6*(M30*2)),2)</f>
        <v>0</v>
      </c>
      <c r="M30" s="48">
        <v>100</v>
      </c>
      <c r="N30" s="53">
        <f>ROUNDUP(M30*0.75,2)</f>
        <v>75</v>
      </c>
      <c r="O30" s="54"/>
      <c r="P30" s="73"/>
    </row>
    <row r="31" spans="1:16" ht="18.75" customHeight="1" x14ac:dyDescent="0.15">
      <c r="A31" s="89"/>
      <c r="B31" s="47"/>
      <c r="C31" s="47" t="s">
        <v>64</v>
      </c>
      <c r="D31" s="48">
        <v>0.5</v>
      </c>
      <c r="E31" s="49" t="s">
        <v>35</v>
      </c>
      <c r="F31" s="49">
        <f>ROUNDUP(D31*0.75,2)</f>
        <v>0.38</v>
      </c>
      <c r="G31" s="50">
        <f>ROUNDUP((K4*D31)+(K5*D31*0.75)+(K6*(D31*2)),0)</f>
        <v>0</v>
      </c>
      <c r="H31" s="50">
        <f>G31</f>
        <v>0</v>
      </c>
      <c r="I31" s="93"/>
      <c r="J31" s="93"/>
      <c r="K31" s="51" t="s">
        <v>48</v>
      </c>
      <c r="L31" s="52">
        <f>ROUNDUP((K4*M31)+(K5*M31*0.75)+(K6*(M31*2)),2)</f>
        <v>0</v>
      </c>
      <c r="M31" s="48">
        <v>3</v>
      </c>
      <c r="N31" s="53">
        <f>ROUNDUP(M31*0.75,2)</f>
        <v>2.25</v>
      </c>
      <c r="O31" s="54"/>
      <c r="P31" s="73"/>
    </row>
    <row r="32" spans="1:16" ht="18.75" customHeight="1" x14ac:dyDescent="0.15">
      <c r="A32" s="89"/>
      <c r="B32" s="47"/>
      <c r="C32" s="47" t="s">
        <v>143</v>
      </c>
      <c r="D32" s="77">
        <v>0.1</v>
      </c>
      <c r="E32" s="49" t="s">
        <v>144</v>
      </c>
      <c r="F32" s="49">
        <f>ROUNDUP(D32*0.75,2)</f>
        <v>0.08</v>
      </c>
      <c r="G32" s="50">
        <f>ROUNDUP((K4*D32)+(K5*D32*0.75)+(K6*(D32*2)),0)</f>
        <v>0</v>
      </c>
      <c r="H32" s="50">
        <f>G32</f>
        <v>0</v>
      </c>
      <c r="I32" s="93"/>
      <c r="J32" s="93"/>
      <c r="K32" s="51"/>
      <c r="L32" s="52"/>
      <c r="M32" s="48"/>
      <c r="N32" s="53"/>
      <c r="O32" s="54"/>
      <c r="P32" s="73"/>
    </row>
    <row r="33" spans="1:16" ht="18.75" customHeight="1" x14ac:dyDescent="0.15">
      <c r="A33" s="89"/>
      <c r="B33" s="47"/>
      <c r="C33" s="47"/>
      <c r="D33" s="48"/>
      <c r="E33" s="49"/>
      <c r="F33" s="49"/>
      <c r="G33" s="50"/>
      <c r="H33" s="50"/>
      <c r="I33" s="93"/>
      <c r="J33" s="93"/>
      <c r="K33" s="51"/>
      <c r="L33" s="52"/>
      <c r="M33" s="48"/>
      <c r="N33" s="53"/>
      <c r="O33" s="54"/>
      <c r="P33" s="73"/>
    </row>
    <row r="34" spans="1:16" ht="18.75" customHeight="1" thickBot="1" x14ac:dyDescent="0.2">
      <c r="A34" s="90"/>
      <c r="B34" s="64"/>
      <c r="C34" s="64"/>
      <c r="D34" s="65"/>
      <c r="E34" s="66"/>
      <c r="F34" s="66"/>
      <c r="G34" s="67"/>
      <c r="H34" s="67"/>
      <c r="I34" s="97"/>
      <c r="J34" s="97"/>
      <c r="K34" s="68"/>
      <c r="L34" s="69"/>
      <c r="M34" s="65"/>
      <c r="N34" s="70"/>
      <c r="O34" s="71"/>
      <c r="P34" s="75"/>
    </row>
  </sheetData>
  <mergeCells count="13">
    <mergeCell ref="I30:J34"/>
    <mergeCell ref="A9:A34"/>
    <mergeCell ref="I8:J8"/>
    <mergeCell ref="K8:L8"/>
    <mergeCell ref="I9:J15"/>
    <mergeCell ref="I16:J22"/>
    <mergeCell ref="I23:J29"/>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35"/>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204</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152</v>
      </c>
      <c r="C9" s="38" t="s">
        <v>153</v>
      </c>
      <c r="D9" s="39">
        <v>0.5</v>
      </c>
      <c r="E9" s="40" t="s">
        <v>27</v>
      </c>
      <c r="F9" s="40">
        <f>ROUNDUP(D9*0.75,2)</f>
        <v>0.38</v>
      </c>
      <c r="G9" s="41">
        <f>ROUNDUP((K4*D9)+(K5*D9*0.75)+(K6*(D9*2)),0)</f>
        <v>0</v>
      </c>
      <c r="H9" s="41">
        <f>G9</f>
        <v>0</v>
      </c>
      <c r="I9" s="91"/>
      <c r="J9" s="92"/>
      <c r="K9" s="42" t="s">
        <v>24</v>
      </c>
      <c r="L9" s="43">
        <f>ROUNDUP((K4*M9)+(K5*M9*0.75)+(K6*(M9*2)),2)</f>
        <v>0</v>
      </c>
      <c r="M9" s="44">
        <v>110</v>
      </c>
      <c r="N9" s="45">
        <f>ROUNDUP(M9*0.75,2)</f>
        <v>82.5</v>
      </c>
      <c r="O9" s="46" t="s">
        <v>145</v>
      </c>
      <c r="P9" s="72"/>
    </row>
    <row r="10" spans="1:17" ht="18.75" customHeight="1" x14ac:dyDescent="0.15">
      <c r="A10" s="89"/>
      <c r="B10" s="47"/>
      <c r="C10" s="47"/>
      <c r="D10" s="48"/>
      <c r="E10" s="49"/>
      <c r="F10" s="49"/>
      <c r="G10" s="50"/>
      <c r="H10" s="50"/>
      <c r="I10" s="93"/>
      <c r="J10" s="93"/>
      <c r="K10" s="51"/>
      <c r="L10" s="52"/>
      <c r="M10" s="48"/>
      <c r="N10" s="53"/>
      <c r="O10" s="54"/>
      <c r="P10" s="73"/>
    </row>
    <row r="11" spans="1:17" ht="18.75" customHeight="1" x14ac:dyDescent="0.15">
      <c r="A11" s="89"/>
      <c r="B11" s="55"/>
      <c r="C11" s="55"/>
      <c r="D11" s="56"/>
      <c r="E11" s="57"/>
      <c r="F11" s="57"/>
      <c r="G11" s="58"/>
      <c r="H11" s="58"/>
      <c r="I11" s="94"/>
      <c r="J11" s="94"/>
      <c r="K11" s="59"/>
      <c r="L11" s="60"/>
      <c r="M11" s="56"/>
      <c r="N11" s="61"/>
      <c r="O11" s="62"/>
      <c r="P11" s="74"/>
    </row>
    <row r="12" spans="1:17" ht="18.75" customHeight="1" x14ac:dyDescent="0.15">
      <c r="A12" s="89"/>
      <c r="B12" s="47" t="s">
        <v>154</v>
      </c>
      <c r="C12" s="47" t="s">
        <v>156</v>
      </c>
      <c r="D12" s="48">
        <v>40</v>
      </c>
      <c r="E12" s="49" t="s">
        <v>35</v>
      </c>
      <c r="F12" s="49">
        <f t="shared" ref="F12:F17" si="0">ROUNDUP(D12*0.75,2)</f>
        <v>30</v>
      </c>
      <c r="G12" s="50">
        <f>ROUNDUP((K4*D12)+(K5*D12*0.75)+(K6*(D12*2)),0)</f>
        <v>0</v>
      </c>
      <c r="H12" s="50">
        <f>G12</f>
        <v>0</v>
      </c>
      <c r="I12" s="95" t="s">
        <v>155</v>
      </c>
      <c r="J12" s="96"/>
      <c r="K12" s="51" t="s">
        <v>33</v>
      </c>
      <c r="L12" s="52">
        <f>ROUNDUP((K4*M12)+(K5*M12*0.75)+(K6*(M12*2)),2)</f>
        <v>0</v>
      </c>
      <c r="M12" s="48">
        <v>1</v>
      </c>
      <c r="N12" s="53">
        <f t="shared" ref="N12:N22" si="1">ROUNDUP(M12*0.75,2)</f>
        <v>0.75</v>
      </c>
      <c r="O12" s="54"/>
      <c r="P12" s="73"/>
    </row>
    <row r="13" spans="1:17" ht="18.75" customHeight="1" x14ac:dyDescent="0.15">
      <c r="A13" s="89"/>
      <c r="B13" s="47"/>
      <c r="C13" s="47" t="s">
        <v>31</v>
      </c>
      <c r="D13" s="48">
        <v>20</v>
      </c>
      <c r="E13" s="49" t="s">
        <v>35</v>
      </c>
      <c r="F13" s="49">
        <f t="shared" si="0"/>
        <v>15</v>
      </c>
      <c r="G13" s="50">
        <f>ROUNDUP((K4*D13)+(K5*D13*0.75)+(K6*(D13*2)),0)</f>
        <v>0</v>
      </c>
      <c r="H13" s="50">
        <f>G13+(G13*6/100)</f>
        <v>0</v>
      </c>
      <c r="I13" s="93"/>
      <c r="J13" s="93"/>
      <c r="K13" s="51" t="s">
        <v>43</v>
      </c>
      <c r="L13" s="52">
        <f>ROUNDUP((K4*M13)+(K5*M13*0.75)+(K6*(M13*2)),2)</f>
        <v>0</v>
      </c>
      <c r="M13" s="48">
        <v>0.1</v>
      </c>
      <c r="N13" s="53">
        <f t="shared" si="1"/>
        <v>0.08</v>
      </c>
      <c r="O13" s="54"/>
      <c r="P13" s="73"/>
    </row>
    <row r="14" spans="1:17" ht="18.75" customHeight="1" x14ac:dyDescent="0.15">
      <c r="A14" s="89"/>
      <c r="B14" s="47"/>
      <c r="C14" s="47" t="s">
        <v>95</v>
      </c>
      <c r="D14" s="48">
        <v>5</v>
      </c>
      <c r="E14" s="49" t="s">
        <v>35</v>
      </c>
      <c r="F14" s="49">
        <f t="shared" si="0"/>
        <v>3.75</v>
      </c>
      <c r="G14" s="50">
        <f>ROUNDUP((K4*D14)+(K5*D14*0.75)+(K6*(D14*2)),0)</f>
        <v>0</v>
      </c>
      <c r="H14" s="50">
        <f>G14</f>
        <v>0</v>
      </c>
      <c r="I14" s="93"/>
      <c r="J14" s="93"/>
      <c r="K14" s="51" t="s">
        <v>76</v>
      </c>
      <c r="L14" s="52">
        <f>ROUNDUP((K4*M14)+(K5*M14*0.75)+(K6*(M14*2)),2)</f>
        <v>0</v>
      </c>
      <c r="M14" s="48">
        <v>0.01</v>
      </c>
      <c r="N14" s="53">
        <f t="shared" si="1"/>
        <v>0.01</v>
      </c>
      <c r="O14" s="54" t="s">
        <v>38</v>
      </c>
      <c r="P14" s="73"/>
    </row>
    <row r="15" spans="1:17" ht="18.75" customHeight="1" x14ac:dyDescent="0.15">
      <c r="A15" s="89"/>
      <c r="B15" s="47"/>
      <c r="C15" s="47" t="s">
        <v>78</v>
      </c>
      <c r="D15" s="48">
        <v>5</v>
      </c>
      <c r="E15" s="49" t="s">
        <v>54</v>
      </c>
      <c r="F15" s="49">
        <f t="shared" si="0"/>
        <v>3.75</v>
      </c>
      <c r="G15" s="50">
        <f>ROUNDUP((K4*D15)+(K5*D15*0.75)+(K6*(D15*2)),0)</f>
        <v>0</v>
      </c>
      <c r="H15" s="50">
        <f>G15</f>
        <v>0</v>
      </c>
      <c r="I15" s="93"/>
      <c r="J15" s="93"/>
      <c r="K15" s="51" t="s">
        <v>33</v>
      </c>
      <c r="L15" s="52">
        <f>ROUNDUP((K4*M15)+(K5*M15*0.75)+(K6*(M15*2)),2)</f>
        <v>0</v>
      </c>
      <c r="M15" s="48">
        <v>2</v>
      </c>
      <c r="N15" s="53">
        <f t="shared" si="1"/>
        <v>1.5</v>
      </c>
      <c r="O15" s="54"/>
      <c r="P15" s="73"/>
    </row>
    <row r="16" spans="1:17" ht="18.75" customHeight="1" x14ac:dyDescent="0.15">
      <c r="A16" s="89"/>
      <c r="B16" s="47"/>
      <c r="C16" s="47" t="s">
        <v>125</v>
      </c>
      <c r="D16" s="48">
        <v>20</v>
      </c>
      <c r="E16" s="49" t="s">
        <v>35</v>
      </c>
      <c r="F16" s="49">
        <f t="shared" si="0"/>
        <v>15</v>
      </c>
      <c r="G16" s="50">
        <f>ROUNDUP((K4*D16)+(K5*D16*0.75)+(K6*(D16*2)),0)</f>
        <v>0</v>
      </c>
      <c r="H16" s="50">
        <f>G16+(G16*15/100)</f>
        <v>0</v>
      </c>
      <c r="I16" s="93"/>
      <c r="J16" s="93"/>
      <c r="K16" s="51" t="s">
        <v>63</v>
      </c>
      <c r="L16" s="52">
        <f>ROUNDUP((K4*M16)+(K5*M16*0.75)+(K6*(M16*2)),2)</f>
        <v>0</v>
      </c>
      <c r="M16" s="48">
        <v>1</v>
      </c>
      <c r="N16" s="53">
        <f t="shared" si="1"/>
        <v>0.75</v>
      </c>
      <c r="O16" s="54"/>
      <c r="P16" s="73"/>
    </row>
    <row r="17" spans="1:16" ht="18.75" customHeight="1" x14ac:dyDescent="0.15">
      <c r="A17" s="89"/>
      <c r="B17" s="47"/>
      <c r="C17" s="47" t="s">
        <v>110</v>
      </c>
      <c r="D17" s="48">
        <v>5</v>
      </c>
      <c r="E17" s="49" t="s">
        <v>35</v>
      </c>
      <c r="F17" s="49">
        <f t="shared" si="0"/>
        <v>3.75</v>
      </c>
      <c r="G17" s="50">
        <f>ROUNDUP((K4*D17)+(K5*D17*0.75)+(K6*(D17*2)),0)</f>
        <v>0</v>
      </c>
      <c r="H17" s="50">
        <f>G17</f>
        <v>0</v>
      </c>
      <c r="I17" s="93"/>
      <c r="J17" s="93"/>
      <c r="K17" s="51" t="s">
        <v>39</v>
      </c>
      <c r="L17" s="52">
        <f>ROUNDUP((K4*M17)+(K5*M17*0.75)+(K6*(M17*2)),2)</f>
        <v>0</v>
      </c>
      <c r="M17" s="48">
        <v>1.5</v>
      </c>
      <c r="N17" s="53">
        <f t="shared" si="1"/>
        <v>1.1300000000000001</v>
      </c>
      <c r="O17" s="54"/>
      <c r="P17" s="73"/>
    </row>
    <row r="18" spans="1:16" ht="18.75" customHeight="1" x14ac:dyDescent="0.15">
      <c r="A18" s="89"/>
      <c r="B18" s="47"/>
      <c r="C18" s="47"/>
      <c r="D18" s="48"/>
      <c r="E18" s="49"/>
      <c r="F18" s="49"/>
      <c r="G18" s="50"/>
      <c r="H18" s="50"/>
      <c r="I18" s="93"/>
      <c r="J18" s="93"/>
      <c r="K18" s="51" t="s">
        <v>40</v>
      </c>
      <c r="L18" s="52">
        <f>ROUNDUP((K4*M18)+(K5*M18*0.75)+(K6*(M18*2)),2)</f>
        <v>0</v>
      </c>
      <c r="M18" s="48">
        <v>1</v>
      </c>
      <c r="N18" s="53">
        <f t="shared" si="1"/>
        <v>0.75</v>
      </c>
      <c r="O18" s="54"/>
      <c r="P18" s="73"/>
    </row>
    <row r="19" spans="1:16" ht="18.75" customHeight="1" x14ac:dyDescent="0.15">
      <c r="A19" s="89"/>
      <c r="B19" s="47"/>
      <c r="C19" s="47"/>
      <c r="D19" s="48"/>
      <c r="E19" s="49"/>
      <c r="F19" s="49"/>
      <c r="G19" s="50"/>
      <c r="H19" s="50"/>
      <c r="I19" s="93"/>
      <c r="J19" s="93"/>
      <c r="K19" s="51" t="s">
        <v>37</v>
      </c>
      <c r="L19" s="52">
        <f>ROUNDUP((K4*M19)+(K5*M19*0.75)+(K6*(M19*2)),2)</f>
        <v>0</v>
      </c>
      <c r="M19" s="48">
        <v>2</v>
      </c>
      <c r="N19" s="53">
        <f t="shared" si="1"/>
        <v>1.5</v>
      </c>
      <c r="O19" s="54"/>
      <c r="P19" s="73" t="s">
        <v>38</v>
      </c>
    </row>
    <row r="20" spans="1:16" ht="18.75" customHeight="1" x14ac:dyDescent="0.15">
      <c r="A20" s="89"/>
      <c r="B20" s="47"/>
      <c r="C20" s="47"/>
      <c r="D20" s="48"/>
      <c r="E20" s="49"/>
      <c r="F20" s="49"/>
      <c r="G20" s="50"/>
      <c r="H20" s="50"/>
      <c r="I20" s="93"/>
      <c r="J20" s="93"/>
      <c r="K20" s="51" t="s">
        <v>74</v>
      </c>
      <c r="L20" s="52">
        <f>ROUNDUP((K4*M20)+(K5*M20*0.75)+(K6*(M20*2)),2)</f>
        <v>0</v>
      </c>
      <c r="M20" s="48">
        <v>1</v>
      </c>
      <c r="N20" s="53">
        <f t="shared" si="1"/>
        <v>0.75</v>
      </c>
      <c r="O20" s="54"/>
      <c r="P20" s="73" t="s">
        <v>53</v>
      </c>
    </row>
    <row r="21" spans="1:16" ht="18.75" customHeight="1" x14ac:dyDescent="0.15">
      <c r="A21" s="89"/>
      <c r="B21" s="47"/>
      <c r="C21" s="47"/>
      <c r="D21" s="48"/>
      <c r="E21" s="49"/>
      <c r="F21" s="49"/>
      <c r="G21" s="50"/>
      <c r="H21" s="50"/>
      <c r="I21" s="93"/>
      <c r="J21" s="93"/>
      <c r="K21" s="51" t="s">
        <v>43</v>
      </c>
      <c r="L21" s="52">
        <f>ROUNDUP((K4*M21)+(K5*M21*0.75)+(K6*(M21*2)),2)</f>
        <v>0</v>
      </c>
      <c r="M21" s="48">
        <v>0.1</v>
      </c>
      <c r="N21" s="53">
        <f t="shared" si="1"/>
        <v>0.08</v>
      </c>
      <c r="O21" s="54"/>
      <c r="P21" s="73"/>
    </row>
    <row r="22" spans="1:16" ht="18.75" customHeight="1" x14ac:dyDescent="0.15">
      <c r="A22" s="89"/>
      <c r="B22" s="47"/>
      <c r="C22" s="47"/>
      <c r="D22" s="48"/>
      <c r="E22" s="49"/>
      <c r="F22" s="49"/>
      <c r="G22" s="50"/>
      <c r="H22" s="50"/>
      <c r="I22" s="93"/>
      <c r="J22" s="93"/>
      <c r="K22" s="51" t="s">
        <v>76</v>
      </c>
      <c r="L22" s="52">
        <f>ROUNDUP((K4*M22)+(K5*M22*0.75)+(K6*(M22*2)),2)</f>
        <v>0</v>
      </c>
      <c r="M22" s="48">
        <v>0.01</v>
      </c>
      <c r="N22" s="53">
        <f t="shared" si="1"/>
        <v>0.01</v>
      </c>
      <c r="O22" s="54"/>
      <c r="P22" s="73"/>
    </row>
    <row r="23" spans="1:16" ht="18.75" customHeight="1" x14ac:dyDescent="0.15">
      <c r="A23" s="89"/>
      <c r="B23" s="47"/>
      <c r="C23" s="47"/>
      <c r="D23" s="48"/>
      <c r="E23" s="49"/>
      <c r="F23" s="49"/>
      <c r="G23" s="50"/>
      <c r="H23" s="50"/>
      <c r="I23" s="93"/>
      <c r="J23" s="93"/>
      <c r="K23" s="51"/>
      <c r="L23" s="52"/>
      <c r="M23" s="48"/>
      <c r="N23" s="53"/>
      <c r="O23" s="54"/>
      <c r="P23" s="73"/>
    </row>
    <row r="24" spans="1:16" ht="18.75" customHeight="1" x14ac:dyDescent="0.15">
      <c r="A24" s="89"/>
      <c r="B24" s="55"/>
      <c r="C24" s="55"/>
      <c r="D24" s="56"/>
      <c r="E24" s="57"/>
      <c r="F24" s="57"/>
      <c r="G24" s="58"/>
      <c r="H24" s="58"/>
      <c r="I24" s="94"/>
      <c r="J24" s="94"/>
      <c r="K24" s="59"/>
      <c r="L24" s="60"/>
      <c r="M24" s="56"/>
      <c r="N24" s="61"/>
      <c r="O24" s="62"/>
      <c r="P24" s="74"/>
    </row>
    <row r="25" spans="1:16" ht="18.75" customHeight="1" x14ac:dyDescent="0.15">
      <c r="A25" s="89"/>
      <c r="B25" s="47" t="s">
        <v>157</v>
      </c>
      <c r="C25" s="47" t="s">
        <v>147</v>
      </c>
      <c r="D25" s="48">
        <v>30</v>
      </c>
      <c r="E25" s="49" t="s">
        <v>35</v>
      </c>
      <c r="F25" s="49">
        <f>ROUNDUP(D25*0.75,2)</f>
        <v>22.5</v>
      </c>
      <c r="G25" s="50">
        <f>ROUNDUP((K4*D25)+(K5*D25*0.75)+(K6*(D25*2)),0)</f>
        <v>0</v>
      </c>
      <c r="H25" s="50">
        <f>G25+(G25*15/100)</f>
        <v>0</v>
      </c>
      <c r="I25" s="95" t="s">
        <v>158</v>
      </c>
      <c r="J25" s="96"/>
      <c r="K25" s="51" t="s">
        <v>39</v>
      </c>
      <c r="L25" s="52">
        <f>ROUNDUP((K4*M25)+(K5*M25*0.75)+(K6*(M25*2)),2)</f>
        <v>0</v>
      </c>
      <c r="M25" s="48">
        <v>1</v>
      </c>
      <c r="N25" s="53">
        <f>ROUNDUP(M25*0.75,2)</f>
        <v>0.75</v>
      </c>
      <c r="O25" s="54"/>
      <c r="P25" s="73"/>
    </row>
    <row r="26" spans="1:16" ht="18.75" customHeight="1" x14ac:dyDescent="0.15">
      <c r="A26" s="89"/>
      <c r="B26" s="47"/>
      <c r="C26" s="47" t="s">
        <v>159</v>
      </c>
      <c r="D26" s="48">
        <v>5</v>
      </c>
      <c r="E26" s="49" t="s">
        <v>35</v>
      </c>
      <c r="F26" s="49">
        <f>ROUNDUP(D26*0.75,2)</f>
        <v>3.75</v>
      </c>
      <c r="G26" s="50">
        <f>ROUNDUP((K4*D26)+(K5*D26*0.75)+(K6*(D26*2)),0)</f>
        <v>0</v>
      </c>
      <c r="H26" s="50">
        <f>G26</f>
        <v>0</v>
      </c>
      <c r="I26" s="93"/>
      <c r="J26" s="93"/>
      <c r="K26" s="51" t="s">
        <v>43</v>
      </c>
      <c r="L26" s="52">
        <f>ROUNDUP((K4*M26)+(K5*M26*0.75)+(K6*(M26*2)),2)</f>
        <v>0</v>
      </c>
      <c r="M26" s="48">
        <v>0.2</v>
      </c>
      <c r="N26" s="53">
        <f>ROUNDUP(M26*0.75,2)</f>
        <v>0.15</v>
      </c>
      <c r="O26" s="54"/>
      <c r="P26" s="73"/>
    </row>
    <row r="27" spans="1:16" ht="18.75" customHeight="1" x14ac:dyDescent="0.15">
      <c r="A27" s="89"/>
      <c r="B27" s="47"/>
      <c r="C27" s="47"/>
      <c r="D27" s="48"/>
      <c r="E27" s="49"/>
      <c r="F27" s="49"/>
      <c r="G27" s="50"/>
      <c r="H27" s="50"/>
      <c r="I27" s="93"/>
      <c r="J27" s="93"/>
      <c r="K27" s="51" t="s">
        <v>66</v>
      </c>
      <c r="L27" s="52">
        <f>ROUNDUP((K4*M27)+(K5*M27*0.75)+(K6*(M27*2)),2)</f>
        <v>0</v>
      </c>
      <c r="M27" s="48">
        <v>2</v>
      </c>
      <c r="N27" s="53">
        <f>ROUNDUP(M27*0.75,2)</f>
        <v>1.5</v>
      </c>
      <c r="O27" s="54"/>
      <c r="P27" s="73"/>
    </row>
    <row r="28" spans="1:16" ht="18.75" customHeight="1" x14ac:dyDescent="0.15">
      <c r="A28" s="89"/>
      <c r="B28" s="47"/>
      <c r="C28" s="47"/>
      <c r="D28" s="48"/>
      <c r="E28" s="49"/>
      <c r="F28" s="49"/>
      <c r="G28" s="50"/>
      <c r="H28" s="50"/>
      <c r="I28" s="93"/>
      <c r="J28" s="93"/>
      <c r="K28" s="51" t="s">
        <v>33</v>
      </c>
      <c r="L28" s="52">
        <f>ROUNDUP((K4*M28)+(K5*M28*0.75)+(K6*(M28*2)),2)</f>
        <v>0</v>
      </c>
      <c r="M28" s="48">
        <v>2</v>
      </c>
      <c r="N28" s="53">
        <f>ROUNDUP(M28*0.75,2)</f>
        <v>1.5</v>
      </c>
      <c r="O28" s="54"/>
      <c r="P28" s="73"/>
    </row>
    <row r="29" spans="1:16" ht="18.75" customHeight="1" x14ac:dyDescent="0.15">
      <c r="A29" s="89"/>
      <c r="B29" s="47"/>
      <c r="C29" s="47"/>
      <c r="D29" s="48"/>
      <c r="E29" s="49"/>
      <c r="F29" s="49"/>
      <c r="G29" s="50"/>
      <c r="H29" s="50"/>
      <c r="I29" s="93"/>
      <c r="J29" s="93"/>
      <c r="K29" s="51"/>
      <c r="L29" s="52"/>
      <c r="M29" s="48"/>
      <c r="N29" s="53"/>
      <c r="O29" s="54"/>
      <c r="P29" s="73"/>
    </row>
    <row r="30" spans="1:16" ht="18.75" customHeight="1" x14ac:dyDescent="0.15">
      <c r="A30" s="89"/>
      <c r="B30" s="55"/>
      <c r="C30" s="55"/>
      <c r="D30" s="56"/>
      <c r="E30" s="57"/>
      <c r="F30" s="57"/>
      <c r="G30" s="58"/>
      <c r="H30" s="58"/>
      <c r="I30" s="94"/>
      <c r="J30" s="94"/>
      <c r="K30" s="59"/>
      <c r="L30" s="60"/>
      <c r="M30" s="56"/>
      <c r="N30" s="61"/>
      <c r="O30" s="62"/>
      <c r="P30" s="74"/>
    </row>
    <row r="31" spans="1:16" ht="18.75" customHeight="1" x14ac:dyDescent="0.15">
      <c r="A31" s="89"/>
      <c r="B31" s="47" t="s">
        <v>77</v>
      </c>
      <c r="C31" s="47" t="s">
        <v>106</v>
      </c>
      <c r="D31" s="48">
        <v>2</v>
      </c>
      <c r="E31" s="49" t="s">
        <v>69</v>
      </c>
      <c r="F31" s="49">
        <f>ROUNDUP(D31*0.75,2)</f>
        <v>1.5</v>
      </c>
      <c r="G31" s="50">
        <f>ROUNDUP((K4*D31)+(K5*D31*0.75)+(K6*(D31*2)),0)</f>
        <v>0</v>
      </c>
      <c r="H31" s="50">
        <f>G31</f>
        <v>0</v>
      </c>
      <c r="I31" s="95" t="s">
        <v>47</v>
      </c>
      <c r="J31" s="96"/>
      <c r="K31" s="51" t="s">
        <v>50</v>
      </c>
      <c r="L31" s="52">
        <f>ROUNDUP((K4*M31)+(K5*M31*0.75)+(K6*(M31*2)),2)</f>
        <v>0</v>
      </c>
      <c r="M31" s="48">
        <v>100</v>
      </c>
      <c r="N31" s="53">
        <f>ROUNDUP(M31*0.75,2)</f>
        <v>75</v>
      </c>
      <c r="O31" s="54" t="s">
        <v>38</v>
      </c>
      <c r="P31" s="73"/>
    </row>
    <row r="32" spans="1:16" ht="18.75" customHeight="1" x14ac:dyDescent="0.15">
      <c r="A32" s="89"/>
      <c r="B32" s="47"/>
      <c r="C32" s="47" t="s">
        <v>127</v>
      </c>
      <c r="D32" s="48">
        <v>3</v>
      </c>
      <c r="E32" s="49" t="s">
        <v>35</v>
      </c>
      <c r="F32" s="49">
        <f>ROUNDUP(D32*0.75,2)</f>
        <v>2.25</v>
      </c>
      <c r="G32" s="50">
        <f>ROUNDUP((K4*D32)+(K5*D32*0.75)+(K6*(D32*2)),0)</f>
        <v>0</v>
      </c>
      <c r="H32" s="50">
        <f>G32+(G32*40/100)</f>
        <v>0</v>
      </c>
      <c r="I32" s="93"/>
      <c r="J32" s="93"/>
      <c r="K32" s="51" t="s">
        <v>43</v>
      </c>
      <c r="L32" s="52">
        <f>ROUNDUP((K4*M32)+(K5*M32*0.75)+(K6*(M32*2)),2)</f>
        <v>0</v>
      </c>
      <c r="M32" s="48">
        <v>0.1</v>
      </c>
      <c r="N32" s="53">
        <f>ROUNDUP(M32*0.75,2)</f>
        <v>0.08</v>
      </c>
      <c r="O32" s="54"/>
      <c r="P32" s="73"/>
    </row>
    <row r="33" spans="1:16" ht="18.75" customHeight="1" x14ac:dyDescent="0.15">
      <c r="A33" s="89"/>
      <c r="B33" s="47"/>
      <c r="C33" s="47"/>
      <c r="D33" s="48"/>
      <c r="E33" s="49"/>
      <c r="F33" s="49"/>
      <c r="G33" s="50"/>
      <c r="H33" s="50"/>
      <c r="I33" s="93"/>
      <c r="J33" s="93"/>
      <c r="K33" s="51" t="s">
        <v>37</v>
      </c>
      <c r="L33" s="52">
        <f>ROUNDUP((K4*M33)+(K5*M33*0.75)+(K6*(M33*2)),2)</f>
        <v>0</v>
      </c>
      <c r="M33" s="48">
        <v>0.5</v>
      </c>
      <c r="N33" s="53">
        <f>ROUNDUP(M33*0.75,2)</f>
        <v>0.38</v>
      </c>
      <c r="O33" s="54"/>
      <c r="P33" s="73" t="s">
        <v>38</v>
      </c>
    </row>
    <row r="34" spans="1:16" ht="18.75" customHeight="1" x14ac:dyDescent="0.15">
      <c r="A34" s="89"/>
      <c r="B34" s="47"/>
      <c r="C34" s="47"/>
      <c r="D34" s="48"/>
      <c r="E34" s="49"/>
      <c r="F34" s="49"/>
      <c r="G34" s="50"/>
      <c r="H34" s="50"/>
      <c r="I34" s="93"/>
      <c r="J34" s="93"/>
      <c r="K34" s="51"/>
      <c r="L34" s="52"/>
      <c r="M34" s="48"/>
      <c r="N34" s="53"/>
      <c r="O34" s="54"/>
      <c r="P34" s="73"/>
    </row>
    <row r="35" spans="1:16" ht="18.75" customHeight="1" thickBot="1" x14ac:dyDescent="0.2">
      <c r="A35" s="90"/>
      <c r="B35" s="64"/>
      <c r="C35" s="64"/>
      <c r="D35" s="65"/>
      <c r="E35" s="66"/>
      <c r="F35" s="66"/>
      <c r="G35" s="67"/>
      <c r="H35" s="67"/>
      <c r="I35" s="97"/>
      <c r="J35" s="97"/>
      <c r="K35" s="68"/>
      <c r="L35" s="69"/>
      <c r="M35" s="65"/>
      <c r="N35" s="70"/>
      <c r="O35" s="71"/>
      <c r="P35" s="75"/>
    </row>
  </sheetData>
  <mergeCells count="13">
    <mergeCell ref="I31:J35"/>
    <mergeCell ref="A9:A35"/>
    <mergeCell ref="I8:J8"/>
    <mergeCell ref="K8:L8"/>
    <mergeCell ref="I9:J11"/>
    <mergeCell ref="I12:J24"/>
    <mergeCell ref="I25:J30"/>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4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Q39"/>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205</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07" t="s">
        <v>243</v>
      </c>
      <c r="C4" s="107"/>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206</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207</v>
      </c>
      <c r="C9" s="38" t="s">
        <v>116</v>
      </c>
      <c r="D9" s="44">
        <v>5</v>
      </c>
      <c r="E9" s="40" t="s">
        <v>35</v>
      </c>
      <c r="F9" s="40">
        <f>ROUNDUP(D9*0.75,2)</f>
        <v>3.75</v>
      </c>
      <c r="G9" s="41">
        <f>ROUNDUP((K4*D9)+(K5*D9*0.75)+(K6*(D9*2)),0)</f>
        <v>0</v>
      </c>
      <c r="H9" s="41">
        <f>G9+(G9*3/100)</f>
        <v>0</v>
      </c>
      <c r="I9" s="91" t="s">
        <v>208</v>
      </c>
      <c r="J9" s="92"/>
      <c r="K9" s="42" t="s">
        <v>24</v>
      </c>
      <c r="L9" s="43">
        <f>ROUNDUP((K4*M9)+(K5*M9*0.75)+(K6*(M9*2)),2)</f>
        <v>0</v>
      </c>
      <c r="M9" s="44">
        <v>110</v>
      </c>
      <c r="N9" s="45">
        <f>ROUNDUP(M9*0.75,2)</f>
        <v>82.5</v>
      </c>
      <c r="O9" s="46"/>
      <c r="P9" s="72"/>
    </row>
    <row r="10" spans="1:17" ht="18.75" customHeight="1" x14ac:dyDescent="0.15">
      <c r="A10" s="89"/>
      <c r="B10" s="47"/>
      <c r="C10" s="47" t="s">
        <v>179</v>
      </c>
      <c r="D10" s="48">
        <v>2</v>
      </c>
      <c r="E10" s="49" t="s">
        <v>35</v>
      </c>
      <c r="F10" s="49">
        <f>ROUNDUP(D10*0.75,2)</f>
        <v>1.5</v>
      </c>
      <c r="G10" s="50">
        <f>ROUNDUP((K4*D10)+(K5*D10*0.75)+(K6*(D10*2)),0)</f>
        <v>0</v>
      </c>
      <c r="H10" s="50">
        <f>G10</f>
        <v>0</v>
      </c>
      <c r="I10" s="93"/>
      <c r="J10" s="93"/>
      <c r="K10" s="51" t="s">
        <v>183</v>
      </c>
      <c r="L10" s="52">
        <f>ROUNDUP((K4*M10)+(K5*M10*0.75)+(K6*(M10*2)),2)</f>
        <v>0</v>
      </c>
      <c r="M10" s="48">
        <v>1</v>
      </c>
      <c r="N10" s="53">
        <f>ROUNDUP(M10*0.75,2)</f>
        <v>0.75</v>
      </c>
      <c r="O10" s="54"/>
      <c r="P10" s="73" t="s">
        <v>119</v>
      </c>
    </row>
    <row r="11" spans="1:17" ht="18.75" customHeight="1" x14ac:dyDescent="0.15">
      <c r="A11" s="89"/>
      <c r="B11" s="47"/>
      <c r="C11" s="47" t="s">
        <v>177</v>
      </c>
      <c r="D11" s="76">
        <v>0.5</v>
      </c>
      <c r="E11" s="49" t="s">
        <v>150</v>
      </c>
      <c r="F11" s="49">
        <f>ROUNDUP(D11*0.75,2)</f>
        <v>0.38</v>
      </c>
      <c r="G11" s="50">
        <f>ROUNDUP((K4*D11)+(K5*D11*0.75)+(K6*(D11*2)),0)</f>
        <v>0</v>
      </c>
      <c r="H11" s="50">
        <f>G11</f>
        <v>0</v>
      </c>
      <c r="I11" s="93"/>
      <c r="J11" s="93"/>
      <c r="K11" s="51" t="s">
        <v>74</v>
      </c>
      <c r="L11" s="52">
        <f>ROUNDUP((K4*M11)+(K5*M11*0.75)+(K6*(M11*2)),2)</f>
        <v>0</v>
      </c>
      <c r="M11" s="48">
        <v>1</v>
      </c>
      <c r="N11" s="53">
        <f>ROUNDUP(M11*0.75,2)</f>
        <v>0.75</v>
      </c>
      <c r="O11" s="54" t="s">
        <v>109</v>
      </c>
      <c r="P11" s="73" t="s">
        <v>53</v>
      </c>
    </row>
    <row r="12" spans="1:17" ht="18.75" customHeight="1" x14ac:dyDescent="0.15">
      <c r="A12" s="89"/>
      <c r="B12" s="47"/>
      <c r="C12" s="47" t="s">
        <v>209</v>
      </c>
      <c r="D12" s="76">
        <v>0.5</v>
      </c>
      <c r="E12" s="49" t="s">
        <v>57</v>
      </c>
      <c r="F12" s="49">
        <f>ROUNDUP(D12*0.75,2)</f>
        <v>0.38</v>
      </c>
      <c r="G12" s="50">
        <f>ROUNDUP((K4*D12)+(K5*D12*0.75)+(K6*(D12*2)),0)</f>
        <v>0</v>
      </c>
      <c r="H12" s="50">
        <f>G12</f>
        <v>0</v>
      </c>
      <c r="I12" s="93"/>
      <c r="J12" s="93"/>
      <c r="K12" s="51"/>
      <c r="L12" s="52"/>
      <c r="M12" s="48"/>
      <c r="N12" s="53"/>
      <c r="O12" s="54" t="s">
        <v>53</v>
      </c>
      <c r="P12" s="73"/>
    </row>
    <row r="13" spans="1:17" ht="18.75" customHeight="1" x14ac:dyDescent="0.15">
      <c r="A13" s="89"/>
      <c r="B13" s="47"/>
      <c r="C13" s="47" t="s">
        <v>80</v>
      </c>
      <c r="D13" s="48">
        <v>3</v>
      </c>
      <c r="E13" s="49" t="s">
        <v>35</v>
      </c>
      <c r="F13" s="49">
        <f>ROUNDUP(D13*0.75,2)</f>
        <v>2.25</v>
      </c>
      <c r="G13" s="50">
        <f>ROUNDUP((K4*D13)+(K5*D13*0.75)+(K6*(D13*2)),0)</f>
        <v>0</v>
      </c>
      <c r="H13" s="50">
        <f>G13</f>
        <v>0</v>
      </c>
      <c r="I13" s="93"/>
      <c r="J13" s="93"/>
      <c r="K13" s="51"/>
      <c r="L13" s="52"/>
      <c r="M13" s="48"/>
      <c r="N13" s="53"/>
      <c r="O13" s="54"/>
      <c r="P13" s="73"/>
    </row>
    <row r="14" spans="1:17" ht="18.75" customHeight="1" x14ac:dyDescent="0.15">
      <c r="A14" s="89"/>
      <c r="B14" s="47"/>
      <c r="C14" s="47"/>
      <c r="D14" s="48"/>
      <c r="E14" s="49"/>
      <c r="F14" s="49"/>
      <c r="G14" s="50"/>
      <c r="H14" s="50"/>
      <c r="I14" s="93"/>
      <c r="J14" s="93"/>
      <c r="K14" s="51"/>
      <c r="L14" s="52"/>
      <c r="M14" s="48"/>
      <c r="N14" s="53"/>
      <c r="O14" s="54"/>
      <c r="P14" s="73"/>
    </row>
    <row r="15" spans="1:17" ht="18.75" customHeight="1" x14ac:dyDescent="0.15">
      <c r="A15" s="89"/>
      <c r="B15" s="47"/>
      <c r="C15" s="47"/>
      <c r="D15" s="48"/>
      <c r="E15" s="49"/>
      <c r="F15" s="49"/>
      <c r="G15" s="50"/>
      <c r="H15" s="50"/>
      <c r="I15" s="93"/>
      <c r="J15" s="93"/>
      <c r="K15" s="51"/>
      <c r="L15" s="52"/>
      <c r="M15" s="48"/>
      <c r="N15" s="53"/>
      <c r="O15" s="54"/>
      <c r="P15" s="73"/>
    </row>
    <row r="16" spans="1:17" ht="18.75" customHeight="1" x14ac:dyDescent="0.15">
      <c r="A16" s="89"/>
      <c r="B16" s="47"/>
      <c r="C16" s="47"/>
      <c r="D16" s="48"/>
      <c r="E16" s="49"/>
      <c r="F16" s="49"/>
      <c r="G16" s="50"/>
      <c r="H16" s="50"/>
      <c r="I16" s="93"/>
      <c r="J16" s="93"/>
      <c r="K16" s="51"/>
      <c r="L16" s="52"/>
      <c r="M16" s="48"/>
      <c r="N16" s="53"/>
      <c r="O16" s="54"/>
      <c r="P16" s="73"/>
    </row>
    <row r="17" spans="1:16" ht="18.75" customHeight="1" x14ac:dyDescent="0.15">
      <c r="A17" s="89"/>
      <c r="B17" s="47"/>
      <c r="C17" s="47"/>
      <c r="D17" s="48"/>
      <c r="E17" s="49"/>
      <c r="F17" s="49"/>
      <c r="G17" s="50"/>
      <c r="H17" s="50"/>
      <c r="I17" s="93"/>
      <c r="J17" s="93"/>
      <c r="K17" s="51"/>
      <c r="L17" s="52"/>
      <c r="M17" s="48"/>
      <c r="N17" s="53"/>
      <c r="O17" s="54"/>
      <c r="P17" s="73"/>
    </row>
    <row r="18" spans="1:16" ht="18.75" customHeight="1" x14ac:dyDescent="0.15">
      <c r="A18" s="89"/>
      <c r="B18" s="47"/>
      <c r="C18" s="47"/>
      <c r="D18" s="48"/>
      <c r="E18" s="49"/>
      <c r="F18" s="49"/>
      <c r="G18" s="50"/>
      <c r="H18" s="50"/>
      <c r="I18" s="93"/>
      <c r="J18" s="93"/>
      <c r="K18" s="51"/>
      <c r="L18" s="52"/>
      <c r="M18" s="48"/>
      <c r="N18" s="53"/>
      <c r="O18" s="54"/>
      <c r="P18" s="73"/>
    </row>
    <row r="19" spans="1:16" ht="18.75" customHeight="1" x14ac:dyDescent="0.15">
      <c r="A19" s="89"/>
      <c r="B19" s="47"/>
      <c r="C19" s="47"/>
      <c r="D19" s="48"/>
      <c r="E19" s="49"/>
      <c r="F19" s="49"/>
      <c r="G19" s="50"/>
      <c r="H19" s="50"/>
      <c r="I19" s="93"/>
      <c r="J19" s="93"/>
      <c r="K19" s="51"/>
      <c r="L19" s="52"/>
      <c r="M19" s="48"/>
      <c r="N19" s="53"/>
      <c r="O19" s="54"/>
      <c r="P19" s="73"/>
    </row>
    <row r="20" spans="1:16" ht="18.75" customHeight="1" x14ac:dyDescent="0.15">
      <c r="A20" s="89"/>
      <c r="B20" s="55"/>
      <c r="C20" s="55"/>
      <c r="D20" s="56"/>
      <c r="E20" s="57"/>
      <c r="F20" s="57"/>
      <c r="G20" s="58"/>
      <c r="H20" s="58"/>
      <c r="I20" s="94"/>
      <c r="J20" s="94"/>
      <c r="K20" s="59"/>
      <c r="L20" s="60"/>
      <c r="M20" s="56"/>
      <c r="N20" s="61"/>
      <c r="O20" s="62"/>
      <c r="P20" s="74"/>
    </row>
    <row r="21" spans="1:16" ht="18.75" customHeight="1" x14ac:dyDescent="0.15">
      <c r="A21" s="89"/>
      <c r="B21" s="47" t="s">
        <v>169</v>
      </c>
      <c r="C21" s="47" t="s">
        <v>59</v>
      </c>
      <c r="D21" s="48">
        <v>1</v>
      </c>
      <c r="E21" s="49" t="s">
        <v>62</v>
      </c>
      <c r="F21" s="49">
        <f t="shared" ref="F21:F26" si="0">ROUNDUP(D21*0.75,2)</f>
        <v>0.75</v>
      </c>
      <c r="G21" s="50">
        <f>ROUNDUP((K4*D21)+(K5*D21*0.75)+(K6*(D21*2)),0)</f>
        <v>0</v>
      </c>
      <c r="H21" s="50">
        <f>G21</f>
        <v>0</v>
      </c>
      <c r="I21" s="95" t="s">
        <v>210</v>
      </c>
      <c r="J21" s="96"/>
      <c r="K21" s="51" t="s">
        <v>96</v>
      </c>
      <c r="L21" s="52">
        <f>ROUNDUP((K4*M21)+(K5*M21*0.75)+(K6*(M21*2)),2)</f>
        <v>0</v>
      </c>
      <c r="M21" s="48">
        <v>2</v>
      </c>
      <c r="N21" s="53">
        <f>ROUNDUP(M21*0.75,2)</f>
        <v>1.5</v>
      </c>
      <c r="O21" s="54"/>
      <c r="P21" s="73"/>
    </row>
    <row r="22" spans="1:16" ht="18.75" customHeight="1" x14ac:dyDescent="0.15">
      <c r="A22" s="89"/>
      <c r="B22" s="47"/>
      <c r="C22" s="47" t="s">
        <v>171</v>
      </c>
      <c r="D22" s="48">
        <v>5</v>
      </c>
      <c r="E22" s="49" t="s">
        <v>35</v>
      </c>
      <c r="F22" s="49">
        <f t="shared" si="0"/>
        <v>3.75</v>
      </c>
      <c r="G22" s="50">
        <f>ROUNDUP((K4*D22)+(K5*D22*0.75)+(K6*(D22*2)),0)</f>
        <v>0</v>
      </c>
      <c r="H22" s="50">
        <f>G22</f>
        <v>0</v>
      </c>
      <c r="I22" s="93"/>
      <c r="J22" s="93"/>
      <c r="K22" s="51" t="s">
        <v>37</v>
      </c>
      <c r="L22" s="52">
        <f>ROUNDUP((K4*M22)+(K5*M22*0.75)+(K6*(M22*2)),2)</f>
        <v>0</v>
      </c>
      <c r="M22" s="48">
        <v>1.5</v>
      </c>
      <c r="N22" s="53">
        <f>ROUNDUP(M22*0.75,2)</f>
        <v>1.1300000000000001</v>
      </c>
      <c r="O22" s="54"/>
      <c r="P22" s="73" t="s">
        <v>38</v>
      </c>
    </row>
    <row r="23" spans="1:16" ht="18.75" customHeight="1" x14ac:dyDescent="0.15">
      <c r="A23" s="89"/>
      <c r="B23" s="47"/>
      <c r="C23" s="47" t="s">
        <v>127</v>
      </c>
      <c r="D23" s="48">
        <v>5</v>
      </c>
      <c r="E23" s="49" t="s">
        <v>35</v>
      </c>
      <c r="F23" s="49">
        <f t="shared" si="0"/>
        <v>3.75</v>
      </c>
      <c r="G23" s="50">
        <f>ROUNDUP((K4*D23)+(K5*D23*0.75)+(K6*(D23*2)),0)</f>
        <v>0</v>
      </c>
      <c r="H23" s="50">
        <f>G23+(G23*40/100)</f>
        <v>0</v>
      </c>
      <c r="I23" s="93"/>
      <c r="J23" s="93"/>
      <c r="K23" s="51" t="s">
        <v>63</v>
      </c>
      <c r="L23" s="52">
        <f>ROUNDUP((K4*M23)+(K5*M23*0.75)+(K6*(M23*2)),2)</f>
        <v>0</v>
      </c>
      <c r="M23" s="48">
        <v>1</v>
      </c>
      <c r="N23" s="53">
        <f>ROUNDUP(M23*0.75,2)</f>
        <v>0.75</v>
      </c>
      <c r="O23" s="54"/>
      <c r="P23" s="73"/>
    </row>
    <row r="24" spans="1:16" ht="18.75" customHeight="1" x14ac:dyDescent="0.15">
      <c r="A24" s="89"/>
      <c r="B24" s="47"/>
      <c r="C24" s="47" t="s">
        <v>173</v>
      </c>
      <c r="D24" s="48">
        <v>1</v>
      </c>
      <c r="E24" s="49" t="s">
        <v>35</v>
      </c>
      <c r="F24" s="49">
        <f t="shared" si="0"/>
        <v>0.75</v>
      </c>
      <c r="G24" s="50">
        <f>ROUNDUP((K4*D24)+(K5*D24*0.75)+(K6*(D24*2)),0)</f>
        <v>0</v>
      </c>
      <c r="H24" s="50">
        <f>G24</f>
        <v>0</v>
      </c>
      <c r="I24" s="93"/>
      <c r="J24" s="93"/>
      <c r="K24" s="51" t="s">
        <v>33</v>
      </c>
      <c r="L24" s="52">
        <f>ROUNDUP((K4*M24)+(K5*M24*0.75)+(K6*(M24*2)),2)</f>
        <v>0</v>
      </c>
      <c r="M24" s="48">
        <v>1</v>
      </c>
      <c r="N24" s="53">
        <f>ROUNDUP(M24*0.75,2)</f>
        <v>0.75</v>
      </c>
      <c r="O24" s="54"/>
      <c r="P24" s="73"/>
    </row>
    <row r="25" spans="1:16" ht="18.75" customHeight="1" x14ac:dyDescent="0.15">
      <c r="A25" s="89"/>
      <c r="B25" s="47"/>
      <c r="C25" s="47" t="s">
        <v>95</v>
      </c>
      <c r="D25" s="48">
        <v>3</v>
      </c>
      <c r="E25" s="49" t="s">
        <v>35</v>
      </c>
      <c r="F25" s="49">
        <f t="shared" si="0"/>
        <v>2.25</v>
      </c>
      <c r="G25" s="50">
        <f>ROUNDUP((K4*D25)+(K5*D25*0.75)+(K6*(D25*2)),0)</f>
        <v>0</v>
      </c>
      <c r="H25" s="50">
        <f>G25</f>
        <v>0</v>
      </c>
      <c r="I25" s="93"/>
      <c r="J25" s="93"/>
      <c r="K25" s="51"/>
      <c r="L25" s="52"/>
      <c r="M25" s="48"/>
      <c r="N25" s="53"/>
      <c r="O25" s="54" t="s">
        <v>38</v>
      </c>
      <c r="P25" s="73"/>
    </row>
    <row r="26" spans="1:16" ht="18.75" customHeight="1" x14ac:dyDescent="0.15">
      <c r="A26" s="89"/>
      <c r="B26" s="47"/>
      <c r="C26" s="47" t="s">
        <v>172</v>
      </c>
      <c r="D26" s="48">
        <v>20</v>
      </c>
      <c r="E26" s="49" t="s">
        <v>35</v>
      </c>
      <c r="F26" s="49">
        <f t="shared" si="0"/>
        <v>15</v>
      </c>
      <c r="G26" s="50">
        <f>ROUNDUP((K4*D26)+(K5*D26*0.75)+(K6*(D26*2)),0)</f>
        <v>0</v>
      </c>
      <c r="H26" s="50">
        <f>G26+(G26*3/100)</f>
        <v>0</v>
      </c>
      <c r="I26" s="93"/>
      <c r="J26" s="93"/>
      <c r="K26" s="51"/>
      <c r="L26" s="52"/>
      <c r="M26" s="48"/>
      <c r="N26" s="53"/>
      <c r="O26" s="54"/>
      <c r="P26" s="73"/>
    </row>
    <row r="27" spans="1:16" ht="18.75" customHeight="1" x14ac:dyDescent="0.15">
      <c r="A27" s="89"/>
      <c r="B27" s="47"/>
      <c r="C27" s="47"/>
      <c r="D27" s="48"/>
      <c r="E27" s="49"/>
      <c r="F27" s="49"/>
      <c r="G27" s="50"/>
      <c r="H27" s="50"/>
      <c r="I27" s="93"/>
      <c r="J27" s="93"/>
      <c r="K27" s="51"/>
      <c r="L27" s="52"/>
      <c r="M27" s="48"/>
      <c r="N27" s="53"/>
      <c r="O27" s="54"/>
      <c r="P27" s="73"/>
    </row>
    <row r="28" spans="1:16" ht="18.75" customHeight="1" x14ac:dyDescent="0.15">
      <c r="A28" s="89"/>
      <c r="B28" s="47"/>
      <c r="C28" s="47"/>
      <c r="D28" s="48"/>
      <c r="E28" s="49"/>
      <c r="F28" s="49"/>
      <c r="G28" s="50"/>
      <c r="H28" s="50"/>
      <c r="I28" s="93"/>
      <c r="J28" s="93"/>
      <c r="K28" s="51"/>
      <c r="L28" s="52"/>
      <c r="M28" s="48"/>
      <c r="N28" s="53"/>
      <c r="O28" s="54"/>
      <c r="P28" s="73"/>
    </row>
    <row r="29" spans="1:16" ht="18.75" customHeight="1" x14ac:dyDescent="0.15">
      <c r="A29" s="89"/>
      <c r="B29" s="47"/>
      <c r="C29" s="47"/>
      <c r="D29" s="48"/>
      <c r="E29" s="49"/>
      <c r="F29" s="49"/>
      <c r="G29" s="50"/>
      <c r="H29" s="50"/>
      <c r="I29" s="93"/>
      <c r="J29" s="93"/>
      <c r="K29" s="51"/>
      <c r="L29" s="52"/>
      <c r="M29" s="48"/>
      <c r="N29" s="53"/>
      <c r="O29" s="54"/>
      <c r="P29" s="73"/>
    </row>
    <row r="30" spans="1:16" ht="18.75" customHeight="1" x14ac:dyDescent="0.15">
      <c r="A30" s="89"/>
      <c r="B30" s="55"/>
      <c r="C30" s="55"/>
      <c r="D30" s="56"/>
      <c r="E30" s="57"/>
      <c r="F30" s="57"/>
      <c r="G30" s="58"/>
      <c r="H30" s="58"/>
      <c r="I30" s="94"/>
      <c r="J30" s="94"/>
      <c r="K30" s="59"/>
      <c r="L30" s="60"/>
      <c r="M30" s="56"/>
      <c r="N30" s="61"/>
      <c r="O30" s="62"/>
      <c r="P30" s="74"/>
    </row>
    <row r="31" spans="1:16" ht="18.75" customHeight="1" x14ac:dyDescent="0.15">
      <c r="A31" s="89"/>
      <c r="B31" s="47" t="s">
        <v>174</v>
      </c>
      <c r="C31" s="47" t="s">
        <v>126</v>
      </c>
      <c r="D31" s="48">
        <v>30</v>
      </c>
      <c r="E31" s="49" t="s">
        <v>35</v>
      </c>
      <c r="F31" s="49">
        <f>ROUNDUP(D31*0.75,2)</f>
        <v>22.5</v>
      </c>
      <c r="G31" s="50">
        <f>ROUNDUP((K4*D31)+(K5*D31*0.75)+(K6*(D31*2)),0)</f>
        <v>0</v>
      </c>
      <c r="H31" s="50">
        <f>G31+(G31*6/100)</f>
        <v>0</v>
      </c>
      <c r="I31" s="95" t="s">
        <v>175</v>
      </c>
      <c r="J31" s="96"/>
      <c r="K31" s="51" t="s">
        <v>39</v>
      </c>
      <c r="L31" s="52">
        <f>ROUNDUP((K4*M31)+(K5*M31*0.75)+(K6*(M31*2)),2)</f>
        <v>0</v>
      </c>
      <c r="M31" s="48">
        <v>1</v>
      </c>
      <c r="N31" s="53">
        <f>ROUNDUP(M31*0.75,2)</f>
        <v>0.75</v>
      </c>
      <c r="O31" s="54"/>
      <c r="P31" s="73"/>
    </row>
    <row r="32" spans="1:16" ht="18.75" customHeight="1" x14ac:dyDescent="0.15">
      <c r="A32" s="89"/>
      <c r="B32" s="47"/>
      <c r="C32" s="47" t="s">
        <v>176</v>
      </c>
      <c r="D32" s="48">
        <v>10</v>
      </c>
      <c r="E32" s="49" t="s">
        <v>35</v>
      </c>
      <c r="F32" s="49">
        <f>ROUNDUP(D32*0.75,2)</f>
        <v>7.5</v>
      </c>
      <c r="G32" s="50">
        <f>ROUNDUP((K4*D32)+(K5*D32*0.75)+(K6*(D32*2)),0)</f>
        <v>0</v>
      </c>
      <c r="H32" s="50">
        <f>G32+(G32*2/100)</f>
        <v>0</v>
      </c>
      <c r="I32" s="93"/>
      <c r="J32" s="93"/>
      <c r="K32" s="51" t="s">
        <v>37</v>
      </c>
      <c r="L32" s="52">
        <f>ROUNDUP((K4*M32)+(K5*M32*0.75)+(K6*(M32*2)),2)</f>
        <v>0</v>
      </c>
      <c r="M32" s="48">
        <v>1</v>
      </c>
      <c r="N32" s="53">
        <f>ROUNDUP(M32*0.75,2)</f>
        <v>0.75</v>
      </c>
      <c r="O32" s="54"/>
      <c r="P32" s="73" t="s">
        <v>38</v>
      </c>
    </row>
    <row r="33" spans="1:16" ht="18.75" customHeight="1" x14ac:dyDescent="0.15">
      <c r="A33" s="89"/>
      <c r="B33" s="47"/>
      <c r="C33" s="47"/>
      <c r="D33" s="48"/>
      <c r="E33" s="49"/>
      <c r="F33" s="49"/>
      <c r="G33" s="50"/>
      <c r="H33" s="50"/>
      <c r="I33" s="93"/>
      <c r="J33" s="93"/>
      <c r="K33" s="51" t="s">
        <v>66</v>
      </c>
      <c r="L33" s="52">
        <f>ROUNDUP((K4*M33)+(K5*M33*0.75)+(K6*(M33*2)),2)</f>
        <v>0</v>
      </c>
      <c r="M33" s="48">
        <v>2</v>
      </c>
      <c r="N33" s="53">
        <f>ROUNDUP(M33*0.75,2)</f>
        <v>1.5</v>
      </c>
      <c r="O33" s="54"/>
      <c r="P33" s="73"/>
    </row>
    <row r="34" spans="1:16" ht="18.75" customHeight="1" x14ac:dyDescent="0.15">
      <c r="A34" s="89"/>
      <c r="B34" s="47"/>
      <c r="C34" s="47"/>
      <c r="D34" s="48"/>
      <c r="E34" s="49"/>
      <c r="F34" s="49"/>
      <c r="G34" s="50"/>
      <c r="H34" s="50"/>
      <c r="I34" s="93"/>
      <c r="J34" s="93"/>
      <c r="K34" s="51" t="s">
        <v>65</v>
      </c>
      <c r="L34" s="52">
        <f>ROUNDUP((K4*M34)+(K5*M34*0.75)+(K6*(M34*2)),2)</f>
        <v>0</v>
      </c>
      <c r="M34" s="48">
        <v>2</v>
      </c>
      <c r="N34" s="53">
        <f>ROUNDUP(M34*0.75,2)</f>
        <v>1.5</v>
      </c>
      <c r="O34" s="54"/>
      <c r="P34" s="73"/>
    </row>
    <row r="35" spans="1:16" ht="18.75" customHeight="1" x14ac:dyDescent="0.15">
      <c r="A35" s="89"/>
      <c r="B35" s="47"/>
      <c r="C35" s="47"/>
      <c r="D35" s="48"/>
      <c r="E35" s="49"/>
      <c r="F35" s="49"/>
      <c r="G35" s="50"/>
      <c r="H35" s="50"/>
      <c r="I35" s="93"/>
      <c r="J35" s="93"/>
      <c r="K35" s="51"/>
      <c r="L35" s="52"/>
      <c r="M35" s="48"/>
      <c r="N35" s="53"/>
      <c r="O35" s="54"/>
      <c r="P35" s="73"/>
    </row>
    <row r="36" spans="1:16" ht="18.75" customHeight="1" x14ac:dyDescent="0.15">
      <c r="A36" s="89"/>
      <c r="B36" s="55"/>
      <c r="C36" s="55"/>
      <c r="D36" s="56"/>
      <c r="E36" s="57"/>
      <c r="F36" s="57"/>
      <c r="G36" s="58"/>
      <c r="H36" s="58"/>
      <c r="I36" s="94"/>
      <c r="J36" s="94"/>
      <c r="K36" s="59"/>
      <c r="L36" s="60"/>
      <c r="M36" s="56"/>
      <c r="N36" s="61"/>
      <c r="O36" s="62"/>
      <c r="P36" s="74"/>
    </row>
    <row r="37" spans="1:16" ht="18.75" customHeight="1" x14ac:dyDescent="0.15">
      <c r="A37" s="89"/>
      <c r="B37" s="47" t="s">
        <v>148</v>
      </c>
      <c r="C37" s="47" t="s">
        <v>149</v>
      </c>
      <c r="D37" s="76">
        <v>0.25</v>
      </c>
      <c r="E37" s="49" t="s">
        <v>150</v>
      </c>
      <c r="F37" s="49">
        <f>ROUNDUP(D37*0.75,2)</f>
        <v>0.19</v>
      </c>
      <c r="G37" s="50">
        <f>ROUNDUP((K4*D37)+(K5*D37*0.75)+(K6*(D37*2)),0)</f>
        <v>0</v>
      </c>
      <c r="H37" s="50">
        <f>G37</f>
        <v>0</v>
      </c>
      <c r="I37" s="95" t="s">
        <v>123</v>
      </c>
      <c r="J37" s="96"/>
      <c r="K37" s="51"/>
      <c r="L37" s="52"/>
      <c r="M37" s="48"/>
      <c r="N37" s="53"/>
      <c r="O37" s="54"/>
      <c r="P37" s="73"/>
    </row>
    <row r="38" spans="1:16" ht="18.75" customHeight="1" x14ac:dyDescent="0.15">
      <c r="A38" s="89"/>
      <c r="B38" s="47"/>
      <c r="C38" s="47"/>
      <c r="D38" s="48"/>
      <c r="E38" s="49"/>
      <c r="F38" s="49"/>
      <c r="G38" s="50"/>
      <c r="H38" s="50"/>
      <c r="I38" s="93"/>
      <c r="J38" s="93"/>
      <c r="K38" s="51"/>
      <c r="L38" s="52"/>
      <c r="M38" s="48"/>
      <c r="N38" s="53"/>
      <c r="O38" s="54"/>
      <c r="P38" s="73"/>
    </row>
    <row r="39" spans="1:16" ht="18.75" customHeight="1" thickBot="1" x14ac:dyDescent="0.2">
      <c r="A39" s="90"/>
      <c r="B39" s="64"/>
      <c r="C39" s="64"/>
      <c r="D39" s="65"/>
      <c r="E39" s="66"/>
      <c r="F39" s="66"/>
      <c r="G39" s="67"/>
      <c r="H39" s="67"/>
      <c r="I39" s="97"/>
      <c r="J39" s="97"/>
      <c r="K39" s="68"/>
      <c r="L39" s="69"/>
      <c r="M39" s="65"/>
      <c r="N39" s="70"/>
      <c r="O39" s="71"/>
      <c r="P39" s="75"/>
    </row>
  </sheetData>
  <mergeCells count="14">
    <mergeCell ref="I37:J39"/>
    <mergeCell ref="B4:C4"/>
    <mergeCell ref="A9:A39"/>
    <mergeCell ref="I8:J8"/>
    <mergeCell ref="K8:L8"/>
    <mergeCell ref="I9:J20"/>
    <mergeCell ref="I21:J30"/>
    <mergeCell ref="I31:J36"/>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4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Q29"/>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211</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180</v>
      </c>
      <c r="C9" s="38" t="s">
        <v>55</v>
      </c>
      <c r="D9" s="44">
        <v>40</v>
      </c>
      <c r="E9" s="40" t="s">
        <v>35</v>
      </c>
      <c r="F9" s="40">
        <f t="shared" ref="F9:F15" si="0">ROUNDUP(D9*0.75,2)</f>
        <v>30</v>
      </c>
      <c r="G9" s="41">
        <f>ROUNDUP((K4*D9)+(K5*D9*0.75)+(K6*(D9*2)),0)</f>
        <v>0</v>
      </c>
      <c r="H9" s="41">
        <f>G9</f>
        <v>0</v>
      </c>
      <c r="I9" s="91" t="s">
        <v>181</v>
      </c>
      <c r="J9" s="92"/>
      <c r="K9" s="42" t="s">
        <v>50</v>
      </c>
      <c r="L9" s="43">
        <f>ROUNDUP((K4*M9)+(K5*M9*0.75)+(K6*(M9*2)),2)</f>
        <v>0</v>
      </c>
      <c r="M9" s="44">
        <v>130</v>
      </c>
      <c r="N9" s="45">
        <f>ROUNDUP(M9*0.75,2)</f>
        <v>97.5</v>
      </c>
      <c r="O9" s="46" t="s">
        <v>56</v>
      </c>
      <c r="P9" s="72"/>
    </row>
    <row r="10" spans="1:17" ht="18.75" customHeight="1" x14ac:dyDescent="0.15">
      <c r="A10" s="89"/>
      <c r="B10" s="47"/>
      <c r="C10" s="47" t="s">
        <v>114</v>
      </c>
      <c r="D10" s="48">
        <v>20</v>
      </c>
      <c r="E10" s="49" t="s">
        <v>35</v>
      </c>
      <c r="F10" s="49">
        <f t="shared" si="0"/>
        <v>15</v>
      </c>
      <c r="G10" s="50">
        <f>ROUNDUP((K4*D10)+(K5*D10*0.75)+(K6*(D10*2)),0)</f>
        <v>0</v>
      </c>
      <c r="H10" s="50">
        <f>G10</f>
        <v>0</v>
      </c>
      <c r="I10" s="93"/>
      <c r="J10" s="93"/>
      <c r="K10" s="51" t="s">
        <v>40</v>
      </c>
      <c r="L10" s="52">
        <f>ROUNDUP((K4*M10)+(K5*M10*0.75)+(K6*(M10*2)),2)</f>
        <v>0</v>
      </c>
      <c r="M10" s="48">
        <v>2</v>
      </c>
      <c r="N10" s="53">
        <f>ROUNDUP(M10*0.75,2)</f>
        <v>1.5</v>
      </c>
      <c r="O10" s="54"/>
      <c r="P10" s="73"/>
    </row>
    <row r="11" spans="1:17" ht="18.75" customHeight="1" x14ac:dyDescent="0.15">
      <c r="A11" s="89"/>
      <c r="B11" s="47"/>
      <c r="C11" s="47" t="s">
        <v>67</v>
      </c>
      <c r="D11" s="76">
        <v>0.5</v>
      </c>
      <c r="E11" s="49" t="s">
        <v>69</v>
      </c>
      <c r="F11" s="49">
        <f t="shared" si="0"/>
        <v>0.38</v>
      </c>
      <c r="G11" s="50">
        <f>ROUNDUP((K4*D11)+(K5*D11*0.75)+(K6*(D11*2)),0)</f>
        <v>0</v>
      </c>
      <c r="H11" s="50">
        <f>G11</f>
        <v>0</v>
      </c>
      <c r="I11" s="93"/>
      <c r="J11" s="93"/>
      <c r="K11" s="51" t="s">
        <v>43</v>
      </c>
      <c r="L11" s="52">
        <f>ROUNDUP((K4*M11)+(K5*M11*0.75)+(K6*(M11*2)),2)</f>
        <v>0</v>
      </c>
      <c r="M11" s="48">
        <v>0.1</v>
      </c>
      <c r="N11" s="53">
        <f>ROUNDUP(M11*0.75,2)</f>
        <v>0.08</v>
      </c>
      <c r="O11" s="54" t="s">
        <v>68</v>
      </c>
      <c r="P11" s="73"/>
    </row>
    <row r="12" spans="1:17" ht="18.75" customHeight="1" x14ac:dyDescent="0.15">
      <c r="A12" s="89"/>
      <c r="B12" s="47"/>
      <c r="C12" s="47" t="s">
        <v>115</v>
      </c>
      <c r="D12" s="48">
        <v>20</v>
      </c>
      <c r="E12" s="49" t="s">
        <v>35</v>
      </c>
      <c r="F12" s="49">
        <f t="shared" si="0"/>
        <v>15</v>
      </c>
      <c r="G12" s="50">
        <f>ROUNDUP((K4*D12)+(K5*D12*0.75)+(K6*(D12*2)),0)</f>
        <v>0</v>
      </c>
      <c r="H12" s="50">
        <f>G12+(G12*9/100)</f>
        <v>0</v>
      </c>
      <c r="I12" s="93"/>
      <c r="J12" s="93"/>
      <c r="K12" s="51" t="s">
        <v>37</v>
      </c>
      <c r="L12" s="52">
        <f>ROUNDUP((K4*M12)+(K5*M12*0.75)+(K6*(M12*2)),2)</f>
        <v>0</v>
      </c>
      <c r="M12" s="48">
        <v>3.5</v>
      </c>
      <c r="N12" s="53">
        <f>ROUNDUP(M12*0.75,2)</f>
        <v>2.63</v>
      </c>
      <c r="O12" s="54"/>
      <c r="P12" s="73" t="s">
        <v>38</v>
      </c>
    </row>
    <row r="13" spans="1:17" ht="18.75" customHeight="1" x14ac:dyDescent="0.15">
      <c r="A13" s="89"/>
      <c r="B13" s="47"/>
      <c r="C13" s="47" t="s">
        <v>58</v>
      </c>
      <c r="D13" s="48">
        <v>10</v>
      </c>
      <c r="E13" s="49" t="s">
        <v>35</v>
      </c>
      <c r="F13" s="49">
        <f t="shared" si="0"/>
        <v>7.5</v>
      </c>
      <c r="G13" s="50">
        <f>ROUNDUP((K4*D13)+(K5*D13*0.75)+(K6*(D13*2)),0)</f>
        <v>0</v>
      </c>
      <c r="H13" s="50">
        <f>G13</f>
        <v>0</v>
      </c>
      <c r="I13" s="93"/>
      <c r="J13" s="93"/>
      <c r="K13" s="51"/>
      <c r="L13" s="52"/>
      <c r="M13" s="48"/>
      <c r="N13" s="53"/>
      <c r="O13" s="54"/>
      <c r="P13" s="73"/>
    </row>
    <row r="14" spans="1:17" ht="18.75" customHeight="1" x14ac:dyDescent="0.15">
      <c r="A14" s="89"/>
      <c r="B14" s="47"/>
      <c r="C14" s="47" t="s">
        <v>116</v>
      </c>
      <c r="D14" s="48">
        <v>10</v>
      </c>
      <c r="E14" s="49" t="s">
        <v>35</v>
      </c>
      <c r="F14" s="49">
        <f t="shared" si="0"/>
        <v>7.5</v>
      </c>
      <c r="G14" s="50">
        <f>ROUNDUP((K4*D14)+(K5*D14*0.75)+(K6*(D14*2)),0)</f>
        <v>0</v>
      </c>
      <c r="H14" s="50">
        <f>G14+(G14*3/100)</f>
        <v>0</v>
      </c>
      <c r="I14" s="93"/>
      <c r="J14" s="93"/>
      <c r="K14" s="51"/>
      <c r="L14" s="52"/>
      <c r="M14" s="48"/>
      <c r="N14" s="53"/>
      <c r="O14" s="54"/>
      <c r="P14" s="73"/>
    </row>
    <row r="15" spans="1:17" ht="18.75" customHeight="1" x14ac:dyDescent="0.15">
      <c r="A15" s="89"/>
      <c r="B15" s="47"/>
      <c r="C15" s="47" t="s">
        <v>49</v>
      </c>
      <c r="D15" s="48">
        <v>5</v>
      </c>
      <c r="E15" s="49" t="s">
        <v>35</v>
      </c>
      <c r="F15" s="49">
        <f t="shared" si="0"/>
        <v>3.75</v>
      </c>
      <c r="G15" s="50">
        <f>ROUNDUP((K4*D15)+(K5*D15*0.75)+(K6*(D15*2)),0)</f>
        <v>0</v>
      </c>
      <c r="H15" s="50">
        <f>G15</f>
        <v>0</v>
      </c>
      <c r="I15" s="93"/>
      <c r="J15" s="93"/>
      <c r="K15" s="51"/>
      <c r="L15" s="52"/>
      <c r="M15" s="48"/>
      <c r="N15" s="53"/>
      <c r="O15" s="54"/>
      <c r="P15" s="73"/>
    </row>
    <row r="16" spans="1:17" ht="18.75" customHeight="1" x14ac:dyDescent="0.15">
      <c r="A16" s="89"/>
      <c r="B16" s="47"/>
      <c r="C16" s="47"/>
      <c r="D16" s="48"/>
      <c r="E16" s="49"/>
      <c r="F16" s="49"/>
      <c r="G16" s="50"/>
      <c r="H16" s="50"/>
      <c r="I16" s="93"/>
      <c r="J16" s="93"/>
      <c r="K16" s="51"/>
      <c r="L16" s="52"/>
      <c r="M16" s="48"/>
      <c r="N16" s="53"/>
      <c r="O16" s="54"/>
      <c r="P16" s="73"/>
    </row>
    <row r="17" spans="1:16" ht="18.75" customHeight="1" x14ac:dyDescent="0.15">
      <c r="A17" s="89"/>
      <c r="B17" s="55"/>
      <c r="C17" s="55"/>
      <c r="D17" s="56"/>
      <c r="E17" s="57"/>
      <c r="F17" s="57"/>
      <c r="G17" s="58"/>
      <c r="H17" s="58"/>
      <c r="I17" s="94"/>
      <c r="J17" s="94"/>
      <c r="K17" s="59"/>
      <c r="L17" s="60"/>
      <c r="M17" s="56"/>
      <c r="N17" s="61"/>
      <c r="O17" s="62"/>
      <c r="P17" s="74"/>
    </row>
    <row r="18" spans="1:16" ht="18.75" customHeight="1" x14ac:dyDescent="0.15">
      <c r="A18" s="89"/>
      <c r="B18" s="47" t="s">
        <v>182</v>
      </c>
      <c r="C18" s="47" t="s">
        <v>81</v>
      </c>
      <c r="D18" s="48">
        <v>20</v>
      </c>
      <c r="E18" s="49" t="s">
        <v>35</v>
      </c>
      <c r="F18" s="49">
        <f>ROUNDUP(D18*0.75,2)</f>
        <v>15</v>
      </c>
      <c r="G18" s="50">
        <f>ROUNDUP((K4*D18)+(K5*D18*0.75)+(K6*(D18*2)),0)</f>
        <v>0</v>
      </c>
      <c r="H18" s="50">
        <f>G18</f>
        <v>0</v>
      </c>
      <c r="I18" s="95" t="s">
        <v>212</v>
      </c>
      <c r="J18" s="96"/>
      <c r="K18" s="51" t="s">
        <v>96</v>
      </c>
      <c r="L18" s="52">
        <f>ROUNDUP((K4*M18)+(K5*M18*0.75)+(K6*(M18*2)),2)</f>
        <v>0</v>
      </c>
      <c r="M18" s="48">
        <v>3</v>
      </c>
      <c r="N18" s="53">
        <f>ROUNDUP(M18*0.75,2)</f>
        <v>2.25</v>
      </c>
      <c r="O18" s="54"/>
      <c r="P18" s="73"/>
    </row>
    <row r="19" spans="1:16" ht="18.75" customHeight="1" x14ac:dyDescent="0.15">
      <c r="A19" s="89"/>
      <c r="B19" s="47"/>
      <c r="C19" s="47" t="s">
        <v>99</v>
      </c>
      <c r="D19" s="48">
        <v>20</v>
      </c>
      <c r="E19" s="49" t="s">
        <v>35</v>
      </c>
      <c r="F19" s="49">
        <f>ROUNDUP(D19*0.75,2)</f>
        <v>15</v>
      </c>
      <c r="G19" s="50">
        <f>ROUNDUP((K4*D19)+(K5*D19*0.75)+(K6*(D19*2)),0)</f>
        <v>0</v>
      </c>
      <c r="H19" s="50">
        <f>G19+(G19*10/100)</f>
        <v>0</v>
      </c>
      <c r="I19" s="93"/>
      <c r="J19" s="93"/>
      <c r="K19" s="51" t="s">
        <v>33</v>
      </c>
      <c r="L19" s="52">
        <f>ROUNDUP((K4*M19)+(K5*M19*0.75)+(K6*(M19*2)),2)</f>
        <v>0</v>
      </c>
      <c r="M19" s="48">
        <v>5</v>
      </c>
      <c r="N19" s="53">
        <f>ROUNDUP(M19*0.75,2)</f>
        <v>3.75</v>
      </c>
      <c r="O19" s="54"/>
      <c r="P19" s="73"/>
    </row>
    <row r="20" spans="1:16" ht="18.75" customHeight="1" x14ac:dyDescent="0.15">
      <c r="A20" s="89"/>
      <c r="B20" s="47"/>
      <c r="C20" s="47"/>
      <c r="D20" s="48"/>
      <c r="E20" s="49"/>
      <c r="F20" s="49"/>
      <c r="G20" s="50"/>
      <c r="H20" s="50"/>
      <c r="I20" s="93"/>
      <c r="J20" s="93"/>
      <c r="K20" s="51" t="s">
        <v>37</v>
      </c>
      <c r="L20" s="52">
        <f>ROUNDUP((K4*M20)+(K5*M20*0.75)+(K6*(M20*2)),2)</f>
        <v>0</v>
      </c>
      <c r="M20" s="48">
        <v>1</v>
      </c>
      <c r="N20" s="53">
        <f>ROUNDUP(M20*0.75,2)</f>
        <v>0.75</v>
      </c>
      <c r="O20" s="54"/>
      <c r="P20" s="73" t="s">
        <v>38</v>
      </c>
    </row>
    <row r="21" spans="1:16" ht="18.75" customHeight="1" x14ac:dyDescent="0.15">
      <c r="A21" s="89"/>
      <c r="B21" s="47"/>
      <c r="C21" s="47"/>
      <c r="D21" s="48"/>
      <c r="E21" s="49"/>
      <c r="F21" s="49"/>
      <c r="G21" s="50"/>
      <c r="H21" s="50"/>
      <c r="I21" s="93"/>
      <c r="J21" s="93"/>
      <c r="K21" s="51" t="s">
        <v>39</v>
      </c>
      <c r="L21" s="52">
        <f>ROUNDUP((K4*M21)+(K5*M21*0.75)+(K6*(M21*2)),2)</f>
        <v>0</v>
      </c>
      <c r="M21" s="48">
        <v>2</v>
      </c>
      <c r="N21" s="53">
        <f>ROUNDUP(M21*0.75,2)</f>
        <v>1.5</v>
      </c>
      <c r="O21" s="54"/>
      <c r="P21" s="73"/>
    </row>
    <row r="22" spans="1:16" ht="18.75" customHeight="1" x14ac:dyDescent="0.15">
      <c r="A22" s="89"/>
      <c r="B22" s="47"/>
      <c r="C22" s="47"/>
      <c r="D22" s="48"/>
      <c r="E22" s="49"/>
      <c r="F22" s="49"/>
      <c r="G22" s="50"/>
      <c r="H22" s="50"/>
      <c r="I22" s="93"/>
      <c r="J22" s="93"/>
      <c r="K22" s="51" t="s">
        <v>66</v>
      </c>
      <c r="L22" s="52">
        <f>ROUNDUP((K4*M22)+(K5*M22*0.75)+(K6*(M22*2)),2)</f>
        <v>0</v>
      </c>
      <c r="M22" s="48">
        <v>0.5</v>
      </c>
      <c r="N22" s="53">
        <f>ROUNDUP(M22*0.75,2)</f>
        <v>0.38</v>
      </c>
      <c r="O22" s="54"/>
      <c r="P22" s="73"/>
    </row>
    <row r="23" spans="1:16" ht="18.75" customHeight="1" x14ac:dyDescent="0.15">
      <c r="A23" s="89"/>
      <c r="B23" s="47"/>
      <c r="C23" s="47"/>
      <c r="D23" s="48"/>
      <c r="E23" s="49"/>
      <c r="F23" s="49"/>
      <c r="G23" s="50"/>
      <c r="H23" s="50"/>
      <c r="I23" s="93"/>
      <c r="J23" s="93"/>
      <c r="K23" s="51"/>
      <c r="L23" s="52"/>
      <c r="M23" s="48"/>
      <c r="N23" s="53"/>
      <c r="O23" s="54"/>
      <c r="P23" s="73"/>
    </row>
    <row r="24" spans="1:16" ht="18.75" customHeight="1" x14ac:dyDescent="0.15">
      <c r="A24" s="89"/>
      <c r="B24" s="47"/>
      <c r="C24" s="47"/>
      <c r="D24" s="48"/>
      <c r="E24" s="49"/>
      <c r="F24" s="49"/>
      <c r="G24" s="50"/>
      <c r="H24" s="50"/>
      <c r="I24" s="93"/>
      <c r="J24" s="93"/>
      <c r="K24" s="51"/>
      <c r="L24" s="52"/>
      <c r="M24" s="48"/>
      <c r="N24" s="53"/>
      <c r="O24" s="54"/>
      <c r="P24" s="73"/>
    </row>
    <row r="25" spans="1:16" ht="18.75" customHeight="1" x14ac:dyDescent="0.15">
      <c r="A25" s="89"/>
      <c r="B25" s="47"/>
      <c r="C25" s="47"/>
      <c r="D25" s="48"/>
      <c r="E25" s="49"/>
      <c r="F25" s="49"/>
      <c r="G25" s="50"/>
      <c r="H25" s="50"/>
      <c r="I25" s="93"/>
      <c r="J25" s="93"/>
      <c r="K25" s="51"/>
      <c r="L25" s="52"/>
      <c r="M25" s="48"/>
      <c r="N25" s="53"/>
      <c r="O25" s="54"/>
      <c r="P25" s="73"/>
    </row>
    <row r="26" spans="1:16" ht="18.75" customHeight="1" x14ac:dyDescent="0.15">
      <c r="A26" s="89"/>
      <c r="B26" s="55"/>
      <c r="C26" s="55"/>
      <c r="D26" s="56"/>
      <c r="E26" s="57"/>
      <c r="F26" s="57"/>
      <c r="G26" s="58"/>
      <c r="H26" s="58"/>
      <c r="I26" s="94"/>
      <c r="J26" s="94"/>
      <c r="K26" s="59"/>
      <c r="L26" s="60"/>
      <c r="M26" s="56"/>
      <c r="N26" s="61"/>
      <c r="O26" s="62"/>
      <c r="P26" s="74"/>
    </row>
    <row r="27" spans="1:16" ht="18.75" customHeight="1" x14ac:dyDescent="0.15">
      <c r="A27" s="89"/>
      <c r="B27" s="47" t="s">
        <v>128</v>
      </c>
      <c r="C27" s="47" t="s">
        <v>129</v>
      </c>
      <c r="D27" s="76">
        <v>0.125</v>
      </c>
      <c r="E27" s="49" t="s">
        <v>69</v>
      </c>
      <c r="F27" s="49">
        <f>ROUNDUP(D27*0.75,2)</f>
        <v>9.9999999999999992E-2</v>
      </c>
      <c r="G27" s="50">
        <f>ROUNDUP((K4*D27)+(K5*D27*0.75)+(K6*(D27*2)),0)</f>
        <v>0</v>
      </c>
      <c r="H27" s="50">
        <f>G27</f>
        <v>0</v>
      </c>
      <c r="I27" s="95" t="s">
        <v>123</v>
      </c>
      <c r="J27" s="96"/>
      <c r="K27" s="51"/>
      <c r="L27" s="52"/>
      <c r="M27" s="48"/>
      <c r="N27" s="53"/>
      <c r="O27" s="54"/>
      <c r="P27" s="73"/>
    </row>
    <row r="28" spans="1:16" ht="18.75" customHeight="1" x14ac:dyDescent="0.15">
      <c r="A28" s="89"/>
      <c r="B28" s="47"/>
      <c r="C28" s="47"/>
      <c r="D28" s="48"/>
      <c r="E28" s="49"/>
      <c r="F28" s="49"/>
      <c r="G28" s="50"/>
      <c r="H28" s="50"/>
      <c r="I28" s="93"/>
      <c r="J28" s="93"/>
      <c r="K28" s="51"/>
      <c r="L28" s="52"/>
      <c r="M28" s="48"/>
      <c r="N28" s="53"/>
      <c r="O28" s="54"/>
      <c r="P28" s="73"/>
    </row>
    <row r="29" spans="1:16" ht="18.75" customHeight="1" thickBot="1" x14ac:dyDescent="0.2">
      <c r="A29" s="90"/>
      <c r="B29" s="64"/>
      <c r="C29" s="64"/>
      <c r="D29" s="65"/>
      <c r="E29" s="66"/>
      <c r="F29" s="66"/>
      <c r="G29" s="67"/>
      <c r="H29" s="67"/>
      <c r="I29" s="97"/>
      <c r="J29" s="97"/>
      <c r="K29" s="68"/>
      <c r="L29" s="69"/>
      <c r="M29" s="65"/>
      <c r="N29" s="70"/>
      <c r="O29" s="71"/>
      <c r="P29" s="75"/>
    </row>
  </sheetData>
  <mergeCells count="12">
    <mergeCell ref="K8:L8"/>
    <mergeCell ref="I9:J17"/>
    <mergeCell ref="I18:J26"/>
    <mergeCell ref="I27:J29"/>
    <mergeCell ref="A9:A29"/>
    <mergeCell ref="I8:J8"/>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Q35"/>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213</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24</v>
      </c>
      <c r="C9" s="38"/>
      <c r="D9" s="44"/>
      <c r="E9" s="40"/>
      <c r="F9" s="40"/>
      <c r="G9" s="41"/>
      <c r="H9" s="41"/>
      <c r="I9" s="91"/>
      <c r="J9" s="92"/>
      <c r="K9" s="42" t="s">
        <v>24</v>
      </c>
      <c r="L9" s="43">
        <f>ROUNDUP((K4*M9)+(K5*M9*0.75)+(K6*(M9*2)),2)</f>
        <v>0</v>
      </c>
      <c r="M9" s="44">
        <v>110</v>
      </c>
      <c r="N9" s="45">
        <f>ROUNDUP(M9*0.75,2)</f>
        <v>82.5</v>
      </c>
      <c r="O9" s="46"/>
      <c r="P9" s="72"/>
    </row>
    <row r="10" spans="1:17" ht="18.75" customHeight="1" x14ac:dyDescent="0.15">
      <c r="A10" s="89"/>
      <c r="B10" s="47"/>
      <c r="C10" s="47"/>
      <c r="D10" s="48"/>
      <c r="E10" s="49"/>
      <c r="F10" s="49"/>
      <c r="G10" s="50"/>
      <c r="H10" s="50"/>
      <c r="I10" s="93"/>
      <c r="J10" s="93"/>
      <c r="K10" s="51"/>
      <c r="L10" s="52"/>
      <c r="M10" s="48"/>
      <c r="N10" s="53"/>
      <c r="O10" s="54"/>
      <c r="P10" s="73"/>
    </row>
    <row r="11" spans="1:17" ht="18.75" customHeight="1" x14ac:dyDescent="0.15">
      <c r="A11" s="89"/>
      <c r="B11" s="55"/>
      <c r="C11" s="55"/>
      <c r="D11" s="56"/>
      <c r="E11" s="57"/>
      <c r="F11" s="57"/>
      <c r="G11" s="58"/>
      <c r="H11" s="58"/>
      <c r="I11" s="94"/>
      <c r="J11" s="94"/>
      <c r="K11" s="59"/>
      <c r="L11" s="60"/>
      <c r="M11" s="56"/>
      <c r="N11" s="61"/>
      <c r="O11" s="62"/>
      <c r="P11" s="74"/>
    </row>
    <row r="12" spans="1:17" ht="18.75" customHeight="1" x14ac:dyDescent="0.15">
      <c r="A12" s="89"/>
      <c r="B12" s="47" t="s">
        <v>185</v>
      </c>
      <c r="C12" s="47" t="s">
        <v>103</v>
      </c>
      <c r="D12" s="48">
        <v>1</v>
      </c>
      <c r="E12" s="49" t="s">
        <v>62</v>
      </c>
      <c r="F12" s="49">
        <f>ROUNDUP(D12*0.75,2)</f>
        <v>0.75</v>
      </c>
      <c r="G12" s="50">
        <f>ROUNDUP((K4*D12)+(K5*D12*0.75)+(K6*(D12*2)),0)</f>
        <v>0</v>
      </c>
      <c r="H12" s="50">
        <f>G12</f>
        <v>0</v>
      </c>
      <c r="I12" s="95" t="s">
        <v>214</v>
      </c>
      <c r="J12" s="96"/>
      <c r="K12" s="51" t="s">
        <v>63</v>
      </c>
      <c r="L12" s="52">
        <f>ROUNDUP((K4*M12)+(K5*M12*0.75)+(K6*(M12*2)),2)</f>
        <v>0</v>
      </c>
      <c r="M12" s="48">
        <v>0.5</v>
      </c>
      <c r="N12" s="53">
        <f t="shared" ref="N12:N18" si="0">ROUNDUP(M12*0.75,2)</f>
        <v>0.38</v>
      </c>
      <c r="O12" s="54"/>
      <c r="P12" s="73"/>
    </row>
    <row r="13" spans="1:17" ht="18.75" customHeight="1" x14ac:dyDescent="0.15">
      <c r="A13" s="89"/>
      <c r="B13" s="47"/>
      <c r="C13" s="47" t="s">
        <v>116</v>
      </c>
      <c r="D13" s="48">
        <v>10</v>
      </c>
      <c r="E13" s="49" t="s">
        <v>35</v>
      </c>
      <c r="F13" s="49">
        <f>ROUNDUP(D13*0.75,2)</f>
        <v>7.5</v>
      </c>
      <c r="G13" s="50">
        <f>ROUNDUP((K4*D13)+(K5*D13*0.75)+(K6*(D13*2)),0)</f>
        <v>0</v>
      </c>
      <c r="H13" s="50">
        <f>G13+(G13*3/100)</f>
        <v>0</v>
      </c>
      <c r="I13" s="93"/>
      <c r="J13" s="93"/>
      <c r="K13" s="51" t="s">
        <v>96</v>
      </c>
      <c r="L13" s="52">
        <f>ROUNDUP((K4*M13)+(K5*M13*0.75)+(K6*(M13*2)),2)</f>
        <v>0</v>
      </c>
      <c r="M13" s="48">
        <v>3</v>
      </c>
      <c r="N13" s="53">
        <f t="shared" si="0"/>
        <v>2.25</v>
      </c>
      <c r="O13" s="54"/>
      <c r="P13" s="73"/>
    </row>
    <row r="14" spans="1:17" ht="18.75" customHeight="1" x14ac:dyDescent="0.15">
      <c r="A14" s="89"/>
      <c r="B14" s="47"/>
      <c r="C14" s="47"/>
      <c r="D14" s="48"/>
      <c r="E14" s="49"/>
      <c r="F14" s="49"/>
      <c r="G14" s="50"/>
      <c r="H14" s="50"/>
      <c r="I14" s="93"/>
      <c r="J14" s="93"/>
      <c r="K14" s="51" t="s">
        <v>33</v>
      </c>
      <c r="L14" s="52">
        <f>ROUNDUP((K4*M14)+(K5*M14*0.75)+(K6*(M14*2)),2)</f>
        <v>0</v>
      </c>
      <c r="M14" s="48">
        <v>3</v>
      </c>
      <c r="N14" s="53">
        <f t="shared" si="0"/>
        <v>2.25</v>
      </c>
      <c r="O14" s="54"/>
      <c r="P14" s="73"/>
    </row>
    <row r="15" spans="1:17" ht="18.75" customHeight="1" x14ac:dyDescent="0.15">
      <c r="A15" s="89"/>
      <c r="B15" s="47"/>
      <c r="C15" s="47"/>
      <c r="D15" s="48"/>
      <c r="E15" s="49"/>
      <c r="F15" s="49"/>
      <c r="G15" s="50"/>
      <c r="H15" s="50"/>
      <c r="I15" s="93"/>
      <c r="J15" s="93"/>
      <c r="K15" s="51" t="s">
        <v>50</v>
      </c>
      <c r="L15" s="52">
        <f>ROUNDUP((K4*M15)+(K5*M15*0.75)+(K6*(M15*2)),2)</f>
        <v>0</v>
      </c>
      <c r="M15" s="48">
        <v>10</v>
      </c>
      <c r="N15" s="53">
        <f t="shared" si="0"/>
        <v>7.5</v>
      </c>
      <c r="O15" s="54"/>
      <c r="P15" s="73"/>
    </row>
    <row r="16" spans="1:17" ht="18.75" customHeight="1" x14ac:dyDescent="0.15">
      <c r="A16" s="89"/>
      <c r="B16" s="47"/>
      <c r="C16" s="47"/>
      <c r="D16" s="48"/>
      <c r="E16" s="49"/>
      <c r="F16" s="49"/>
      <c r="G16" s="50"/>
      <c r="H16" s="50"/>
      <c r="I16" s="93"/>
      <c r="J16" s="93"/>
      <c r="K16" s="51" t="s">
        <v>39</v>
      </c>
      <c r="L16" s="52">
        <f>ROUNDUP((K4*M16)+(K5*M16*0.75)+(K6*(M16*2)),2)</f>
        <v>0</v>
      </c>
      <c r="M16" s="48">
        <v>2</v>
      </c>
      <c r="N16" s="53">
        <f t="shared" si="0"/>
        <v>1.5</v>
      </c>
      <c r="O16" s="54"/>
      <c r="P16" s="73"/>
    </row>
    <row r="17" spans="1:16" ht="18.75" customHeight="1" x14ac:dyDescent="0.15">
      <c r="A17" s="89"/>
      <c r="B17" s="47"/>
      <c r="C17" s="47"/>
      <c r="D17" s="48"/>
      <c r="E17" s="49"/>
      <c r="F17" s="49"/>
      <c r="G17" s="50"/>
      <c r="H17" s="50"/>
      <c r="I17" s="93"/>
      <c r="J17" s="93"/>
      <c r="K17" s="51" t="s">
        <v>37</v>
      </c>
      <c r="L17" s="52">
        <f>ROUNDUP((K4*M17)+(K5*M17*0.75)+(K6*(M17*2)),2)</f>
        <v>0</v>
      </c>
      <c r="M17" s="48">
        <v>1.5</v>
      </c>
      <c r="N17" s="53">
        <f t="shared" si="0"/>
        <v>1.1300000000000001</v>
      </c>
      <c r="O17" s="54"/>
      <c r="P17" s="73" t="s">
        <v>38</v>
      </c>
    </row>
    <row r="18" spans="1:16" ht="18.75" customHeight="1" x14ac:dyDescent="0.15">
      <c r="A18" s="89"/>
      <c r="B18" s="47"/>
      <c r="C18" s="47"/>
      <c r="D18" s="48"/>
      <c r="E18" s="49"/>
      <c r="F18" s="49"/>
      <c r="G18" s="50"/>
      <c r="H18" s="50"/>
      <c r="I18" s="93"/>
      <c r="J18" s="93"/>
      <c r="K18" s="51" t="s">
        <v>40</v>
      </c>
      <c r="L18" s="52">
        <f>ROUNDUP((K4*M18)+(K5*M18*0.75)+(K6*(M18*2)),2)</f>
        <v>0</v>
      </c>
      <c r="M18" s="48">
        <v>1.5</v>
      </c>
      <c r="N18" s="53">
        <f t="shared" si="0"/>
        <v>1.1300000000000001</v>
      </c>
      <c r="O18" s="54"/>
      <c r="P18" s="73"/>
    </row>
    <row r="19" spans="1:16" ht="18.75" customHeight="1" x14ac:dyDescent="0.15">
      <c r="A19" s="89"/>
      <c r="B19" s="47"/>
      <c r="C19" s="47"/>
      <c r="D19" s="48"/>
      <c r="E19" s="49"/>
      <c r="F19" s="49"/>
      <c r="G19" s="50"/>
      <c r="H19" s="50"/>
      <c r="I19" s="93"/>
      <c r="J19" s="93"/>
      <c r="K19" s="51"/>
      <c r="L19" s="52"/>
      <c r="M19" s="48"/>
      <c r="N19" s="53"/>
      <c r="O19" s="54"/>
      <c r="P19" s="73"/>
    </row>
    <row r="20" spans="1:16" ht="18.75" customHeight="1" x14ac:dyDescent="0.15">
      <c r="A20" s="89"/>
      <c r="B20" s="55"/>
      <c r="C20" s="55"/>
      <c r="D20" s="56"/>
      <c r="E20" s="57"/>
      <c r="F20" s="57"/>
      <c r="G20" s="58"/>
      <c r="H20" s="58"/>
      <c r="I20" s="94"/>
      <c r="J20" s="94"/>
      <c r="K20" s="59"/>
      <c r="L20" s="60"/>
      <c r="M20" s="56"/>
      <c r="N20" s="61"/>
      <c r="O20" s="62"/>
      <c r="P20" s="74"/>
    </row>
    <row r="21" spans="1:16" ht="18.75" customHeight="1" x14ac:dyDescent="0.15">
      <c r="A21" s="89"/>
      <c r="B21" s="47" t="s">
        <v>187</v>
      </c>
      <c r="C21" s="47" t="s">
        <v>30</v>
      </c>
      <c r="D21" s="48">
        <v>10</v>
      </c>
      <c r="E21" s="49" t="s">
        <v>35</v>
      </c>
      <c r="F21" s="49">
        <f>ROUNDUP(D21*0.75,2)</f>
        <v>7.5</v>
      </c>
      <c r="G21" s="50">
        <f>ROUNDUP((K4*D21)+(K5*D21*0.75)+(K6*(D21*2)),0)</f>
        <v>0</v>
      </c>
      <c r="H21" s="50">
        <f>G21</f>
        <v>0</v>
      </c>
      <c r="I21" s="95" t="s">
        <v>188</v>
      </c>
      <c r="J21" s="96"/>
      <c r="K21" s="51" t="s">
        <v>65</v>
      </c>
      <c r="L21" s="52">
        <f>ROUNDUP((K4*M21)+(K5*M21*0.75)+(K6*(M21*2)),2)</f>
        <v>0</v>
      </c>
      <c r="M21" s="48">
        <v>2</v>
      </c>
      <c r="N21" s="53">
        <f>ROUNDUP(M21*0.75,2)</f>
        <v>1.5</v>
      </c>
      <c r="O21" s="54"/>
      <c r="P21" s="73"/>
    </row>
    <row r="22" spans="1:16" ht="18.75" customHeight="1" x14ac:dyDescent="0.15">
      <c r="A22" s="89"/>
      <c r="B22" s="47"/>
      <c r="C22" s="47" t="s">
        <v>146</v>
      </c>
      <c r="D22" s="48">
        <v>10</v>
      </c>
      <c r="E22" s="49" t="s">
        <v>35</v>
      </c>
      <c r="F22" s="49">
        <f>ROUNDUP(D22*0.75,2)</f>
        <v>7.5</v>
      </c>
      <c r="G22" s="50">
        <f>ROUNDUP((K4*D22)+(K5*D22*0.75)+(K6*(D22*2)),0)</f>
        <v>0</v>
      </c>
      <c r="H22" s="50">
        <f>G22</f>
        <v>0</v>
      </c>
      <c r="I22" s="93"/>
      <c r="J22" s="93"/>
      <c r="K22" s="51" t="s">
        <v>63</v>
      </c>
      <c r="L22" s="52">
        <f>ROUNDUP((K4*M22)+(K5*M22*0.75)+(K6*(M22*2)),2)</f>
        <v>0</v>
      </c>
      <c r="M22" s="48">
        <v>1.5</v>
      </c>
      <c r="N22" s="53">
        <f>ROUNDUP(M22*0.75,2)</f>
        <v>1.1300000000000001</v>
      </c>
      <c r="O22" s="54"/>
      <c r="P22" s="73"/>
    </row>
    <row r="23" spans="1:16" ht="18.75" customHeight="1" x14ac:dyDescent="0.15">
      <c r="A23" s="89"/>
      <c r="B23" s="47"/>
      <c r="C23" s="47" t="s">
        <v>31</v>
      </c>
      <c r="D23" s="48">
        <v>20</v>
      </c>
      <c r="E23" s="49" t="s">
        <v>35</v>
      </c>
      <c r="F23" s="49">
        <f>ROUNDUP(D23*0.75,2)</f>
        <v>15</v>
      </c>
      <c r="G23" s="50">
        <f>ROUNDUP((K4*D23)+(K5*D23*0.75)+(K6*(D23*2)),0)</f>
        <v>0</v>
      </c>
      <c r="H23" s="50">
        <f>G23+(G23*6/100)</f>
        <v>0</v>
      </c>
      <c r="I23" s="93"/>
      <c r="J23" s="93"/>
      <c r="K23" s="51" t="s">
        <v>39</v>
      </c>
      <c r="L23" s="52">
        <f>ROUNDUP((K4*M23)+(K5*M23*0.75)+(K6*(M23*2)),2)</f>
        <v>0</v>
      </c>
      <c r="M23" s="48">
        <v>1.5</v>
      </c>
      <c r="N23" s="53">
        <f>ROUNDUP(M23*0.75,2)</f>
        <v>1.1300000000000001</v>
      </c>
      <c r="O23" s="54"/>
      <c r="P23" s="73"/>
    </row>
    <row r="24" spans="1:16" ht="18.75" customHeight="1" x14ac:dyDescent="0.15">
      <c r="A24" s="89"/>
      <c r="B24" s="47"/>
      <c r="C24" s="47" t="s">
        <v>178</v>
      </c>
      <c r="D24" s="48">
        <v>5</v>
      </c>
      <c r="E24" s="49" t="s">
        <v>35</v>
      </c>
      <c r="F24" s="49">
        <f>ROUNDUP(D24*0.75,2)</f>
        <v>3.75</v>
      </c>
      <c r="G24" s="50">
        <f>ROUNDUP((K4*D24)+(K5*D24*0.75)+(K6*(D24*2)),0)</f>
        <v>0</v>
      </c>
      <c r="H24" s="50">
        <f>G24+(G24*15/100)</f>
        <v>0</v>
      </c>
      <c r="I24" s="93"/>
      <c r="J24" s="93"/>
      <c r="K24" s="51" t="s">
        <v>37</v>
      </c>
      <c r="L24" s="52">
        <f>ROUNDUP((K4*M24)+(K5*M24*0.75)+(K6*(M24*2)),2)</f>
        <v>0</v>
      </c>
      <c r="M24" s="48">
        <v>1</v>
      </c>
      <c r="N24" s="53">
        <f>ROUNDUP(M24*0.75,2)</f>
        <v>0.75</v>
      </c>
      <c r="O24" s="54"/>
      <c r="P24" s="73" t="s">
        <v>38</v>
      </c>
    </row>
    <row r="25" spans="1:16" ht="18.75" customHeight="1" x14ac:dyDescent="0.15">
      <c r="A25" s="89"/>
      <c r="B25" s="47"/>
      <c r="C25" s="47" t="s">
        <v>100</v>
      </c>
      <c r="D25" s="48">
        <v>2</v>
      </c>
      <c r="E25" s="49" t="s">
        <v>35</v>
      </c>
      <c r="F25" s="49">
        <f>ROUNDUP(D25*0.75,2)</f>
        <v>1.5</v>
      </c>
      <c r="G25" s="50">
        <f>ROUNDUP((K4*D25)+(K5*D25*0.75)+(K6*(D25*2)),0)</f>
        <v>0</v>
      </c>
      <c r="H25" s="50">
        <f>G25</f>
        <v>0</v>
      </c>
      <c r="I25" s="93"/>
      <c r="J25" s="93"/>
      <c r="K25" s="51"/>
      <c r="L25" s="52"/>
      <c r="M25" s="48"/>
      <c r="N25" s="53"/>
      <c r="O25" s="54"/>
      <c r="P25" s="73"/>
    </row>
    <row r="26" spans="1:16" ht="18.75" customHeight="1" x14ac:dyDescent="0.15">
      <c r="A26" s="89"/>
      <c r="B26" s="47"/>
      <c r="C26" s="47"/>
      <c r="D26" s="48"/>
      <c r="E26" s="49"/>
      <c r="F26" s="49"/>
      <c r="G26" s="50"/>
      <c r="H26" s="50"/>
      <c r="I26" s="93"/>
      <c r="J26" s="93"/>
      <c r="K26" s="51"/>
      <c r="L26" s="52"/>
      <c r="M26" s="48"/>
      <c r="N26" s="53"/>
      <c r="O26" s="54"/>
      <c r="P26" s="73"/>
    </row>
    <row r="27" spans="1:16" ht="18.75" customHeight="1" x14ac:dyDescent="0.15">
      <c r="A27" s="89"/>
      <c r="B27" s="47"/>
      <c r="C27" s="47"/>
      <c r="D27" s="48"/>
      <c r="E27" s="49"/>
      <c r="F27" s="49"/>
      <c r="G27" s="50"/>
      <c r="H27" s="50"/>
      <c r="I27" s="93"/>
      <c r="J27" s="93"/>
      <c r="K27" s="51"/>
      <c r="L27" s="52"/>
      <c r="M27" s="48"/>
      <c r="N27" s="53"/>
      <c r="O27" s="54"/>
      <c r="P27" s="73"/>
    </row>
    <row r="28" spans="1:16" ht="18.75" customHeight="1" x14ac:dyDescent="0.15">
      <c r="A28" s="89"/>
      <c r="B28" s="55"/>
      <c r="C28" s="55"/>
      <c r="D28" s="56"/>
      <c r="E28" s="57"/>
      <c r="F28" s="57"/>
      <c r="G28" s="58"/>
      <c r="H28" s="58"/>
      <c r="I28" s="94"/>
      <c r="J28" s="94"/>
      <c r="K28" s="59"/>
      <c r="L28" s="60"/>
      <c r="M28" s="56"/>
      <c r="N28" s="61"/>
      <c r="O28" s="62"/>
      <c r="P28" s="74"/>
    </row>
    <row r="29" spans="1:16" ht="18.75" customHeight="1" x14ac:dyDescent="0.15">
      <c r="A29" s="89"/>
      <c r="B29" s="47" t="s">
        <v>46</v>
      </c>
      <c r="C29" s="47" t="s">
        <v>147</v>
      </c>
      <c r="D29" s="48">
        <v>20</v>
      </c>
      <c r="E29" s="49" t="s">
        <v>35</v>
      </c>
      <c r="F29" s="49">
        <f>ROUNDUP(D29*0.75,2)</f>
        <v>15</v>
      </c>
      <c r="G29" s="50">
        <f>ROUNDUP((K4*D29)+(K5*D29*0.75)+(K6*(D29*2)),0)</f>
        <v>0</v>
      </c>
      <c r="H29" s="50">
        <f>G29+(G29*15/100)</f>
        <v>0</v>
      </c>
      <c r="I29" s="95" t="s">
        <v>47</v>
      </c>
      <c r="J29" s="96"/>
      <c r="K29" s="51" t="s">
        <v>50</v>
      </c>
      <c r="L29" s="52">
        <f>ROUNDUP((K4*M29)+(K5*M29*0.75)+(K6*(M29*2)),2)</f>
        <v>0</v>
      </c>
      <c r="M29" s="48">
        <v>100</v>
      </c>
      <c r="N29" s="53">
        <f>ROUNDUP(M29*0.75,2)</f>
        <v>75</v>
      </c>
      <c r="O29" s="54"/>
      <c r="P29" s="73"/>
    </row>
    <row r="30" spans="1:16" ht="18.75" customHeight="1" x14ac:dyDescent="0.15">
      <c r="A30" s="89"/>
      <c r="B30" s="47"/>
      <c r="C30" s="47" t="s">
        <v>143</v>
      </c>
      <c r="D30" s="77">
        <v>0.1</v>
      </c>
      <c r="E30" s="49" t="s">
        <v>144</v>
      </c>
      <c r="F30" s="49">
        <f>ROUNDUP(D30*0.75,2)</f>
        <v>0.08</v>
      </c>
      <c r="G30" s="50">
        <f>ROUNDUP((K4*D30)+(K5*D30*0.75)+(K6*(D30*2)),0)</f>
        <v>0</v>
      </c>
      <c r="H30" s="50">
        <f>G30</f>
        <v>0</v>
      </c>
      <c r="I30" s="93"/>
      <c r="J30" s="93"/>
      <c r="K30" s="51" t="s">
        <v>48</v>
      </c>
      <c r="L30" s="52">
        <f>ROUNDUP((K4*M30)+(K5*M30*0.75)+(K6*(M30*2)),2)</f>
        <v>0</v>
      </c>
      <c r="M30" s="48">
        <v>3</v>
      </c>
      <c r="N30" s="53">
        <f>ROUNDUP(M30*0.75,2)</f>
        <v>2.25</v>
      </c>
      <c r="O30" s="54"/>
      <c r="P30" s="73"/>
    </row>
    <row r="31" spans="1:16" ht="18.75" customHeight="1" x14ac:dyDescent="0.15">
      <c r="A31" s="89"/>
      <c r="B31" s="47"/>
      <c r="C31" s="47"/>
      <c r="D31" s="48"/>
      <c r="E31" s="49"/>
      <c r="F31" s="49"/>
      <c r="G31" s="50"/>
      <c r="H31" s="50"/>
      <c r="I31" s="93"/>
      <c r="J31" s="93"/>
      <c r="K31" s="51"/>
      <c r="L31" s="52"/>
      <c r="M31" s="48"/>
      <c r="N31" s="53"/>
      <c r="O31" s="54"/>
      <c r="P31" s="73"/>
    </row>
    <row r="32" spans="1:16" ht="18.75" customHeight="1" x14ac:dyDescent="0.15">
      <c r="A32" s="89"/>
      <c r="B32" s="55"/>
      <c r="C32" s="55"/>
      <c r="D32" s="56"/>
      <c r="E32" s="57"/>
      <c r="F32" s="57"/>
      <c r="G32" s="58"/>
      <c r="H32" s="58"/>
      <c r="I32" s="94"/>
      <c r="J32" s="94"/>
      <c r="K32" s="59"/>
      <c r="L32" s="60"/>
      <c r="M32" s="56"/>
      <c r="N32" s="61"/>
      <c r="O32" s="62"/>
      <c r="P32" s="74"/>
    </row>
    <row r="33" spans="1:16" ht="18.75" customHeight="1" x14ac:dyDescent="0.15">
      <c r="A33" s="89"/>
      <c r="B33" s="47" t="s">
        <v>196</v>
      </c>
      <c r="C33" s="47" t="s">
        <v>197</v>
      </c>
      <c r="D33" s="76">
        <v>0.25</v>
      </c>
      <c r="E33" s="49" t="s">
        <v>69</v>
      </c>
      <c r="F33" s="49">
        <f>ROUNDUP(D33*0.75,2)</f>
        <v>0.19</v>
      </c>
      <c r="G33" s="50">
        <f>ROUNDUP((K4*D33)+(K5*D33*0.75)+(K6*(D33*2)),0)</f>
        <v>0</v>
      </c>
      <c r="H33" s="50">
        <f>G33</f>
        <v>0</v>
      </c>
      <c r="I33" s="95" t="s">
        <v>123</v>
      </c>
      <c r="J33" s="96"/>
      <c r="K33" s="51"/>
      <c r="L33" s="52"/>
      <c r="M33" s="48"/>
      <c r="N33" s="53"/>
      <c r="O33" s="54"/>
      <c r="P33" s="73"/>
    </row>
    <row r="34" spans="1:16" ht="18.75" customHeight="1" x14ac:dyDescent="0.15">
      <c r="A34" s="89"/>
      <c r="B34" s="47"/>
      <c r="C34" s="47"/>
      <c r="D34" s="48"/>
      <c r="E34" s="49"/>
      <c r="F34" s="49"/>
      <c r="G34" s="50"/>
      <c r="H34" s="50"/>
      <c r="I34" s="93"/>
      <c r="J34" s="93"/>
      <c r="K34" s="51"/>
      <c r="L34" s="52"/>
      <c r="M34" s="48"/>
      <c r="N34" s="53"/>
      <c r="O34" s="54"/>
      <c r="P34" s="73"/>
    </row>
    <row r="35" spans="1:16" ht="18.75" customHeight="1" thickBot="1" x14ac:dyDescent="0.2">
      <c r="A35" s="90"/>
      <c r="B35" s="64"/>
      <c r="C35" s="64"/>
      <c r="D35" s="65"/>
      <c r="E35" s="66"/>
      <c r="F35" s="66"/>
      <c r="G35" s="67"/>
      <c r="H35" s="67"/>
      <c r="I35" s="97"/>
      <c r="J35" s="97"/>
      <c r="K35" s="68"/>
      <c r="L35" s="69"/>
      <c r="M35" s="65"/>
      <c r="N35" s="70"/>
      <c r="O35" s="71"/>
      <c r="P35" s="75"/>
    </row>
  </sheetData>
  <mergeCells count="14">
    <mergeCell ref="I29:J32"/>
    <mergeCell ref="I33:J35"/>
    <mergeCell ref="A9:A35"/>
    <mergeCell ref="I8:J8"/>
    <mergeCell ref="K8:L8"/>
    <mergeCell ref="I9:J11"/>
    <mergeCell ref="I12:J20"/>
    <mergeCell ref="I21:J28"/>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4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Q29"/>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215</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23</v>
      </c>
      <c r="C9" s="38" t="s">
        <v>25</v>
      </c>
      <c r="D9" s="39">
        <v>0.5</v>
      </c>
      <c r="E9" s="40" t="s">
        <v>27</v>
      </c>
      <c r="F9" s="40">
        <f>ROUNDUP(D9*0.75,2)</f>
        <v>0.38</v>
      </c>
      <c r="G9" s="41">
        <f>ROUNDUP((K4*D9)+(K5*D9*0.75)+(K6*(D9*2)),0)</f>
        <v>0</v>
      </c>
      <c r="H9" s="41">
        <f>G9</f>
        <v>0</v>
      </c>
      <c r="I9" s="91"/>
      <c r="J9" s="92"/>
      <c r="K9" s="42" t="s">
        <v>24</v>
      </c>
      <c r="L9" s="43">
        <f>ROUNDUP((K4*M9)+(K5*M9*0.75)+(K6*(M9*2)),2)</f>
        <v>0</v>
      </c>
      <c r="M9" s="44">
        <v>110</v>
      </c>
      <c r="N9" s="45">
        <f>ROUNDUP(M9*0.75,2)</f>
        <v>82.5</v>
      </c>
      <c r="O9" s="46" t="s">
        <v>26</v>
      </c>
      <c r="P9" s="72"/>
    </row>
    <row r="10" spans="1:17" ht="18.75" customHeight="1" x14ac:dyDescent="0.15">
      <c r="A10" s="89"/>
      <c r="B10" s="47"/>
      <c r="C10" s="47"/>
      <c r="D10" s="48"/>
      <c r="E10" s="49"/>
      <c r="F10" s="49"/>
      <c r="G10" s="50"/>
      <c r="H10" s="50"/>
      <c r="I10" s="93"/>
      <c r="J10" s="93"/>
      <c r="K10" s="51"/>
      <c r="L10" s="52"/>
      <c r="M10" s="48"/>
      <c r="N10" s="53"/>
      <c r="O10" s="54"/>
      <c r="P10" s="73"/>
    </row>
    <row r="11" spans="1:17" ht="18.75" customHeight="1" x14ac:dyDescent="0.15">
      <c r="A11" s="89"/>
      <c r="B11" s="55"/>
      <c r="C11" s="55"/>
      <c r="D11" s="56"/>
      <c r="E11" s="57"/>
      <c r="F11" s="57"/>
      <c r="G11" s="58"/>
      <c r="H11" s="58"/>
      <c r="I11" s="94"/>
      <c r="J11" s="94"/>
      <c r="K11" s="59"/>
      <c r="L11" s="60"/>
      <c r="M11" s="56"/>
      <c r="N11" s="61"/>
      <c r="O11" s="62"/>
      <c r="P11" s="74"/>
    </row>
    <row r="12" spans="1:17" ht="18.75" customHeight="1" x14ac:dyDescent="0.15">
      <c r="A12" s="89"/>
      <c r="B12" s="47" t="s">
        <v>28</v>
      </c>
      <c r="C12" s="47" t="s">
        <v>30</v>
      </c>
      <c r="D12" s="48">
        <v>40</v>
      </c>
      <c r="E12" s="49" t="s">
        <v>35</v>
      </c>
      <c r="F12" s="49">
        <f>ROUNDUP(D12*0.75,2)</f>
        <v>30</v>
      </c>
      <c r="G12" s="50">
        <f>ROUNDUP((K4*D12)+(K5*D12*0.75)+(K6*(D12*2)),0)</f>
        <v>0</v>
      </c>
      <c r="H12" s="50">
        <f>G12</f>
        <v>0</v>
      </c>
      <c r="I12" s="95" t="s">
        <v>29</v>
      </c>
      <c r="J12" s="96"/>
      <c r="K12" s="51" t="s">
        <v>33</v>
      </c>
      <c r="L12" s="52">
        <f>ROUNDUP((K4*M12)+(K5*M12*0.75)+(K6*(M12*2)),2)</f>
        <v>0</v>
      </c>
      <c r="M12" s="48">
        <v>2</v>
      </c>
      <c r="N12" s="53">
        <f t="shared" ref="N12:N17" si="0">ROUNDUP(M12*0.75,2)</f>
        <v>1.5</v>
      </c>
      <c r="O12" s="54"/>
      <c r="P12" s="73"/>
    </row>
    <row r="13" spans="1:17" ht="18.75" customHeight="1" x14ac:dyDescent="0.15">
      <c r="A13" s="89"/>
      <c r="B13" s="47"/>
      <c r="C13" s="47" t="s">
        <v>31</v>
      </c>
      <c r="D13" s="48">
        <v>30</v>
      </c>
      <c r="E13" s="49" t="s">
        <v>35</v>
      </c>
      <c r="F13" s="49">
        <f>ROUNDUP(D13*0.75,2)</f>
        <v>22.5</v>
      </c>
      <c r="G13" s="50">
        <f>ROUNDUP((K4*D13)+(K5*D13*0.75)+(K6*(D13*2)),0)</f>
        <v>0</v>
      </c>
      <c r="H13" s="50">
        <f>G13+(G13*6/100)</f>
        <v>0</v>
      </c>
      <c r="I13" s="93"/>
      <c r="J13" s="93"/>
      <c r="K13" s="51" t="s">
        <v>34</v>
      </c>
      <c r="L13" s="52">
        <f>ROUNDUP((K4*M13)+(K5*M13*0.75)+(K6*(M13*2)),2)</f>
        <v>0</v>
      </c>
      <c r="M13" s="48">
        <v>4</v>
      </c>
      <c r="N13" s="53">
        <f t="shared" si="0"/>
        <v>3</v>
      </c>
      <c r="O13" s="54"/>
      <c r="P13" s="73"/>
    </row>
    <row r="14" spans="1:17" ht="18.75" customHeight="1" x14ac:dyDescent="0.15">
      <c r="A14" s="89"/>
      <c r="B14" s="47"/>
      <c r="C14" s="47" t="s">
        <v>190</v>
      </c>
      <c r="D14" s="48">
        <v>10</v>
      </c>
      <c r="E14" s="49" t="s">
        <v>35</v>
      </c>
      <c r="F14" s="49">
        <f>ROUNDUP(D14*0.75,2)</f>
        <v>7.5</v>
      </c>
      <c r="G14" s="50">
        <f>ROUNDUP((K4*D14)+(K5*D14*0.75)+(K6*(D14*2)),0)</f>
        <v>0</v>
      </c>
      <c r="H14" s="50">
        <f>G14+(G14*50/100)</f>
        <v>0</v>
      </c>
      <c r="I14" s="93"/>
      <c r="J14" s="93"/>
      <c r="K14" s="51" t="s">
        <v>36</v>
      </c>
      <c r="L14" s="52">
        <f>ROUNDUP((K4*M14)+(K5*M14*0.75)+(K6*(M14*2)),2)</f>
        <v>0</v>
      </c>
      <c r="M14" s="48">
        <v>2</v>
      </c>
      <c r="N14" s="53">
        <f t="shared" si="0"/>
        <v>1.5</v>
      </c>
      <c r="O14" s="54"/>
      <c r="P14" s="73"/>
    </row>
    <row r="15" spans="1:17" ht="18.75" customHeight="1" x14ac:dyDescent="0.15">
      <c r="A15" s="89"/>
      <c r="B15" s="47"/>
      <c r="C15" s="47"/>
      <c r="D15" s="48"/>
      <c r="E15" s="49"/>
      <c r="F15" s="49"/>
      <c r="G15" s="50"/>
      <c r="H15" s="50"/>
      <c r="I15" s="93"/>
      <c r="J15" s="93"/>
      <c r="K15" s="51" t="s">
        <v>37</v>
      </c>
      <c r="L15" s="52">
        <f>ROUNDUP((K4*M15)+(K5*M15*0.75)+(K6*(M15*2)),2)</f>
        <v>0</v>
      </c>
      <c r="M15" s="48">
        <v>0.5</v>
      </c>
      <c r="N15" s="53">
        <f t="shared" si="0"/>
        <v>0.38</v>
      </c>
      <c r="O15" s="54"/>
      <c r="P15" s="73" t="s">
        <v>38</v>
      </c>
    </row>
    <row r="16" spans="1:17" ht="18.75" customHeight="1" x14ac:dyDescent="0.15">
      <c r="A16" s="89"/>
      <c r="B16" s="47"/>
      <c r="C16" s="47"/>
      <c r="D16" s="48"/>
      <c r="E16" s="49"/>
      <c r="F16" s="49"/>
      <c r="G16" s="50"/>
      <c r="H16" s="50"/>
      <c r="I16" s="93"/>
      <c r="J16" s="93"/>
      <c r="K16" s="51" t="s">
        <v>39</v>
      </c>
      <c r="L16" s="52">
        <f>ROUNDUP((K4*M16)+(K5*M16*0.75)+(K6*(M16*2)),2)</f>
        <v>0</v>
      </c>
      <c r="M16" s="48">
        <v>1</v>
      </c>
      <c r="N16" s="53">
        <f t="shared" si="0"/>
        <v>0.75</v>
      </c>
      <c r="O16" s="54"/>
      <c r="P16" s="73"/>
    </row>
    <row r="17" spans="1:16" ht="18.75" customHeight="1" x14ac:dyDescent="0.15">
      <c r="A17" s="89"/>
      <c r="B17" s="47"/>
      <c r="C17" s="47"/>
      <c r="D17" s="48"/>
      <c r="E17" s="49"/>
      <c r="F17" s="49"/>
      <c r="G17" s="50"/>
      <c r="H17" s="50"/>
      <c r="I17" s="93"/>
      <c r="J17" s="93"/>
      <c r="K17" s="51" t="s">
        <v>40</v>
      </c>
      <c r="L17" s="52">
        <f>ROUNDUP((K4*M17)+(K5*M17*0.75)+(K6*(M17*2)),2)</f>
        <v>0</v>
      </c>
      <c r="M17" s="48">
        <v>3</v>
      </c>
      <c r="N17" s="53">
        <f t="shared" si="0"/>
        <v>2.25</v>
      </c>
      <c r="O17" s="54"/>
      <c r="P17" s="73"/>
    </row>
    <row r="18" spans="1:16" ht="18.75" customHeight="1" x14ac:dyDescent="0.15">
      <c r="A18" s="89"/>
      <c r="B18" s="47"/>
      <c r="C18" s="47"/>
      <c r="D18" s="48"/>
      <c r="E18" s="49"/>
      <c r="F18" s="49"/>
      <c r="G18" s="50"/>
      <c r="H18" s="50"/>
      <c r="I18" s="93"/>
      <c r="J18" s="93"/>
      <c r="K18" s="51"/>
      <c r="L18" s="52"/>
      <c r="M18" s="48"/>
      <c r="N18" s="53"/>
      <c r="O18" s="54"/>
      <c r="P18" s="73"/>
    </row>
    <row r="19" spans="1:16" ht="18.75" customHeight="1" x14ac:dyDescent="0.15">
      <c r="A19" s="89"/>
      <c r="B19" s="55"/>
      <c r="C19" s="55"/>
      <c r="D19" s="56"/>
      <c r="E19" s="57"/>
      <c r="F19" s="57"/>
      <c r="G19" s="58"/>
      <c r="H19" s="58"/>
      <c r="I19" s="94"/>
      <c r="J19" s="94"/>
      <c r="K19" s="59"/>
      <c r="L19" s="60"/>
      <c r="M19" s="56"/>
      <c r="N19" s="61"/>
      <c r="O19" s="62"/>
      <c r="P19" s="74"/>
    </row>
    <row r="20" spans="1:16" ht="18.75" customHeight="1" x14ac:dyDescent="0.15">
      <c r="A20" s="89"/>
      <c r="B20" s="47" t="s">
        <v>41</v>
      </c>
      <c r="C20" s="47" t="s">
        <v>140</v>
      </c>
      <c r="D20" s="48">
        <v>40</v>
      </c>
      <c r="E20" s="49" t="s">
        <v>35</v>
      </c>
      <c r="F20" s="49">
        <f>ROUNDUP(D20*0.75,2)</f>
        <v>30</v>
      </c>
      <c r="G20" s="50">
        <f>ROUNDUP((K4*D20)+(K5*D20*0.75)+(K6*(D20*2)),0)</f>
        <v>0</v>
      </c>
      <c r="H20" s="50">
        <f>G20+(G20*10/100)</f>
        <v>0</v>
      </c>
      <c r="I20" s="95" t="s">
        <v>216</v>
      </c>
      <c r="J20" s="96"/>
      <c r="K20" s="51" t="s">
        <v>39</v>
      </c>
      <c r="L20" s="52">
        <f>ROUNDUP((K4*M20)+(K5*M20*0.75)+(K6*(M20*2)),2)</f>
        <v>0</v>
      </c>
      <c r="M20" s="48">
        <v>0.3</v>
      </c>
      <c r="N20" s="53">
        <f>ROUNDUP(M20*0.75,2)</f>
        <v>0.23</v>
      </c>
      <c r="O20" s="54"/>
      <c r="P20" s="73"/>
    </row>
    <row r="21" spans="1:16" ht="18.75" customHeight="1" x14ac:dyDescent="0.15">
      <c r="A21" s="89"/>
      <c r="B21" s="47"/>
      <c r="C21" s="47" t="s">
        <v>42</v>
      </c>
      <c r="D21" s="48">
        <v>10</v>
      </c>
      <c r="E21" s="49" t="s">
        <v>35</v>
      </c>
      <c r="F21" s="49">
        <f>ROUNDUP(D21*0.75,2)</f>
        <v>7.5</v>
      </c>
      <c r="G21" s="50">
        <f>ROUNDUP((K4*D21)+(K5*D21*0.75)+(K6*(D21*2)),0)</f>
        <v>0</v>
      </c>
      <c r="H21" s="50">
        <f>G21</f>
        <v>0</v>
      </c>
      <c r="I21" s="93"/>
      <c r="J21" s="93"/>
      <c r="K21" s="51" t="s">
        <v>43</v>
      </c>
      <c r="L21" s="52">
        <f>ROUNDUP((K4*M21)+(K5*M21*0.75)+(K6*(M21*2)),2)</f>
        <v>0</v>
      </c>
      <c r="M21" s="48">
        <v>0.1</v>
      </c>
      <c r="N21" s="53">
        <f>ROUNDUP(M21*0.75,2)</f>
        <v>0.08</v>
      </c>
      <c r="O21" s="54"/>
      <c r="P21" s="73"/>
    </row>
    <row r="22" spans="1:16" ht="18.75" customHeight="1" x14ac:dyDescent="0.15">
      <c r="A22" s="89"/>
      <c r="B22" s="47"/>
      <c r="C22" s="47"/>
      <c r="D22" s="48"/>
      <c r="E22" s="49"/>
      <c r="F22" s="49"/>
      <c r="G22" s="50"/>
      <c r="H22" s="50"/>
      <c r="I22" s="93"/>
      <c r="J22" s="93"/>
      <c r="K22" s="51" t="s">
        <v>44</v>
      </c>
      <c r="L22" s="52">
        <f>ROUNDUP((K4*M22)+(K5*M22*0.75)+(K6*(M22*2)),2)</f>
        <v>0</v>
      </c>
      <c r="M22" s="48">
        <v>3</v>
      </c>
      <c r="N22" s="53">
        <f>ROUNDUP(M22*0.75,2)</f>
        <v>2.25</v>
      </c>
      <c r="O22" s="54"/>
      <c r="P22" s="73" t="s">
        <v>45</v>
      </c>
    </row>
    <row r="23" spans="1:16" ht="18.75" customHeight="1" x14ac:dyDescent="0.15">
      <c r="A23" s="89"/>
      <c r="B23" s="47"/>
      <c r="C23" s="47"/>
      <c r="D23" s="48"/>
      <c r="E23" s="49"/>
      <c r="F23" s="49"/>
      <c r="G23" s="50"/>
      <c r="H23" s="50"/>
      <c r="I23" s="93"/>
      <c r="J23" s="93"/>
      <c r="K23" s="51"/>
      <c r="L23" s="52"/>
      <c r="M23" s="48"/>
      <c r="N23" s="53"/>
      <c r="O23" s="54"/>
      <c r="P23" s="73"/>
    </row>
    <row r="24" spans="1:16" ht="18.75" customHeight="1" x14ac:dyDescent="0.15">
      <c r="A24" s="89"/>
      <c r="B24" s="47"/>
      <c r="C24" s="47"/>
      <c r="D24" s="48"/>
      <c r="E24" s="49"/>
      <c r="F24" s="49"/>
      <c r="G24" s="50"/>
      <c r="H24" s="50"/>
      <c r="I24" s="93"/>
      <c r="J24" s="93"/>
      <c r="K24" s="51"/>
      <c r="L24" s="52"/>
      <c r="M24" s="48"/>
      <c r="N24" s="53"/>
      <c r="O24" s="54"/>
      <c r="P24" s="73"/>
    </row>
    <row r="25" spans="1:16" ht="18.75" customHeight="1" x14ac:dyDescent="0.15">
      <c r="A25" s="89"/>
      <c r="B25" s="55"/>
      <c r="C25" s="55"/>
      <c r="D25" s="56"/>
      <c r="E25" s="57"/>
      <c r="F25" s="57"/>
      <c r="G25" s="58"/>
      <c r="H25" s="58"/>
      <c r="I25" s="94"/>
      <c r="J25" s="94"/>
      <c r="K25" s="59"/>
      <c r="L25" s="60"/>
      <c r="M25" s="56"/>
      <c r="N25" s="61"/>
      <c r="O25" s="62"/>
      <c r="P25" s="74"/>
    </row>
    <row r="26" spans="1:16" ht="18.75" customHeight="1" x14ac:dyDescent="0.15">
      <c r="A26" s="89"/>
      <c r="B26" s="47" t="s">
        <v>46</v>
      </c>
      <c r="C26" s="47" t="s">
        <v>161</v>
      </c>
      <c r="D26" s="48">
        <v>20</v>
      </c>
      <c r="E26" s="49" t="s">
        <v>35</v>
      </c>
      <c r="F26" s="49">
        <f>ROUNDUP(D26*0.75,2)</f>
        <v>15</v>
      </c>
      <c r="G26" s="50">
        <f>ROUNDUP((K4*D26)+(K5*D26*0.75)+(K6*(D26*2)),0)</f>
        <v>0</v>
      </c>
      <c r="H26" s="50">
        <f>G26+(G26*15/100)</f>
        <v>0</v>
      </c>
      <c r="I26" s="95" t="s">
        <v>47</v>
      </c>
      <c r="J26" s="96"/>
      <c r="K26" s="51" t="s">
        <v>50</v>
      </c>
      <c r="L26" s="52">
        <f>ROUNDUP((K4*M26)+(K5*M26*0.75)+(K6*(M26*2)),2)</f>
        <v>0</v>
      </c>
      <c r="M26" s="48">
        <v>100</v>
      </c>
      <c r="N26" s="53">
        <f>ROUNDUP(M26*0.75,2)</f>
        <v>75</v>
      </c>
      <c r="O26" s="54"/>
      <c r="P26" s="73"/>
    </row>
    <row r="27" spans="1:16" ht="18.75" customHeight="1" x14ac:dyDescent="0.15">
      <c r="A27" s="89"/>
      <c r="B27" s="47"/>
      <c r="C27" s="47" t="s">
        <v>49</v>
      </c>
      <c r="D27" s="48">
        <v>3</v>
      </c>
      <c r="E27" s="49" t="s">
        <v>35</v>
      </c>
      <c r="F27" s="49">
        <f>ROUNDUP(D27*0.75,2)</f>
        <v>2.25</v>
      </c>
      <c r="G27" s="50">
        <f>ROUNDUP((K4*D27)+(K5*D27*0.75)+(K6*(D27*2)),0)</f>
        <v>0</v>
      </c>
      <c r="H27" s="50">
        <f>G27</f>
        <v>0</v>
      </c>
      <c r="I27" s="93"/>
      <c r="J27" s="93"/>
      <c r="K27" s="51" t="s">
        <v>48</v>
      </c>
      <c r="L27" s="52">
        <f>ROUNDUP((K4*M27)+(K5*M27*0.75)+(K6*(M27*2)),2)</f>
        <v>0</v>
      </c>
      <c r="M27" s="48">
        <v>3</v>
      </c>
      <c r="N27" s="53">
        <f>ROUNDUP(M27*0.75,2)</f>
        <v>2.25</v>
      </c>
      <c r="O27" s="54"/>
      <c r="P27" s="73"/>
    </row>
    <row r="28" spans="1:16" ht="18.75" customHeight="1" x14ac:dyDescent="0.15">
      <c r="A28" s="89"/>
      <c r="B28" s="47"/>
      <c r="C28" s="47"/>
      <c r="D28" s="48"/>
      <c r="E28" s="49"/>
      <c r="F28" s="49"/>
      <c r="G28" s="50"/>
      <c r="H28" s="50"/>
      <c r="I28" s="93"/>
      <c r="J28" s="93"/>
      <c r="K28" s="51"/>
      <c r="L28" s="52"/>
      <c r="M28" s="48"/>
      <c r="N28" s="53"/>
      <c r="O28" s="54"/>
      <c r="P28" s="73"/>
    </row>
    <row r="29" spans="1:16" ht="18.75" customHeight="1" thickBot="1" x14ac:dyDescent="0.2">
      <c r="A29" s="90"/>
      <c r="B29" s="64"/>
      <c r="C29" s="64"/>
      <c r="D29" s="65"/>
      <c r="E29" s="66"/>
      <c r="F29" s="66"/>
      <c r="G29" s="67"/>
      <c r="H29" s="67"/>
      <c r="I29" s="97"/>
      <c r="J29" s="97"/>
      <c r="K29" s="68"/>
      <c r="L29" s="69"/>
      <c r="M29" s="65"/>
      <c r="N29" s="70"/>
      <c r="O29" s="71"/>
      <c r="P29" s="75"/>
    </row>
  </sheetData>
  <mergeCells count="13">
    <mergeCell ref="I26:J29"/>
    <mergeCell ref="A9:A29"/>
    <mergeCell ref="I8:J8"/>
    <mergeCell ref="K8:L8"/>
    <mergeCell ref="I9:J11"/>
    <mergeCell ref="I12:J19"/>
    <mergeCell ref="I20:J25"/>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242</v>
      </c>
      <c r="B1" s="98"/>
      <c r="C1" s="99" t="s">
        <v>219</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220</v>
      </c>
      <c r="L2" s="100"/>
      <c r="M2" s="100"/>
      <c r="N2" s="3"/>
      <c r="O2" s="4"/>
      <c r="P2" s="4"/>
      <c r="Q2" s="4"/>
    </row>
    <row r="3" spans="1:17" ht="15.75" customHeight="1" x14ac:dyDescent="0.15">
      <c r="A3" s="1"/>
      <c r="B3" s="1"/>
      <c r="C3" s="2"/>
      <c r="D3" s="5"/>
      <c r="E3" s="2"/>
      <c r="F3" s="6"/>
      <c r="G3" s="7"/>
      <c r="H3" s="7"/>
      <c r="I3" s="2"/>
      <c r="J3" s="8"/>
      <c r="K3" s="9" t="s">
        <v>221</v>
      </c>
      <c r="L3" s="10" t="s">
        <v>222</v>
      </c>
      <c r="M3" s="10" t="s">
        <v>223</v>
      </c>
      <c r="N3" s="11"/>
      <c r="O3" s="4"/>
      <c r="P3" s="4"/>
      <c r="Q3" s="4"/>
    </row>
    <row r="4" spans="1:17" ht="30" customHeight="1" x14ac:dyDescent="0.15">
      <c r="A4" s="1"/>
      <c r="B4" s="1"/>
      <c r="C4" s="2"/>
      <c r="D4" s="5"/>
      <c r="E4" s="2"/>
      <c r="F4" s="6"/>
      <c r="G4" s="7"/>
      <c r="H4" s="7"/>
      <c r="I4" s="2"/>
      <c r="J4" s="12" t="s">
        <v>224</v>
      </c>
      <c r="K4" s="13"/>
      <c r="L4" s="14"/>
      <c r="M4" s="14"/>
      <c r="N4" s="15"/>
      <c r="O4" s="4"/>
      <c r="P4" s="4"/>
      <c r="Q4" s="4"/>
    </row>
    <row r="5" spans="1:17" ht="30" customHeight="1" x14ac:dyDescent="0.15">
      <c r="A5" s="1"/>
      <c r="B5" s="1"/>
      <c r="C5" s="2"/>
      <c r="D5" s="5"/>
      <c r="E5" s="2"/>
      <c r="F5" s="6"/>
      <c r="G5" s="7"/>
      <c r="H5" s="7"/>
      <c r="I5" s="2"/>
      <c r="J5" s="12" t="s">
        <v>225</v>
      </c>
      <c r="K5" s="13"/>
      <c r="L5" s="14"/>
      <c r="M5" s="14"/>
      <c r="N5" s="15"/>
      <c r="O5" s="4"/>
      <c r="P5" s="4"/>
      <c r="Q5" s="4"/>
    </row>
    <row r="6" spans="1:17" ht="30" customHeight="1" x14ac:dyDescent="0.15">
      <c r="A6" s="1"/>
      <c r="B6" s="1"/>
      <c r="C6" s="2"/>
      <c r="D6" s="5"/>
      <c r="E6" s="2"/>
      <c r="F6" s="6"/>
      <c r="G6" s="16"/>
      <c r="H6" s="16"/>
      <c r="I6" s="2"/>
      <c r="J6" s="12" t="s">
        <v>226</v>
      </c>
      <c r="K6" s="13"/>
      <c r="L6" s="14"/>
      <c r="M6" s="14"/>
      <c r="N6" s="15"/>
      <c r="O6" s="101" t="s">
        <v>227</v>
      </c>
      <c r="P6" s="102"/>
      <c r="Q6" s="78"/>
    </row>
    <row r="7" spans="1:17" ht="24" customHeight="1" thickBot="1" x14ac:dyDescent="0.3">
      <c r="A7" s="103" t="s">
        <v>244</v>
      </c>
      <c r="B7" s="104"/>
      <c r="C7" s="104"/>
      <c r="D7" s="104"/>
      <c r="E7" s="104"/>
      <c r="F7" s="17"/>
      <c r="G7" s="17"/>
      <c r="H7" s="17"/>
      <c r="I7" s="4"/>
      <c r="J7" s="4"/>
      <c r="K7" s="79"/>
      <c r="L7" s="18"/>
      <c r="M7" s="3"/>
      <c r="N7" s="3"/>
      <c r="O7" s="105" t="s">
        <v>228</v>
      </c>
      <c r="P7" s="106"/>
      <c r="Q7" s="80"/>
    </row>
    <row r="8" spans="1:17" ht="21.75" thickBot="1" x14ac:dyDescent="0.2">
      <c r="A8" s="63"/>
      <c r="B8" s="30" t="s">
        <v>229</v>
      </c>
      <c r="C8" s="30" t="s">
        <v>230</v>
      </c>
      <c r="D8" s="31" t="s">
        <v>231</v>
      </c>
      <c r="E8" s="30" t="s">
        <v>232</v>
      </c>
      <c r="F8" s="32" t="s">
        <v>233</v>
      </c>
      <c r="G8" s="32" t="s">
        <v>234</v>
      </c>
      <c r="H8" s="33" t="s">
        <v>235</v>
      </c>
      <c r="I8" s="84" t="s">
        <v>236</v>
      </c>
      <c r="J8" s="85"/>
      <c r="K8" s="86" t="s">
        <v>237</v>
      </c>
      <c r="L8" s="87"/>
      <c r="M8" s="34" t="s">
        <v>238</v>
      </c>
      <c r="N8" s="35" t="s">
        <v>239</v>
      </c>
      <c r="O8" s="36" t="s">
        <v>240</v>
      </c>
      <c r="P8" s="37" t="s">
        <v>241</v>
      </c>
      <c r="Q8" s="19"/>
    </row>
    <row r="9" spans="1:17" ht="18.75" customHeight="1" x14ac:dyDescent="0.15">
      <c r="A9" s="88" t="s">
        <v>51</v>
      </c>
      <c r="B9" s="38" t="s">
        <v>83</v>
      </c>
      <c r="C9" s="38" t="s">
        <v>30</v>
      </c>
      <c r="D9" s="44">
        <v>30</v>
      </c>
      <c r="E9" s="40" t="s">
        <v>35</v>
      </c>
      <c r="F9" s="40">
        <f>ROUNDUP(D9*0.75,2)</f>
        <v>22.5</v>
      </c>
      <c r="G9" s="41">
        <f>ROUNDUP((K4*D9)+(K5*D9*0.75)+(K6*(D9*2)),0)</f>
        <v>0</v>
      </c>
      <c r="H9" s="41">
        <f>G9</f>
        <v>0</v>
      </c>
      <c r="I9" s="91" t="s">
        <v>84</v>
      </c>
      <c r="J9" s="92"/>
      <c r="K9" s="42" t="s">
        <v>24</v>
      </c>
      <c r="L9" s="43">
        <f>ROUNDUP((K4*M9)+(K5*M9*0.75)+(K6*(M9*2)),2)</f>
        <v>0</v>
      </c>
      <c r="M9" s="44">
        <v>110</v>
      </c>
      <c r="N9" s="45">
        <f>ROUNDUP(M9*0.75,2)</f>
        <v>82.5</v>
      </c>
      <c r="O9" s="46"/>
      <c r="P9" s="72"/>
    </row>
    <row r="10" spans="1:17" ht="18.75" customHeight="1" x14ac:dyDescent="0.15">
      <c r="A10" s="89"/>
      <c r="B10" s="47"/>
      <c r="C10" s="47" t="s">
        <v>31</v>
      </c>
      <c r="D10" s="48">
        <v>50</v>
      </c>
      <c r="E10" s="49" t="s">
        <v>35</v>
      </c>
      <c r="F10" s="49">
        <f>ROUNDUP(D10*0.75,2)</f>
        <v>37.5</v>
      </c>
      <c r="G10" s="50">
        <f>ROUNDUP((K4*D10)+(K5*D10*0.75)+(K6*(D10*2)),0)</f>
        <v>0</v>
      </c>
      <c r="H10" s="50">
        <f>G10+(G10*6/100)</f>
        <v>0</v>
      </c>
      <c r="I10" s="93"/>
      <c r="J10" s="93"/>
      <c r="K10" s="51" t="s">
        <v>33</v>
      </c>
      <c r="L10" s="52">
        <f>ROUNDUP((K4*M10)+(K5*M10*0.75)+(K6*(M10*2)),2)</f>
        <v>0</v>
      </c>
      <c r="M10" s="48">
        <v>1</v>
      </c>
      <c r="N10" s="53">
        <f>ROUNDUP(M10*0.75,2)</f>
        <v>0.75</v>
      </c>
      <c r="O10" s="54"/>
      <c r="P10" s="73"/>
    </row>
    <row r="11" spans="1:17" ht="18.75" customHeight="1" x14ac:dyDescent="0.15">
      <c r="A11" s="89"/>
      <c r="B11" s="47"/>
      <c r="C11" s="47" t="s">
        <v>85</v>
      </c>
      <c r="D11" s="48">
        <v>50</v>
      </c>
      <c r="E11" s="49" t="s">
        <v>35</v>
      </c>
      <c r="F11" s="49">
        <f>ROUNDUP(D11*0.75,2)</f>
        <v>37.5</v>
      </c>
      <c r="G11" s="50">
        <f>ROUNDUP((K4*D11)+(K5*D11*0.75)+(K6*(D11*2)),0)</f>
        <v>0</v>
      </c>
      <c r="H11" s="50">
        <f>G11</f>
        <v>0</v>
      </c>
      <c r="I11" s="93"/>
      <c r="J11" s="93"/>
      <c r="K11" s="51" t="s">
        <v>86</v>
      </c>
      <c r="L11" s="52">
        <f>ROUNDUP((K4*M11)+(K5*M11*0.75)+(K6*(M11*2)),2)</f>
        <v>0</v>
      </c>
      <c r="M11" s="48">
        <v>30</v>
      </c>
      <c r="N11" s="53">
        <f>ROUNDUP(M11*0.75,2)</f>
        <v>22.5</v>
      </c>
      <c r="O11" s="54"/>
      <c r="P11" s="73"/>
    </row>
    <row r="12" spans="1:17" ht="18.75" customHeight="1" x14ac:dyDescent="0.15">
      <c r="A12" s="89"/>
      <c r="B12" s="47"/>
      <c r="C12" s="47" t="s">
        <v>87</v>
      </c>
      <c r="D12" s="48">
        <v>10</v>
      </c>
      <c r="E12" s="49" t="s">
        <v>35</v>
      </c>
      <c r="F12" s="49">
        <f>ROUNDUP(D12*0.75,2)</f>
        <v>7.5</v>
      </c>
      <c r="G12" s="50">
        <f>ROUNDUP((K4*D12)+(K5*D12*0.75)+(K6*(D12*2)),0)</f>
        <v>0</v>
      </c>
      <c r="H12" s="50">
        <f>G12</f>
        <v>0</v>
      </c>
      <c r="I12" s="93"/>
      <c r="J12" s="93"/>
      <c r="K12" s="51" t="s">
        <v>39</v>
      </c>
      <c r="L12" s="52">
        <f>ROUNDUP((K4*M12)+(K5*M12*0.75)+(K6*(M12*2)),2)</f>
        <v>0</v>
      </c>
      <c r="M12" s="48">
        <v>1</v>
      </c>
      <c r="N12" s="53">
        <f>ROUNDUP(M12*0.75,2)</f>
        <v>0.75</v>
      </c>
      <c r="O12" s="54" t="s">
        <v>88</v>
      </c>
      <c r="P12" s="73"/>
    </row>
    <row r="13" spans="1:17" ht="18.75" customHeight="1" x14ac:dyDescent="0.15">
      <c r="A13" s="89"/>
      <c r="B13" s="47"/>
      <c r="C13" s="47" t="s">
        <v>80</v>
      </c>
      <c r="D13" s="48">
        <v>5</v>
      </c>
      <c r="E13" s="49" t="s">
        <v>35</v>
      </c>
      <c r="F13" s="49">
        <f>ROUNDUP(D13*0.75,2)</f>
        <v>3.75</v>
      </c>
      <c r="G13" s="50">
        <f>ROUNDUP((K4*D13)+(K5*D13*0.75)+(K6*(D13*2)),0)</f>
        <v>0</v>
      </c>
      <c r="H13" s="50">
        <f>G13</f>
        <v>0</v>
      </c>
      <c r="I13" s="93"/>
      <c r="J13" s="93"/>
      <c r="K13" s="51"/>
      <c r="L13" s="52"/>
      <c r="M13" s="48"/>
      <c r="N13" s="53"/>
      <c r="O13" s="54"/>
      <c r="P13" s="73"/>
    </row>
    <row r="14" spans="1:17" ht="18.75" customHeight="1" x14ac:dyDescent="0.15">
      <c r="A14" s="89"/>
      <c r="B14" s="47"/>
      <c r="C14" s="47"/>
      <c r="D14" s="48"/>
      <c r="E14" s="49"/>
      <c r="F14" s="49"/>
      <c r="G14" s="50"/>
      <c r="H14" s="50"/>
      <c r="I14" s="93"/>
      <c r="J14" s="93"/>
      <c r="K14" s="51"/>
      <c r="L14" s="52"/>
      <c r="M14" s="48"/>
      <c r="N14" s="53"/>
      <c r="O14" s="54"/>
      <c r="P14" s="73"/>
    </row>
    <row r="15" spans="1:17" ht="18.75" customHeight="1" x14ac:dyDescent="0.15">
      <c r="A15" s="89"/>
      <c r="B15" s="47"/>
      <c r="C15" s="47"/>
      <c r="D15" s="48"/>
      <c r="E15" s="49"/>
      <c r="F15" s="49"/>
      <c r="G15" s="50"/>
      <c r="H15" s="50"/>
      <c r="I15" s="93"/>
      <c r="J15" s="93"/>
      <c r="K15" s="51"/>
      <c r="L15" s="52"/>
      <c r="M15" s="48"/>
      <c r="N15" s="53"/>
      <c r="O15" s="54"/>
      <c r="P15" s="73"/>
    </row>
    <row r="16" spans="1:17" ht="18.75" customHeight="1" x14ac:dyDescent="0.15">
      <c r="A16" s="89"/>
      <c r="B16" s="47"/>
      <c r="C16" s="47"/>
      <c r="D16" s="48"/>
      <c r="E16" s="49"/>
      <c r="F16" s="49"/>
      <c r="G16" s="50"/>
      <c r="H16" s="50"/>
      <c r="I16" s="93"/>
      <c r="J16" s="93"/>
      <c r="K16" s="51"/>
      <c r="L16" s="52"/>
      <c r="M16" s="48"/>
      <c r="N16" s="53"/>
      <c r="O16" s="54"/>
      <c r="P16" s="73"/>
    </row>
    <row r="17" spans="1:16" ht="18.75" customHeight="1" x14ac:dyDescent="0.15">
      <c r="A17" s="89"/>
      <c r="B17" s="55"/>
      <c r="C17" s="55"/>
      <c r="D17" s="56"/>
      <c r="E17" s="57"/>
      <c r="F17" s="57"/>
      <c r="G17" s="58"/>
      <c r="H17" s="58"/>
      <c r="I17" s="94"/>
      <c r="J17" s="94"/>
      <c r="K17" s="59"/>
      <c r="L17" s="60"/>
      <c r="M17" s="56"/>
      <c r="N17" s="61"/>
      <c r="O17" s="62"/>
      <c r="P17" s="74"/>
    </row>
    <row r="18" spans="1:16" ht="18.75" customHeight="1" x14ac:dyDescent="0.15">
      <c r="A18" s="89"/>
      <c r="B18" s="47" t="s">
        <v>89</v>
      </c>
      <c r="C18" s="47" t="s">
        <v>91</v>
      </c>
      <c r="D18" s="48">
        <v>10</v>
      </c>
      <c r="E18" s="49" t="s">
        <v>35</v>
      </c>
      <c r="F18" s="49">
        <f>ROUNDUP(D18*0.75,2)</f>
        <v>7.5</v>
      </c>
      <c r="G18" s="50">
        <f>ROUNDUP((K4*D18)+(K5*D18*0.75)+(K6*(D18*2)),0)</f>
        <v>0</v>
      </c>
      <c r="H18" s="50">
        <f>G18</f>
        <v>0</v>
      </c>
      <c r="I18" s="95" t="s">
        <v>90</v>
      </c>
      <c r="J18" s="96"/>
      <c r="K18" s="51" t="s">
        <v>39</v>
      </c>
      <c r="L18" s="52">
        <f>ROUNDUP((K4*M18)+(K5*M18*0.75)+(K6*(M18*2)),2)</f>
        <v>0</v>
      </c>
      <c r="M18" s="48">
        <v>0.3</v>
      </c>
      <c r="N18" s="53">
        <f>ROUNDUP(M18*0.75,2)</f>
        <v>0.23</v>
      </c>
      <c r="O18" s="54" t="s">
        <v>38</v>
      </c>
      <c r="P18" s="73"/>
    </row>
    <row r="19" spans="1:16" ht="18.75" customHeight="1" x14ac:dyDescent="0.15">
      <c r="A19" s="89"/>
      <c r="B19" s="47"/>
      <c r="C19" s="47" t="s">
        <v>32</v>
      </c>
      <c r="D19" s="48">
        <v>20</v>
      </c>
      <c r="E19" s="49" t="s">
        <v>35</v>
      </c>
      <c r="F19" s="49">
        <f>ROUNDUP(D19*0.75,2)</f>
        <v>15</v>
      </c>
      <c r="G19" s="50">
        <f>ROUNDUP((K4*D19)+(K5*D19*0.75)+(K6*(D19*2)),0)</f>
        <v>0</v>
      </c>
      <c r="H19" s="50">
        <f>G19</f>
        <v>0</v>
      </c>
      <c r="I19" s="93"/>
      <c r="J19" s="93"/>
      <c r="K19" s="51" t="s">
        <v>43</v>
      </c>
      <c r="L19" s="52">
        <f>ROUNDUP((K4*M19)+(K5*M19*0.75)+(K6*(M19*2)),2)</f>
        <v>0</v>
      </c>
      <c r="M19" s="48">
        <v>0.1</v>
      </c>
      <c r="N19" s="53">
        <f>ROUNDUP(M19*0.75,2)</f>
        <v>0.08</v>
      </c>
      <c r="O19" s="54"/>
      <c r="P19" s="73"/>
    </row>
    <row r="20" spans="1:16" ht="18.75" customHeight="1" x14ac:dyDescent="0.15">
      <c r="A20" s="89"/>
      <c r="B20" s="47"/>
      <c r="C20" s="47" t="s">
        <v>79</v>
      </c>
      <c r="D20" s="48">
        <v>5</v>
      </c>
      <c r="E20" s="49" t="s">
        <v>35</v>
      </c>
      <c r="F20" s="49">
        <f>ROUNDUP(D20*0.75,2)</f>
        <v>3.75</v>
      </c>
      <c r="G20" s="50">
        <f>ROUNDUP((K4*D20)+(K5*D20*0.75)+(K6*(D20*2)),0)</f>
        <v>0</v>
      </c>
      <c r="H20" s="50">
        <f>G20</f>
        <v>0</v>
      </c>
      <c r="I20" s="93"/>
      <c r="J20" s="93"/>
      <c r="K20" s="51" t="s">
        <v>44</v>
      </c>
      <c r="L20" s="52">
        <f>ROUNDUP((K4*M20)+(K5*M20*0.75)+(K6*(M20*2)),2)</f>
        <v>0</v>
      </c>
      <c r="M20" s="48">
        <v>4</v>
      </c>
      <c r="N20" s="53">
        <f>ROUNDUP(M20*0.75,2)</f>
        <v>3</v>
      </c>
      <c r="O20" s="54"/>
      <c r="P20" s="73" t="s">
        <v>45</v>
      </c>
    </row>
    <row r="21" spans="1:16" ht="18.75" customHeight="1" x14ac:dyDescent="0.15">
      <c r="A21" s="89"/>
      <c r="B21" s="47"/>
      <c r="C21" s="47"/>
      <c r="D21" s="48"/>
      <c r="E21" s="49"/>
      <c r="F21" s="49"/>
      <c r="G21" s="50"/>
      <c r="H21" s="50"/>
      <c r="I21" s="93"/>
      <c r="J21" s="93"/>
      <c r="K21" s="51"/>
      <c r="L21" s="52"/>
      <c r="M21" s="48"/>
      <c r="N21" s="53"/>
      <c r="O21" s="54"/>
      <c r="P21" s="73"/>
    </row>
    <row r="22" spans="1:16" ht="18.75" customHeight="1" x14ac:dyDescent="0.15">
      <c r="A22" s="89"/>
      <c r="B22" s="47"/>
      <c r="C22" s="47"/>
      <c r="D22" s="48"/>
      <c r="E22" s="49"/>
      <c r="F22" s="49"/>
      <c r="G22" s="50"/>
      <c r="H22" s="50"/>
      <c r="I22" s="93"/>
      <c r="J22" s="93"/>
      <c r="K22" s="51"/>
      <c r="L22" s="52"/>
      <c r="M22" s="48"/>
      <c r="N22" s="53"/>
      <c r="O22" s="54"/>
      <c r="P22" s="73"/>
    </row>
    <row r="23" spans="1:16" ht="18.75" customHeight="1" x14ac:dyDescent="0.15">
      <c r="A23" s="89"/>
      <c r="B23" s="47"/>
      <c r="C23" s="47"/>
      <c r="D23" s="48"/>
      <c r="E23" s="49"/>
      <c r="F23" s="49"/>
      <c r="G23" s="50"/>
      <c r="H23" s="50"/>
      <c r="I23" s="93"/>
      <c r="J23" s="93"/>
      <c r="K23" s="51"/>
      <c r="L23" s="52"/>
      <c r="M23" s="48"/>
      <c r="N23" s="53"/>
      <c r="O23" s="54"/>
      <c r="P23" s="73"/>
    </row>
    <row r="24" spans="1:16" ht="18.75" customHeight="1" x14ac:dyDescent="0.15">
      <c r="A24" s="89"/>
      <c r="B24" s="55"/>
      <c r="C24" s="55"/>
      <c r="D24" s="56"/>
      <c r="E24" s="57"/>
      <c r="F24" s="57"/>
      <c r="G24" s="58"/>
      <c r="H24" s="58"/>
      <c r="I24" s="94"/>
      <c r="J24" s="94"/>
      <c r="K24" s="59"/>
      <c r="L24" s="60"/>
      <c r="M24" s="56"/>
      <c r="N24" s="61"/>
      <c r="O24" s="62"/>
      <c r="P24" s="74"/>
    </row>
    <row r="25" spans="1:16" ht="18.75" customHeight="1" x14ac:dyDescent="0.15">
      <c r="A25" s="89"/>
      <c r="B25" s="47" t="s">
        <v>92</v>
      </c>
      <c r="C25" s="47" t="s">
        <v>93</v>
      </c>
      <c r="D25" s="48">
        <v>25</v>
      </c>
      <c r="E25" s="49" t="s">
        <v>35</v>
      </c>
      <c r="F25" s="49">
        <f>ROUNDUP(D25*0.75,2)</f>
        <v>18.75</v>
      </c>
      <c r="G25" s="50">
        <f>ROUNDUP((K4*D25)+(K5*D25*0.75)+(K6*(D25*2)),0)</f>
        <v>0</v>
      </c>
      <c r="H25" s="50">
        <f>G25</f>
        <v>0</v>
      </c>
      <c r="I25" s="95"/>
      <c r="J25" s="96"/>
      <c r="K25" s="51"/>
      <c r="L25" s="52"/>
      <c r="M25" s="48"/>
      <c r="N25" s="53"/>
      <c r="O25" s="54"/>
      <c r="P25" s="73"/>
    </row>
    <row r="26" spans="1:16" ht="18.75" customHeight="1" x14ac:dyDescent="0.15">
      <c r="A26" s="89"/>
      <c r="B26" s="47"/>
      <c r="C26" s="47"/>
      <c r="D26" s="48"/>
      <c r="E26" s="49"/>
      <c r="F26" s="49"/>
      <c r="G26" s="50"/>
      <c r="H26" s="50"/>
      <c r="I26" s="93"/>
      <c r="J26" s="93"/>
      <c r="K26" s="51"/>
      <c r="L26" s="52"/>
      <c r="M26" s="48"/>
      <c r="N26" s="53"/>
      <c r="O26" s="54"/>
      <c r="P26" s="73"/>
    </row>
    <row r="27" spans="1:16" ht="18.75" customHeight="1" thickBot="1" x14ac:dyDescent="0.2">
      <c r="A27" s="90"/>
      <c r="B27" s="64"/>
      <c r="C27" s="64"/>
      <c r="D27" s="65"/>
      <c r="E27" s="66"/>
      <c r="F27" s="66"/>
      <c r="G27" s="67"/>
      <c r="H27" s="67"/>
      <c r="I27" s="97"/>
      <c r="J27" s="97"/>
      <c r="K27" s="68"/>
      <c r="L27" s="69"/>
      <c r="M27" s="65"/>
      <c r="N27" s="70"/>
      <c r="O27" s="71"/>
      <c r="P27" s="75"/>
    </row>
  </sheetData>
  <mergeCells count="12">
    <mergeCell ref="A1:B1"/>
    <mergeCell ref="C1:K1"/>
    <mergeCell ref="K2:M2"/>
    <mergeCell ref="O6:P6"/>
    <mergeCell ref="A7:E7"/>
    <mergeCell ref="O7:P7"/>
    <mergeCell ref="I8:J8"/>
    <mergeCell ref="K8:L8"/>
    <mergeCell ref="A9:A27"/>
    <mergeCell ref="I9:J17"/>
    <mergeCell ref="I18:J24"/>
    <mergeCell ref="I25:J27"/>
  </mergeCells>
  <phoneticPr fontId="14"/>
  <printOptions horizontalCentered="1" verticalCentered="1"/>
  <pageMargins left="0.39370078740157483" right="0.39370078740157483" top="0.39370078740157483" bottom="0.39370078740157483" header="0" footer="0"/>
  <pageSetup paperSize="12" scale="4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218</v>
      </c>
      <c r="B1" s="98"/>
      <c r="C1" s="99" t="s">
        <v>219</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220</v>
      </c>
      <c r="L2" s="100"/>
      <c r="M2" s="100"/>
      <c r="N2" s="3"/>
      <c r="O2" s="4"/>
      <c r="P2" s="4"/>
      <c r="Q2" s="4"/>
    </row>
    <row r="3" spans="1:17" ht="15.75" customHeight="1" x14ac:dyDescent="0.15">
      <c r="A3" s="1"/>
      <c r="B3" s="1"/>
      <c r="C3" s="2"/>
      <c r="D3" s="5"/>
      <c r="E3" s="2"/>
      <c r="F3" s="6"/>
      <c r="G3" s="7"/>
      <c r="H3" s="7"/>
      <c r="I3" s="2"/>
      <c r="J3" s="8"/>
      <c r="K3" s="9" t="s">
        <v>221</v>
      </c>
      <c r="L3" s="10" t="s">
        <v>246</v>
      </c>
      <c r="M3" s="10" t="s">
        <v>223</v>
      </c>
      <c r="N3" s="11"/>
      <c r="O3" s="4"/>
      <c r="P3" s="4"/>
      <c r="Q3" s="4"/>
    </row>
    <row r="4" spans="1:17" ht="30" customHeight="1" x14ac:dyDescent="0.15">
      <c r="A4" s="1"/>
      <c r="B4" s="1"/>
      <c r="C4" s="2"/>
      <c r="D4" s="5"/>
      <c r="E4" s="2"/>
      <c r="F4" s="6"/>
      <c r="G4" s="7"/>
      <c r="H4" s="7"/>
      <c r="I4" s="2"/>
      <c r="J4" s="12" t="s">
        <v>224</v>
      </c>
      <c r="K4" s="13"/>
      <c r="L4" s="14"/>
      <c r="M4" s="14"/>
      <c r="N4" s="15"/>
      <c r="O4" s="4"/>
      <c r="P4" s="4"/>
      <c r="Q4" s="4"/>
    </row>
    <row r="5" spans="1:17" ht="30" customHeight="1" x14ac:dyDescent="0.15">
      <c r="A5" s="1"/>
      <c r="B5" s="1"/>
      <c r="C5" s="2"/>
      <c r="D5" s="5"/>
      <c r="E5" s="2"/>
      <c r="F5" s="6"/>
      <c r="G5" s="7"/>
      <c r="H5" s="7"/>
      <c r="I5" s="2"/>
      <c r="J5" s="12" t="s">
        <v>225</v>
      </c>
      <c r="K5" s="13"/>
      <c r="L5" s="14"/>
      <c r="M5" s="14"/>
      <c r="N5" s="15"/>
      <c r="O5" s="4"/>
      <c r="P5" s="4"/>
      <c r="Q5" s="4"/>
    </row>
    <row r="6" spans="1:17" ht="30" customHeight="1" x14ac:dyDescent="0.15">
      <c r="A6" s="1"/>
      <c r="B6" s="1"/>
      <c r="C6" s="2"/>
      <c r="D6" s="5"/>
      <c r="E6" s="2"/>
      <c r="F6" s="6"/>
      <c r="G6" s="16"/>
      <c r="H6" s="16"/>
      <c r="I6" s="2"/>
      <c r="J6" s="12" t="s">
        <v>226</v>
      </c>
      <c r="K6" s="13"/>
      <c r="L6" s="14"/>
      <c r="M6" s="14"/>
      <c r="N6" s="15"/>
      <c r="O6" s="101" t="s">
        <v>227</v>
      </c>
      <c r="P6" s="116"/>
      <c r="Q6" s="81"/>
    </row>
    <row r="7" spans="1:17" ht="24" customHeight="1" thickBot="1" x14ac:dyDescent="0.3">
      <c r="A7" s="103" t="s">
        <v>217</v>
      </c>
      <c r="B7" s="104"/>
      <c r="C7" s="104"/>
      <c r="D7" s="104"/>
      <c r="E7" s="104"/>
      <c r="F7" s="17"/>
      <c r="G7" s="17"/>
      <c r="H7" s="17"/>
      <c r="I7" s="4"/>
      <c r="J7" s="4"/>
      <c r="K7" s="82"/>
      <c r="L7" s="18"/>
      <c r="M7" s="3"/>
      <c r="N7" s="3"/>
      <c r="O7" s="105" t="s">
        <v>247</v>
      </c>
      <c r="P7" s="117"/>
      <c r="Q7" s="83"/>
    </row>
    <row r="8" spans="1:17" ht="21.75" thickBot="1" x14ac:dyDescent="0.2">
      <c r="A8" s="63"/>
      <c r="B8" s="30" t="s">
        <v>229</v>
      </c>
      <c r="C8" s="30" t="s">
        <v>230</v>
      </c>
      <c r="D8" s="31" t="s">
        <v>231</v>
      </c>
      <c r="E8" s="30" t="s">
        <v>232</v>
      </c>
      <c r="F8" s="32" t="s">
        <v>233</v>
      </c>
      <c r="G8" s="32" t="s">
        <v>234</v>
      </c>
      <c r="H8" s="33" t="s">
        <v>235</v>
      </c>
      <c r="I8" s="84" t="s">
        <v>236</v>
      </c>
      <c r="J8" s="108"/>
      <c r="K8" s="86" t="s">
        <v>237</v>
      </c>
      <c r="L8" s="87"/>
      <c r="M8" s="34" t="s">
        <v>238</v>
      </c>
      <c r="N8" s="35" t="s">
        <v>239</v>
      </c>
      <c r="O8" s="36" t="s">
        <v>240</v>
      </c>
      <c r="P8" s="37" t="s">
        <v>241</v>
      </c>
      <c r="Q8" s="19"/>
    </row>
    <row r="9" spans="1:17" ht="18.75" customHeight="1" x14ac:dyDescent="0.15">
      <c r="A9" s="88" t="s">
        <v>51</v>
      </c>
      <c r="B9" s="38" t="s">
        <v>24</v>
      </c>
      <c r="C9" s="38"/>
      <c r="D9" s="44"/>
      <c r="E9" s="40"/>
      <c r="F9" s="40"/>
      <c r="G9" s="41"/>
      <c r="H9" s="41"/>
      <c r="I9" s="91"/>
      <c r="J9" s="111"/>
      <c r="K9" s="42" t="s">
        <v>24</v>
      </c>
      <c r="L9" s="43">
        <f>ROUNDUP((K4*M9)+(K5*M9*0.75)+(K6*(M9*2)),2)</f>
        <v>0</v>
      </c>
      <c r="M9" s="44">
        <v>110</v>
      </c>
      <c r="N9" s="45">
        <f>ROUNDUP(M9*0.75,2)</f>
        <v>82.5</v>
      </c>
      <c r="O9" s="46"/>
      <c r="P9" s="72"/>
    </row>
    <row r="10" spans="1:17" ht="18.75" customHeight="1" x14ac:dyDescent="0.15">
      <c r="A10" s="109"/>
      <c r="B10" s="47"/>
      <c r="C10" s="47"/>
      <c r="D10" s="48"/>
      <c r="E10" s="49"/>
      <c r="F10" s="49"/>
      <c r="G10" s="50"/>
      <c r="H10" s="50"/>
      <c r="I10" s="112"/>
      <c r="J10" s="112"/>
      <c r="K10" s="51"/>
      <c r="L10" s="52"/>
      <c r="M10" s="48"/>
      <c r="N10" s="53"/>
      <c r="O10" s="54"/>
      <c r="P10" s="73"/>
    </row>
    <row r="11" spans="1:17" ht="18.75" customHeight="1" x14ac:dyDescent="0.15">
      <c r="A11" s="109"/>
      <c r="B11" s="55"/>
      <c r="C11" s="55"/>
      <c r="D11" s="56"/>
      <c r="E11" s="57"/>
      <c r="F11" s="57"/>
      <c r="G11" s="58"/>
      <c r="H11" s="58"/>
      <c r="I11" s="113"/>
      <c r="J11" s="113"/>
      <c r="K11" s="59"/>
      <c r="L11" s="60"/>
      <c r="M11" s="56"/>
      <c r="N11" s="61"/>
      <c r="O11" s="62"/>
      <c r="P11" s="74"/>
    </row>
    <row r="12" spans="1:17" ht="18.75" customHeight="1" x14ac:dyDescent="0.15">
      <c r="A12" s="109"/>
      <c r="B12" s="47" t="s">
        <v>71</v>
      </c>
      <c r="C12" s="47" t="s">
        <v>72</v>
      </c>
      <c r="D12" s="48">
        <v>1</v>
      </c>
      <c r="E12" s="49" t="s">
        <v>62</v>
      </c>
      <c r="F12" s="49">
        <f>ROUNDUP(D12*0.75,2)</f>
        <v>0.75</v>
      </c>
      <c r="G12" s="50">
        <f>ROUNDUP((K4*D12)+(K5*D12*0.75)+(K6*(D12*2)),0)</f>
        <v>0</v>
      </c>
      <c r="H12" s="50">
        <f>G12</f>
        <v>0</v>
      </c>
      <c r="I12" s="95" t="s">
        <v>193</v>
      </c>
      <c r="J12" s="114"/>
      <c r="K12" s="51" t="s">
        <v>63</v>
      </c>
      <c r="L12" s="52">
        <f>ROUNDUP((K4*M12)+(K5*M12*0.75)+(K6*(M12*2)),2)</f>
        <v>0</v>
      </c>
      <c r="M12" s="48">
        <v>0.5</v>
      </c>
      <c r="N12" s="53">
        <f t="shared" ref="N12:N21" si="0">ROUNDUP(M12*0.75,2)</f>
        <v>0.38</v>
      </c>
      <c r="O12" s="54"/>
      <c r="P12" s="73"/>
    </row>
    <row r="13" spans="1:17" ht="18.75" customHeight="1" x14ac:dyDescent="0.15">
      <c r="A13" s="109"/>
      <c r="B13" s="47"/>
      <c r="C13" s="47" t="s">
        <v>125</v>
      </c>
      <c r="D13" s="48">
        <v>20</v>
      </c>
      <c r="E13" s="49" t="s">
        <v>35</v>
      </c>
      <c r="F13" s="49">
        <f>ROUNDUP(D13*0.75,2)</f>
        <v>15</v>
      </c>
      <c r="G13" s="50">
        <f>ROUNDUP((K4*D13)+(K5*D13*0.75)+(K6*(D13*2)),0)</f>
        <v>0</v>
      </c>
      <c r="H13" s="50">
        <f>G13+(G13*15/100)</f>
        <v>0</v>
      </c>
      <c r="I13" s="112"/>
      <c r="J13" s="112"/>
      <c r="K13" s="51" t="s">
        <v>73</v>
      </c>
      <c r="L13" s="52">
        <f>ROUNDUP((K4*M13)+(K5*M13*0.75)+(K6*(M13*2)),2)</f>
        <v>0</v>
      </c>
      <c r="M13" s="48">
        <v>3</v>
      </c>
      <c r="N13" s="53">
        <f t="shared" si="0"/>
        <v>2.25</v>
      </c>
      <c r="O13" s="54"/>
      <c r="P13" s="73" t="s">
        <v>38</v>
      </c>
    </row>
    <row r="14" spans="1:17" ht="18.75" customHeight="1" x14ac:dyDescent="0.15">
      <c r="A14" s="109"/>
      <c r="B14" s="47"/>
      <c r="C14" s="47" t="s">
        <v>116</v>
      </c>
      <c r="D14" s="48">
        <v>5</v>
      </c>
      <c r="E14" s="49" t="s">
        <v>35</v>
      </c>
      <c r="F14" s="49">
        <f>ROUNDUP(D14*0.75,2)</f>
        <v>3.75</v>
      </c>
      <c r="G14" s="50">
        <f>ROUNDUP((K4*D14)+(K5*D14*0.75)+(K6*(D14*2)),0)</f>
        <v>0</v>
      </c>
      <c r="H14" s="50">
        <f>G14+(G14*3/100)</f>
        <v>0</v>
      </c>
      <c r="I14" s="112"/>
      <c r="J14" s="112"/>
      <c r="K14" s="51" t="s">
        <v>33</v>
      </c>
      <c r="L14" s="52">
        <f>ROUNDUP((K4*M14)+(K5*M14*0.75)+(K6*(M14*2)),2)</f>
        <v>0</v>
      </c>
      <c r="M14" s="48">
        <v>1</v>
      </c>
      <c r="N14" s="53">
        <f t="shared" si="0"/>
        <v>0.75</v>
      </c>
      <c r="O14" s="54"/>
      <c r="P14" s="73"/>
    </row>
    <row r="15" spans="1:17" ht="18.75" customHeight="1" x14ac:dyDescent="0.15">
      <c r="A15" s="109"/>
      <c r="B15" s="47"/>
      <c r="C15" s="47"/>
      <c r="D15" s="48"/>
      <c r="E15" s="49"/>
      <c r="F15" s="49"/>
      <c r="G15" s="50"/>
      <c r="H15" s="50"/>
      <c r="I15" s="112"/>
      <c r="J15" s="112"/>
      <c r="K15" s="51" t="s">
        <v>74</v>
      </c>
      <c r="L15" s="52">
        <f>ROUNDUP((K4*M15)+(K5*M15*0.75)+(K6*(M15*2)),2)</f>
        <v>0</v>
      </c>
      <c r="M15" s="48">
        <v>1</v>
      </c>
      <c r="N15" s="53">
        <f t="shared" si="0"/>
        <v>0.75</v>
      </c>
      <c r="O15" s="54"/>
      <c r="P15" s="73" t="s">
        <v>53</v>
      </c>
    </row>
    <row r="16" spans="1:17" ht="18.75" customHeight="1" x14ac:dyDescent="0.15">
      <c r="A16" s="109"/>
      <c r="B16" s="47"/>
      <c r="C16" s="47"/>
      <c r="D16" s="48"/>
      <c r="E16" s="49"/>
      <c r="F16" s="49"/>
      <c r="G16" s="50"/>
      <c r="H16" s="50"/>
      <c r="I16" s="112"/>
      <c r="J16" s="112"/>
      <c r="K16" s="51" t="s">
        <v>39</v>
      </c>
      <c r="L16" s="52">
        <f>ROUNDUP((K4*M16)+(K5*M16*0.75)+(K6*(M16*2)),2)</f>
        <v>0</v>
      </c>
      <c r="M16" s="48">
        <v>0.5</v>
      </c>
      <c r="N16" s="53">
        <f t="shared" si="0"/>
        <v>0.38</v>
      </c>
      <c r="O16" s="54"/>
      <c r="P16" s="73"/>
    </row>
    <row r="17" spans="1:16" ht="18.75" customHeight="1" x14ac:dyDescent="0.15">
      <c r="A17" s="109"/>
      <c r="B17" s="47"/>
      <c r="C17" s="47"/>
      <c r="D17" s="48"/>
      <c r="E17" s="49"/>
      <c r="F17" s="49"/>
      <c r="G17" s="50"/>
      <c r="H17" s="50"/>
      <c r="I17" s="112"/>
      <c r="J17" s="112"/>
      <c r="K17" s="51" t="s">
        <v>40</v>
      </c>
      <c r="L17" s="52">
        <f>ROUNDUP((K4*M17)+(K5*M17*0.75)+(K6*(M17*2)),2)</f>
        <v>0</v>
      </c>
      <c r="M17" s="48">
        <v>1</v>
      </c>
      <c r="N17" s="53">
        <f t="shared" si="0"/>
        <v>0.75</v>
      </c>
      <c r="O17" s="54"/>
      <c r="P17" s="73"/>
    </row>
    <row r="18" spans="1:16" ht="18.75" customHeight="1" x14ac:dyDescent="0.15">
      <c r="A18" s="109"/>
      <c r="B18" s="47"/>
      <c r="C18" s="47"/>
      <c r="D18" s="48"/>
      <c r="E18" s="49"/>
      <c r="F18" s="49"/>
      <c r="G18" s="50"/>
      <c r="H18" s="50"/>
      <c r="I18" s="112"/>
      <c r="J18" s="112"/>
      <c r="K18" s="51" t="s">
        <v>48</v>
      </c>
      <c r="L18" s="52">
        <f>ROUNDUP((K4*M18)+(K5*M18*0.75)+(K6*(M18*2)),2)</f>
        <v>0</v>
      </c>
      <c r="M18" s="48">
        <v>1</v>
      </c>
      <c r="N18" s="53">
        <f t="shared" si="0"/>
        <v>0.75</v>
      </c>
      <c r="O18" s="54"/>
      <c r="P18" s="73"/>
    </row>
    <row r="19" spans="1:16" ht="18.75" customHeight="1" x14ac:dyDescent="0.15">
      <c r="A19" s="109"/>
      <c r="B19" s="47"/>
      <c r="C19" s="47"/>
      <c r="D19" s="48"/>
      <c r="E19" s="49"/>
      <c r="F19" s="49"/>
      <c r="G19" s="50"/>
      <c r="H19" s="50"/>
      <c r="I19" s="112"/>
      <c r="J19" s="112"/>
      <c r="K19" s="51" t="s">
        <v>44</v>
      </c>
      <c r="L19" s="52">
        <f>ROUNDUP((K4*M19)+(K5*M19*0.75)+(K6*(M19*2)),2)</f>
        <v>0</v>
      </c>
      <c r="M19" s="48">
        <v>2</v>
      </c>
      <c r="N19" s="53">
        <f t="shared" si="0"/>
        <v>1.5</v>
      </c>
      <c r="O19" s="54"/>
      <c r="P19" s="73" t="s">
        <v>45</v>
      </c>
    </row>
    <row r="20" spans="1:16" ht="18.75" customHeight="1" x14ac:dyDescent="0.15">
      <c r="A20" s="109"/>
      <c r="B20" s="47"/>
      <c r="C20" s="47"/>
      <c r="D20" s="48"/>
      <c r="E20" s="49"/>
      <c r="F20" s="49"/>
      <c r="G20" s="50"/>
      <c r="H20" s="50"/>
      <c r="I20" s="112"/>
      <c r="J20" s="112"/>
      <c r="K20" s="51" t="s">
        <v>37</v>
      </c>
      <c r="L20" s="52">
        <f>ROUNDUP((K4*M20)+(K5*M20*0.75)+(K6*(M20*2)),2)</f>
        <v>0</v>
      </c>
      <c r="M20" s="48">
        <v>0.5</v>
      </c>
      <c r="N20" s="53">
        <f t="shared" si="0"/>
        <v>0.38</v>
      </c>
      <c r="O20" s="54"/>
      <c r="P20" s="73" t="s">
        <v>38</v>
      </c>
    </row>
    <row r="21" spans="1:16" ht="18.75" customHeight="1" x14ac:dyDescent="0.15">
      <c r="A21" s="109"/>
      <c r="B21" s="47"/>
      <c r="C21" s="47"/>
      <c r="D21" s="48"/>
      <c r="E21" s="49"/>
      <c r="F21" s="49"/>
      <c r="G21" s="50"/>
      <c r="H21" s="50"/>
      <c r="I21" s="112"/>
      <c r="J21" s="112"/>
      <c r="K21" s="51" t="s">
        <v>50</v>
      </c>
      <c r="L21" s="52">
        <f>ROUNDUP((K4*M21)+(K5*M21*0.75)+(K6*(M21*2)),2)</f>
        <v>0</v>
      </c>
      <c r="M21" s="48">
        <v>1</v>
      </c>
      <c r="N21" s="53">
        <f t="shared" si="0"/>
        <v>0.75</v>
      </c>
      <c r="O21" s="54"/>
      <c r="P21" s="73"/>
    </row>
    <row r="22" spans="1:16" ht="18.75" customHeight="1" x14ac:dyDescent="0.15">
      <c r="A22" s="109"/>
      <c r="B22" s="47"/>
      <c r="C22" s="47"/>
      <c r="D22" s="48"/>
      <c r="E22" s="49"/>
      <c r="F22" s="49"/>
      <c r="G22" s="50"/>
      <c r="H22" s="50"/>
      <c r="I22" s="112"/>
      <c r="J22" s="112"/>
      <c r="K22" s="51"/>
      <c r="L22" s="52"/>
      <c r="M22" s="48"/>
      <c r="N22" s="53"/>
      <c r="O22" s="54"/>
      <c r="P22" s="73"/>
    </row>
    <row r="23" spans="1:16" ht="18.75" customHeight="1" x14ac:dyDescent="0.15">
      <c r="A23" s="109"/>
      <c r="B23" s="55"/>
      <c r="C23" s="55"/>
      <c r="D23" s="56"/>
      <c r="E23" s="57"/>
      <c r="F23" s="57"/>
      <c r="G23" s="58"/>
      <c r="H23" s="58"/>
      <c r="I23" s="113"/>
      <c r="J23" s="113"/>
      <c r="K23" s="59"/>
      <c r="L23" s="60"/>
      <c r="M23" s="56"/>
      <c r="N23" s="61"/>
      <c r="O23" s="62"/>
      <c r="P23" s="74"/>
    </row>
    <row r="24" spans="1:16" ht="18.75" customHeight="1" x14ac:dyDescent="0.15">
      <c r="A24" s="109"/>
      <c r="B24" s="47" t="s">
        <v>194</v>
      </c>
      <c r="C24" s="47" t="s">
        <v>143</v>
      </c>
      <c r="D24" s="76">
        <v>0.25</v>
      </c>
      <c r="E24" s="49" t="s">
        <v>144</v>
      </c>
      <c r="F24" s="49">
        <f>ROUNDUP(D24*0.75,2)</f>
        <v>0.19</v>
      </c>
      <c r="G24" s="50">
        <f>ROUNDUP((K4*D24)+(K5*D24*0.75)+(K6*(D24*2)),0)</f>
        <v>0</v>
      </c>
      <c r="H24" s="50">
        <f>G24</f>
        <v>0</v>
      </c>
      <c r="I24" s="95" t="s">
        <v>195</v>
      </c>
      <c r="J24" s="114"/>
      <c r="K24" s="51" t="s">
        <v>33</v>
      </c>
      <c r="L24" s="52">
        <f>ROUNDUP((K4*M24)+(K5*M24*0.75)+(K6*(M24*2)),2)</f>
        <v>0</v>
      </c>
      <c r="M24" s="48">
        <v>2</v>
      </c>
      <c r="N24" s="53">
        <f t="shared" ref="N24:N29" si="1">ROUNDUP(M24*0.75,2)</f>
        <v>1.5</v>
      </c>
      <c r="O24" s="54"/>
      <c r="P24" s="73"/>
    </row>
    <row r="25" spans="1:16" ht="18.75" customHeight="1" x14ac:dyDescent="0.15">
      <c r="A25" s="109"/>
      <c r="B25" s="47"/>
      <c r="C25" s="47" t="s">
        <v>31</v>
      </c>
      <c r="D25" s="48">
        <v>10</v>
      </c>
      <c r="E25" s="49" t="s">
        <v>35</v>
      </c>
      <c r="F25" s="49">
        <f>ROUNDUP(D25*0.75,2)</f>
        <v>7.5</v>
      </c>
      <c r="G25" s="50">
        <f>ROUNDUP((K4*D25)+(K5*D25*0.75)+(K6*(D25*2)),0)</f>
        <v>0</v>
      </c>
      <c r="H25" s="50">
        <f>G25+(G25*6/100)</f>
        <v>0</v>
      </c>
      <c r="I25" s="112"/>
      <c r="J25" s="112"/>
      <c r="K25" s="51" t="s">
        <v>50</v>
      </c>
      <c r="L25" s="52">
        <f>ROUNDUP((K4*M25)+(K5*M25*0.75)+(K6*(M25*2)),2)</f>
        <v>0</v>
      </c>
      <c r="M25" s="48">
        <v>10</v>
      </c>
      <c r="N25" s="53">
        <f t="shared" si="1"/>
        <v>7.5</v>
      </c>
      <c r="O25" s="54"/>
      <c r="P25" s="73"/>
    </row>
    <row r="26" spans="1:16" ht="18.75" customHeight="1" x14ac:dyDescent="0.15">
      <c r="A26" s="109"/>
      <c r="B26" s="47"/>
      <c r="C26" s="47" t="s">
        <v>160</v>
      </c>
      <c r="D26" s="48">
        <v>2</v>
      </c>
      <c r="E26" s="49" t="s">
        <v>35</v>
      </c>
      <c r="F26" s="49">
        <f>ROUNDUP(D26*0.75,2)</f>
        <v>1.5</v>
      </c>
      <c r="G26" s="50">
        <f>ROUNDUP((K4*D26)+(K5*D26*0.75)+(K6*(D26*2)),0)</f>
        <v>0</v>
      </c>
      <c r="H26" s="50">
        <f>G26+(G26*10/100)</f>
        <v>0</v>
      </c>
      <c r="I26" s="112"/>
      <c r="J26" s="112"/>
      <c r="K26" s="51" t="s">
        <v>39</v>
      </c>
      <c r="L26" s="52">
        <f>ROUNDUP((K4*M26)+(K5*M26*0.75)+(K6*(M26*2)),2)</f>
        <v>0</v>
      </c>
      <c r="M26" s="48">
        <v>2</v>
      </c>
      <c r="N26" s="53">
        <f t="shared" si="1"/>
        <v>1.5</v>
      </c>
      <c r="O26" s="54"/>
      <c r="P26" s="73"/>
    </row>
    <row r="27" spans="1:16" ht="18.75" customHeight="1" x14ac:dyDescent="0.15">
      <c r="A27" s="109"/>
      <c r="B27" s="47"/>
      <c r="C27" s="47" t="s">
        <v>67</v>
      </c>
      <c r="D27" s="76">
        <v>0.5</v>
      </c>
      <c r="E27" s="49" t="s">
        <v>69</v>
      </c>
      <c r="F27" s="49">
        <f>ROUNDUP(D27*0.75,2)</f>
        <v>0.38</v>
      </c>
      <c r="G27" s="50">
        <f>ROUNDUP((K4*D27)+(K5*D27*0.75)+(K6*(D27*2)),0)</f>
        <v>0</v>
      </c>
      <c r="H27" s="50">
        <f>G27</f>
        <v>0</v>
      </c>
      <c r="I27" s="112"/>
      <c r="J27" s="112"/>
      <c r="K27" s="51" t="s">
        <v>63</v>
      </c>
      <c r="L27" s="52">
        <f>ROUNDUP((K4*M27)+(K5*M27*0.75)+(K6*(M27*2)),2)</f>
        <v>0</v>
      </c>
      <c r="M27" s="48">
        <v>3</v>
      </c>
      <c r="N27" s="53">
        <f t="shared" si="1"/>
        <v>2.25</v>
      </c>
      <c r="O27" s="54" t="s">
        <v>68</v>
      </c>
      <c r="P27" s="73"/>
    </row>
    <row r="28" spans="1:16" ht="18.75" customHeight="1" x14ac:dyDescent="0.15">
      <c r="A28" s="109"/>
      <c r="B28" s="47"/>
      <c r="C28" s="47"/>
      <c r="D28" s="48"/>
      <c r="E28" s="49"/>
      <c r="F28" s="49"/>
      <c r="G28" s="50"/>
      <c r="H28" s="50"/>
      <c r="I28" s="112"/>
      <c r="J28" s="112"/>
      <c r="K28" s="51" t="s">
        <v>43</v>
      </c>
      <c r="L28" s="52">
        <f>ROUNDUP((K4*M28)+(K5*M28*0.75)+(K6*(M28*2)),2)</f>
        <v>0</v>
      </c>
      <c r="M28" s="48">
        <v>0.1</v>
      </c>
      <c r="N28" s="53">
        <f t="shared" si="1"/>
        <v>0.08</v>
      </c>
      <c r="O28" s="54"/>
      <c r="P28" s="73"/>
    </row>
    <row r="29" spans="1:16" ht="18.75" customHeight="1" x14ac:dyDescent="0.15">
      <c r="A29" s="109"/>
      <c r="B29" s="47"/>
      <c r="C29" s="47"/>
      <c r="D29" s="48"/>
      <c r="E29" s="49"/>
      <c r="F29" s="49"/>
      <c r="G29" s="50"/>
      <c r="H29" s="50"/>
      <c r="I29" s="112"/>
      <c r="J29" s="112"/>
      <c r="K29" s="51" t="s">
        <v>37</v>
      </c>
      <c r="L29" s="52">
        <f>ROUNDUP((K4*M29)+(K5*M29*0.75)+(K6*(M29*2)),2)</f>
        <v>0</v>
      </c>
      <c r="M29" s="48">
        <v>1.5</v>
      </c>
      <c r="N29" s="53">
        <f t="shared" si="1"/>
        <v>1.1300000000000001</v>
      </c>
      <c r="O29" s="54"/>
      <c r="P29" s="73" t="s">
        <v>38</v>
      </c>
    </row>
    <row r="30" spans="1:16" ht="18.75" customHeight="1" x14ac:dyDescent="0.15">
      <c r="A30" s="109"/>
      <c r="B30" s="47"/>
      <c r="C30" s="47"/>
      <c r="D30" s="48"/>
      <c r="E30" s="49"/>
      <c r="F30" s="49"/>
      <c r="G30" s="50"/>
      <c r="H30" s="50"/>
      <c r="I30" s="112"/>
      <c r="J30" s="112"/>
      <c r="K30" s="51"/>
      <c r="L30" s="52"/>
      <c r="M30" s="48"/>
      <c r="N30" s="53"/>
      <c r="O30" s="54"/>
      <c r="P30" s="73"/>
    </row>
    <row r="31" spans="1:16" ht="18.75" customHeight="1" x14ac:dyDescent="0.15">
      <c r="A31" s="109"/>
      <c r="B31" s="55"/>
      <c r="C31" s="55"/>
      <c r="D31" s="56"/>
      <c r="E31" s="57"/>
      <c r="F31" s="57"/>
      <c r="G31" s="58"/>
      <c r="H31" s="58"/>
      <c r="I31" s="113"/>
      <c r="J31" s="113"/>
      <c r="K31" s="59"/>
      <c r="L31" s="60"/>
      <c r="M31" s="56"/>
      <c r="N31" s="61"/>
      <c r="O31" s="62"/>
      <c r="P31" s="74"/>
    </row>
    <row r="32" spans="1:16" ht="18.75" customHeight="1" x14ac:dyDescent="0.15">
      <c r="A32" s="109"/>
      <c r="B32" s="47" t="s">
        <v>77</v>
      </c>
      <c r="C32" s="47" t="s">
        <v>64</v>
      </c>
      <c r="D32" s="48">
        <v>0.5</v>
      </c>
      <c r="E32" s="49" t="s">
        <v>35</v>
      </c>
      <c r="F32" s="49">
        <f>ROUNDUP(D32*0.75,2)</f>
        <v>0.38</v>
      </c>
      <c r="G32" s="50">
        <f>ROUNDUP((K4*D32)+(K5*D32*0.75)+(K6*(D32*2)),0)</f>
        <v>0</v>
      </c>
      <c r="H32" s="50">
        <f>G32</f>
        <v>0</v>
      </c>
      <c r="I32" s="95" t="s">
        <v>47</v>
      </c>
      <c r="J32" s="114"/>
      <c r="K32" s="51" t="s">
        <v>50</v>
      </c>
      <c r="L32" s="52">
        <f>ROUNDUP((K4*M32)+(K5*M32*0.75)+(K6*(M32*2)),2)</f>
        <v>0</v>
      </c>
      <c r="M32" s="48">
        <v>100</v>
      </c>
      <c r="N32" s="53">
        <f>ROUNDUP(M32*0.75,2)</f>
        <v>75</v>
      </c>
      <c r="O32" s="54"/>
      <c r="P32" s="73"/>
    </row>
    <row r="33" spans="1:16" ht="18.75" customHeight="1" x14ac:dyDescent="0.15">
      <c r="A33" s="109"/>
      <c r="B33" s="47"/>
      <c r="C33" s="47" t="s">
        <v>136</v>
      </c>
      <c r="D33" s="48">
        <v>20</v>
      </c>
      <c r="E33" s="49" t="s">
        <v>35</v>
      </c>
      <c r="F33" s="49">
        <f>ROUNDUP(D33*0.75,2)</f>
        <v>15</v>
      </c>
      <c r="G33" s="50">
        <f>ROUNDUP((K4*D33)+(K5*D33*0.75)+(K6*(D33*2)),0)</f>
        <v>0</v>
      </c>
      <c r="H33" s="50">
        <f>G33+(G33*10/100)</f>
        <v>0</v>
      </c>
      <c r="I33" s="112"/>
      <c r="J33" s="112"/>
      <c r="K33" s="51" t="s">
        <v>43</v>
      </c>
      <c r="L33" s="52">
        <f>ROUNDUP((K4*M33)+(K5*M33*0.75)+(K6*(M33*2)),2)</f>
        <v>0</v>
      </c>
      <c r="M33" s="48">
        <v>0.1</v>
      </c>
      <c r="N33" s="53">
        <f>ROUNDUP(M33*0.75,2)</f>
        <v>0.08</v>
      </c>
      <c r="O33" s="54"/>
      <c r="P33" s="73"/>
    </row>
    <row r="34" spans="1:16" ht="18.75" customHeight="1" x14ac:dyDescent="0.15">
      <c r="A34" s="109"/>
      <c r="B34" s="47"/>
      <c r="C34" s="47"/>
      <c r="D34" s="48"/>
      <c r="E34" s="49"/>
      <c r="F34" s="49"/>
      <c r="G34" s="50"/>
      <c r="H34" s="50"/>
      <c r="I34" s="112"/>
      <c r="J34" s="112"/>
      <c r="K34" s="51" t="s">
        <v>37</v>
      </c>
      <c r="L34" s="52">
        <f>ROUNDUP((K4*M34)+(K5*M34*0.75)+(K6*(M34*2)),2)</f>
        <v>0</v>
      </c>
      <c r="M34" s="48">
        <v>0.5</v>
      </c>
      <c r="N34" s="53">
        <f>ROUNDUP(M34*0.75,2)</f>
        <v>0.38</v>
      </c>
      <c r="O34" s="54"/>
      <c r="P34" s="73" t="s">
        <v>38</v>
      </c>
    </row>
    <row r="35" spans="1:16" ht="18.75" customHeight="1" x14ac:dyDescent="0.15">
      <c r="A35" s="109"/>
      <c r="B35" s="47"/>
      <c r="C35" s="47"/>
      <c r="D35" s="48"/>
      <c r="E35" s="49"/>
      <c r="F35" s="49"/>
      <c r="G35" s="50"/>
      <c r="H35" s="50"/>
      <c r="I35" s="112"/>
      <c r="J35" s="112"/>
      <c r="K35" s="51"/>
      <c r="L35" s="52"/>
      <c r="M35" s="48"/>
      <c r="N35" s="53"/>
      <c r="O35" s="54"/>
      <c r="P35" s="73"/>
    </row>
    <row r="36" spans="1:16" ht="18.75" customHeight="1" x14ac:dyDescent="0.15">
      <c r="A36" s="109"/>
      <c r="B36" s="55"/>
      <c r="C36" s="55"/>
      <c r="D36" s="56"/>
      <c r="E36" s="57"/>
      <c r="F36" s="57"/>
      <c r="G36" s="58"/>
      <c r="H36" s="58"/>
      <c r="I36" s="113"/>
      <c r="J36" s="113"/>
      <c r="K36" s="59"/>
      <c r="L36" s="60"/>
      <c r="M36" s="56"/>
      <c r="N36" s="61"/>
      <c r="O36" s="62"/>
      <c r="P36" s="74"/>
    </row>
    <row r="37" spans="1:16" ht="18.75" customHeight="1" x14ac:dyDescent="0.15">
      <c r="A37" s="109"/>
      <c r="B37" s="47" t="s">
        <v>162</v>
      </c>
      <c r="C37" s="47" t="s">
        <v>164</v>
      </c>
      <c r="D37" s="48">
        <v>40</v>
      </c>
      <c r="E37" s="49" t="s">
        <v>35</v>
      </c>
      <c r="F37" s="49">
        <f>ROUNDUP(D37*0.75,2)</f>
        <v>30</v>
      </c>
      <c r="G37" s="50">
        <f>ROUNDUP((K4*D37)+(K5*D37*0.75)+(K6*(D37*2)),0)</f>
        <v>0</v>
      </c>
      <c r="H37" s="50">
        <f>G37</f>
        <v>0</v>
      </c>
      <c r="I37" s="95" t="s">
        <v>163</v>
      </c>
      <c r="J37" s="114"/>
      <c r="K37" s="51" t="s">
        <v>39</v>
      </c>
      <c r="L37" s="52">
        <f>ROUNDUP((K4*M37)+(K5*M37*0.75)+(K6*(M37*2)),2)</f>
        <v>0</v>
      </c>
      <c r="M37" s="48">
        <v>1</v>
      </c>
      <c r="N37" s="53">
        <f>ROUNDUP(M37*0.75,2)</f>
        <v>0.75</v>
      </c>
      <c r="O37" s="54" t="s">
        <v>53</v>
      </c>
      <c r="P37" s="73"/>
    </row>
    <row r="38" spans="1:16" ht="18.75" customHeight="1" x14ac:dyDescent="0.15">
      <c r="A38" s="109"/>
      <c r="B38" s="47"/>
      <c r="C38" s="47"/>
      <c r="D38" s="48"/>
      <c r="E38" s="49"/>
      <c r="F38" s="49"/>
      <c r="G38" s="50"/>
      <c r="H38" s="50"/>
      <c r="I38" s="112"/>
      <c r="J38" s="112"/>
      <c r="K38" s="51"/>
      <c r="L38" s="52"/>
      <c r="M38" s="48"/>
      <c r="N38" s="53"/>
      <c r="O38" s="54"/>
      <c r="P38" s="73"/>
    </row>
    <row r="39" spans="1:16" ht="18.75" customHeight="1" thickBot="1" x14ac:dyDescent="0.2">
      <c r="A39" s="110"/>
      <c r="B39" s="64"/>
      <c r="C39" s="64"/>
      <c r="D39" s="65"/>
      <c r="E39" s="66"/>
      <c r="F39" s="66"/>
      <c r="G39" s="67"/>
      <c r="H39" s="67"/>
      <c r="I39" s="115"/>
      <c r="J39" s="115"/>
      <c r="K39" s="68"/>
      <c r="L39" s="69"/>
      <c r="M39" s="65"/>
      <c r="N39" s="70"/>
      <c r="O39" s="71"/>
      <c r="P39" s="75"/>
    </row>
  </sheetData>
  <mergeCells count="14">
    <mergeCell ref="A1:B1"/>
    <mergeCell ref="C1:K1"/>
    <mergeCell ref="K2:M2"/>
    <mergeCell ref="O6:P6"/>
    <mergeCell ref="A7:E7"/>
    <mergeCell ref="O7:P7"/>
    <mergeCell ref="I8:J8"/>
    <mergeCell ref="K8:L8"/>
    <mergeCell ref="A9:A39"/>
    <mergeCell ref="I9:J11"/>
    <mergeCell ref="I12:J23"/>
    <mergeCell ref="I24:J31"/>
    <mergeCell ref="I32:J36"/>
    <mergeCell ref="I37:J39"/>
  </mergeCells>
  <phoneticPr fontId="16"/>
  <printOptions horizontalCentered="1" verticalCentered="1"/>
  <pageMargins left="0.39370078740157483" right="0.39370078740157483" top="0.39370078740157483" bottom="0.39370078740157483" header="0" footer="0"/>
  <pageSetup paperSize="12"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34"/>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245</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24</v>
      </c>
      <c r="C9" s="38"/>
      <c r="D9" s="44"/>
      <c r="E9" s="40"/>
      <c r="F9" s="40"/>
      <c r="G9" s="41"/>
      <c r="H9" s="41"/>
      <c r="I9" s="91"/>
      <c r="J9" s="92"/>
      <c r="K9" s="42" t="s">
        <v>24</v>
      </c>
      <c r="L9" s="43">
        <f>ROUNDUP((K4*M9)+(K5*M9*0.75)+(K6*(M9*2)),2)</f>
        <v>0</v>
      </c>
      <c r="M9" s="44">
        <v>110</v>
      </c>
      <c r="N9" s="45">
        <f>ROUNDUP(M9*0.75,2)</f>
        <v>82.5</v>
      </c>
      <c r="O9" s="46"/>
      <c r="P9" s="72"/>
    </row>
    <row r="10" spans="1:17" ht="18.75" customHeight="1" x14ac:dyDescent="0.15">
      <c r="A10" s="89"/>
      <c r="B10" s="47"/>
      <c r="C10" s="47"/>
      <c r="D10" s="48"/>
      <c r="E10" s="49"/>
      <c r="F10" s="49"/>
      <c r="G10" s="50"/>
      <c r="H10" s="50"/>
      <c r="I10" s="93"/>
      <c r="J10" s="93"/>
      <c r="K10" s="51"/>
      <c r="L10" s="52"/>
      <c r="M10" s="48"/>
      <c r="N10" s="53"/>
      <c r="O10" s="54"/>
      <c r="P10" s="73"/>
    </row>
    <row r="11" spans="1:17" ht="18.75" customHeight="1" x14ac:dyDescent="0.15">
      <c r="A11" s="89"/>
      <c r="B11" s="55"/>
      <c r="C11" s="55"/>
      <c r="D11" s="56"/>
      <c r="E11" s="57"/>
      <c r="F11" s="57"/>
      <c r="G11" s="58"/>
      <c r="H11" s="58"/>
      <c r="I11" s="94"/>
      <c r="J11" s="94"/>
      <c r="K11" s="59"/>
      <c r="L11" s="60"/>
      <c r="M11" s="56"/>
      <c r="N11" s="61"/>
      <c r="O11" s="62"/>
      <c r="P11" s="74"/>
    </row>
    <row r="12" spans="1:17" ht="18.75" customHeight="1" x14ac:dyDescent="0.15">
      <c r="A12" s="89"/>
      <c r="B12" s="47" t="s">
        <v>101</v>
      </c>
      <c r="C12" s="47" t="s">
        <v>103</v>
      </c>
      <c r="D12" s="48">
        <v>1</v>
      </c>
      <c r="E12" s="49" t="s">
        <v>62</v>
      </c>
      <c r="F12" s="49">
        <f>ROUNDUP(D12*0.75,2)</f>
        <v>0.75</v>
      </c>
      <c r="G12" s="50">
        <f>ROUNDUP((K4*D12)+(K5*D12*0.75)+(K6*(D12*2)),0)</f>
        <v>0</v>
      </c>
      <c r="H12" s="50">
        <f>G12</f>
        <v>0</v>
      </c>
      <c r="I12" s="95" t="s">
        <v>102</v>
      </c>
      <c r="J12" s="96"/>
      <c r="K12" s="51" t="s">
        <v>63</v>
      </c>
      <c r="L12" s="52">
        <f>ROUNDUP((K4*M12)+(K5*M12*0.75)+(K6*(M12*2)),2)</f>
        <v>0</v>
      </c>
      <c r="M12" s="48">
        <v>0.5</v>
      </c>
      <c r="N12" s="53">
        <f t="shared" ref="N12:N18" si="0">ROUNDUP(M12*0.75,2)</f>
        <v>0.38</v>
      </c>
      <c r="O12" s="54"/>
      <c r="P12" s="73"/>
    </row>
    <row r="13" spans="1:17" ht="18.75" customHeight="1" x14ac:dyDescent="0.15">
      <c r="A13" s="89"/>
      <c r="B13" s="47"/>
      <c r="C13" s="47" t="s">
        <v>31</v>
      </c>
      <c r="D13" s="48">
        <v>10</v>
      </c>
      <c r="E13" s="49" t="s">
        <v>35</v>
      </c>
      <c r="F13" s="49">
        <f>ROUNDUP(D13*0.75,2)</f>
        <v>7.5</v>
      </c>
      <c r="G13" s="50">
        <f>ROUNDUP((K4*D13)+(K5*D13*0.75)+(K6*(D13*2)),0)</f>
        <v>0</v>
      </c>
      <c r="H13" s="50">
        <f>G13+(G13*6/100)</f>
        <v>0</v>
      </c>
      <c r="I13" s="93"/>
      <c r="J13" s="93"/>
      <c r="K13" s="51" t="s">
        <v>96</v>
      </c>
      <c r="L13" s="52">
        <f>ROUNDUP((K4*M13)+(K5*M13*0.75)+(K6*(M13*2)),2)</f>
        <v>0</v>
      </c>
      <c r="M13" s="48">
        <v>3</v>
      </c>
      <c r="N13" s="53">
        <f t="shared" si="0"/>
        <v>2.25</v>
      </c>
      <c r="O13" s="54"/>
      <c r="P13" s="73"/>
    </row>
    <row r="14" spans="1:17" ht="18.75" customHeight="1" x14ac:dyDescent="0.15">
      <c r="A14" s="89"/>
      <c r="B14" s="47"/>
      <c r="C14" s="47" t="s">
        <v>75</v>
      </c>
      <c r="D14" s="48">
        <v>10</v>
      </c>
      <c r="E14" s="49" t="s">
        <v>35</v>
      </c>
      <c r="F14" s="49">
        <f>ROUNDUP(D14*0.75,2)</f>
        <v>7.5</v>
      </c>
      <c r="G14" s="50">
        <f>ROUNDUP((K4*D14)+(K5*D14*0.75)+(K6*(D14*2)),0)</f>
        <v>0</v>
      </c>
      <c r="H14" s="50">
        <f>G14</f>
        <v>0</v>
      </c>
      <c r="I14" s="93"/>
      <c r="J14" s="93"/>
      <c r="K14" s="51" t="s">
        <v>33</v>
      </c>
      <c r="L14" s="52">
        <f>ROUNDUP((K4*M14)+(K5*M14*0.75)+(K6*(M14*2)),2)</f>
        <v>0</v>
      </c>
      <c r="M14" s="48">
        <v>2</v>
      </c>
      <c r="N14" s="53">
        <f t="shared" si="0"/>
        <v>1.5</v>
      </c>
      <c r="O14" s="54"/>
      <c r="P14" s="73"/>
    </row>
    <row r="15" spans="1:17" ht="18.75" customHeight="1" x14ac:dyDescent="0.15">
      <c r="A15" s="89"/>
      <c r="B15" s="47"/>
      <c r="C15" s="47"/>
      <c r="D15" s="48"/>
      <c r="E15" s="49"/>
      <c r="F15" s="49"/>
      <c r="G15" s="50"/>
      <c r="H15" s="50"/>
      <c r="I15" s="93"/>
      <c r="J15" s="93"/>
      <c r="K15" s="51" t="s">
        <v>50</v>
      </c>
      <c r="L15" s="52">
        <f>ROUNDUP((K4*M15)+(K5*M15*0.75)+(K6*(M15*2)),2)</f>
        <v>0</v>
      </c>
      <c r="M15" s="48">
        <v>40</v>
      </c>
      <c r="N15" s="53">
        <f t="shared" si="0"/>
        <v>30</v>
      </c>
      <c r="O15" s="54"/>
      <c r="P15" s="73"/>
    </row>
    <row r="16" spans="1:17" ht="18.75" customHeight="1" x14ac:dyDescent="0.15">
      <c r="A16" s="89"/>
      <c r="B16" s="47"/>
      <c r="C16" s="47"/>
      <c r="D16" s="48"/>
      <c r="E16" s="49"/>
      <c r="F16" s="49"/>
      <c r="G16" s="50"/>
      <c r="H16" s="50"/>
      <c r="I16" s="93"/>
      <c r="J16" s="93"/>
      <c r="K16" s="51" t="s">
        <v>40</v>
      </c>
      <c r="L16" s="52">
        <f>ROUNDUP((K4*M16)+(K5*M16*0.75)+(K6*(M16*2)),2)</f>
        <v>0</v>
      </c>
      <c r="M16" s="48">
        <v>2</v>
      </c>
      <c r="N16" s="53">
        <f t="shared" si="0"/>
        <v>1.5</v>
      </c>
      <c r="O16" s="54"/>
      <c r="P16" s="73"/>
    </row>
    <row r="17" spans="1:16" ht="18.75" customHeight="1" x14ac:dyDescent="0.15">
      <c r="A17" s="89"/>
      <c r="B17" s="47"/>
      <c r="C17" s="47"/>
      <c r="D17" s="48"/>
      <c r="E17" s="49"/>
      <c r="F17" s="49"/>
      <c r="G17" s="50"/>
      <c r="H17" s="50"/>
      <c r="I17" s="93"/>
      <c r="J17" s="93"/>
      <c r="K17" s="51" t="s">
        <v>37</v>
      </c>
      <c r="L17" s="52">
        <f>ROUNDUP((K4*M17)+(K5*M17*0.75)+(K6*(M17*2)),2)</f>
        <v>0</v>
      </c>
      <c r="M17" s="48">
        <v>1.5</v>
      </c>
      <c r="N17" s="53">
        <f t="shared" si="0"/>
        <v>1.1300000000000001</v>
      </c>
      <c r="O17" s="54"/>
      <c r="P17" s="73" t="s">
        <v>38</v>
      </c>
    </row>
    <row r="18" spans="1:16" ht="18.75" customHeight="1" x14ac:dyDescent="0.15">
      <c r="A18" s="89"/>
      <c r="B18" s="47"/>
      <c r="C18" s="47"/>
      <c r="D18" s="48"/>
      <c r="E18" s="49"/>
      <c r="F18" s="49"/>
      <c r="G18" s="50"/>
      <c r="H18" s="50"/>
      <c r="I18" s="93"/>
      <c r="J18" s="93"/>
      <c r="K18" s="51" t="s">
        <v>96</v>
      </c>
      <c r="L18" s="52">
        <f>ROUNDUP((K4*M18)+(K5*M18*0.75)+(K6*(M18*2)),2)</f>
        <v>0</v>
      </c>
      <c r="M18" s="48">
        <v>1</v>
      </c>
      <c r="N18" s="53">
        <f t="shared" si="0"/>
        <v>0.75</v>
      </c>
      <c r="O18" s="54"/>
      <c r="P18" s="73"/>
    </row>
    <row r="19" spans="1:16" ht="18.75" customHeight="1" x14ac:dyDescent="0.15">
      <c r="A19" s="89"/>
      <c r="B19" s="47"/>
      <c r="C19" s="47"/>
      <c r="D19" s="48"/>
      <c r="E19" s="49"/>
      <c r="F19" s="49"/>
      <c r="G19" s="50"/>
      <c r="H19" s="50"/>
      <c r="I19" s="93"/>
      <c r="J19" s="93"/>
      <c r="K19" s="51"/>
      <c r="L19" s="52"/>
      <c r="M19" s="48"/>
      <c r="N19" s="53"/>
      <c r="O19" s="54"/>
      <c r="P19" s="73"/>
    </row>
    <row r="20" spans="1:16" ht="18.75" customHeight="1" x14ac:dyDescent="0.15">
      <c r="A20" s="89"/>
      <c r="B20" s="55"/>
      <c r="C20" s="55"/>
      <c r="D20" s="56"/>
      <c r="E20" s="57"/>
      <c r="F20" s="57"/>
      <c r="G20" s="58"/>
      <c r="H20" s="58"/>
      <c r="I20" s="94"/>
      <c r="J20" s="94"/>
      <c r="K20" s="59"/>
      <c r="L20" s="60"/>
      <c r="M20" s="56"/>
      <c r="N20" s="61"/>
      <c r="O20" s="62"/>
      <c r="P20" s="74"/>
    </row>
    <row r="21" spans="1:16" ht="18.75" customHeight="1" x14ac:dyDescent="0.15">
      <c r="A21" s="89"/>
      <c r="B21" s="47" t="s">
        <v>104</v>
      </c>
      <c r="C21" s="47" t="s">
        <v>94</v>
      </c>
      <c r="D21" s="48">
        <v>40</v>
      </c>
      <c r="E21" s="49" t="s">
        <v>35</v>
      </c>
      <c r="F21" s="49">
        <f>ROUNDUP(D21*0.75,2)</f>
        <v>30</v>
      </c>
      <c r="G21" s="50">
        <f>ROUNDUP((K4*D21)+(K5*D21*0.75)+(K6*(D21*2)),0)</f>
        <v>0</v>
      </c>
      <c r="H21" s="50">
        <f>G21+(G21*10/100)</f>
        <v>0</v>
      </c>
      <c r="I21" s="95" t="s">
        <v>105</v>
      </c>
      <c r="J21" s="96"/>
      <c r="K21" s="51" t="s">
        <v>33</v>
      </c>
      <c r="L21" s="52">
        <f>ROUNDUP((K4*M21)+(K5*M21*0.75)+(K6*(M21*2)),2)</f>
        <v>0</v>
      </c>
      <c r="M21" s="48">
        <v>2</v>
      </c>
      <c r="N21" s="53">
        <f>ROUNDUP(M21*0.75,2)</f>
        <v>1.5</v>
      </c>
      <c r="O21" s="54"/>
      <c r="P21" s="73"/>
    </row>
    <row r="22" spans="1:16" ht="18.75" customHeight="1" x14ac:dyDescent="0.15">
      <c r="A22" s="89"/>
      <c r="B22" s="47"/>
      <c r="C22" s="47" t="s">
        <v>60</v>
      </c>
      <c r="D22" s="48">
        <v>10</v>
      </c>
      <c r="E22" s="49" t="s">
        <v>35</v>
      </c>
      <c r="F22" s="49">
        <f>ROUNDUP(D22*0.75,2)</f>
        <v>7.5</v>
      </c>
      <c r="G22" s="50">
        <f>ROUNDUP((K4*D22)+(K5*D22*0.75)+(K6*(D22*2)),0)</f>
        <v>0</v>
      </c>
      <c r="H22" s="50">
        <f>G22</f>
        <v>0</v>
      </c>
      <c r="I22" s="93"/>
      <c r="J22" s="93"/>
      <c r="K22" s="51" t="s">
        <v>50</v>
      </c>
      <c r="L22" s="52">
        <f>ROUNDUP((K4*M22)+(K5*M22*0.75)+(K6*(M22*2)),2)</f>
        <v>0</v>
      </c>
      <c r="M22" s="48">
        <v>30</v>
      </c>
      <c r="N22" s="53">
        <f>ROUNDUP(M22*0.75,2)</f>
        <v>22.5</v>
      </c>
      <c r="O22" s="54"/>
      <c r="P22" s="73"/>
    </row>
    <row r="23" spans="1:16" ht="18.75" customHeight="1" x14ac:dyDescent="0.15">
      <c r="A23" s="89"/>
      <c r="B23" s="47"/>
      <c r="C23" s="47" t="s">
        <v>80</v>
      </c>
      <c r="D23" s="48">
        <v>3</v>
      </c>
      <c r="E23" s="49" t="s">
        <v>35</v>
      </c>
      <c r="F23" s="49">
        <f>ROUNDUP(D23*0.75,2)</f>
        <v>2.25</v>
      </c>
      <c r="G23" s="50">
        <f>ROUNDUP((K4*D23)+(K5*D23*0.75)+(K6*(D23*2)),0)</f>
        <v>0</v>
      </c>
      <c r="H23" s="50">
        <f>G23</f>
        <v>0</v>
      </c>
      <c r="I23" s="93"/>
      <c r="J23" s="93"/>
      <c r="K23" s="51" t="s">
        <v>39</v>
      </c>
      <c r="L23" s="52">
        <f>ROUNDUP((K4*M23)+(K5*M23*0.75)+(K6*(M23*2)),2)</f>
        <v>0</v>
      </c>
      <c r="M23" s="48">
        <v>1</v>
      </c>
      <c r="N23" s="53">
        <f>ROUNDUP(M23*0.75,2)</f>
        <v>0.75</v>
      </c>
      <c r="O23" s="54"/>
      <c r="P23" s="73"/>
    </row>
    <row r="24" spans="1:16" ht="18.75" customHeight="1" x14ac:dyDescent="0.15">
      <c r="A24" s="89"/>
      <c r="B24" s="47"/>
      <c r="C24" s="47"/>
      <c r="D24" s="48"/>
      <c r="E24" s="49"/>
      <c r="F24" s="49"/>
      <c r="G24" s="50"/>
      <c r="H24" s="50"/>
      <c r="I24" s="93"/>
      <c r="J24" s="93"/>
      <c r="K24" s="51" t="s">
        <v>40</v>
      </c>
      <c r="L24" s="52">
        <f>ROUNDUP((K4*M24)+(K5*M24*0.75)+(K6*(M24*2)),2)</f>
        <v>0</v>
      </c>
      <c r="M24" s="48">
        <v>2</v>
      </c>
      <c r="N24" s="53">
        <f>ROUNDUP(M24*0.75,2)</f>
        <v>1.5</v>
      </c>
      <c r="O24" s="54"/>
      <c r="P24" s="73"/>
    </row>
    <row r="25" spans="1:16" ht="18.75" customHeight="1" x14ac:dyDescent="0.15">
      <c r="A25" s="89"/>
      <c r="B25" s="47"/>
      <c r="C25" s="47"/>
      <c r="D25" s="48"/>
      <c r="E25" s="49"/>
      <c r="F25" s="49"/>
      <c r="G25" s="50"/>
      <c r="H25" s="50"/>
      <c r="I25" s="93"/>
      <c r="J25" s="93"/>
      <c r="K25" s="51" t="s">
        <v>37</v>
      </c>
      <c r="L25" s="52">
        <f>ROUNDUP((K4*M25)+(K5*M25*0.75)+(K6*(M25*2)),2)</f>
        <v>0</v>
      </c>
      <c r="M25" s="48">
        <v>2</v>
      </c>
      <c r="N25" s="53">
        <f>ROUNDUP(M25*0.75,2)</f>
        <v>1.5</v>
      </c>
      <c r="O25" s="54"/>
      <c r="P25" s="73" t="s">
        <v>38</v>
      </c>
    </row>
    <row r="26" spans="1:16" ht="18.75" customHeight="1" x14ac:dyDescent="0.15">
      <c r="A26" s="89"/>
      <c r="B26" s="47"/>
      <c r="C26" s="47"/>
      <c r="D26" s="48"/>
      <c r="E26" s="49"/>
      <c r="F26" s="49"/>
      <c r="G26" s="50"/>
      <c r="H26" s="50"/>
      <c r="I26" s="93"/>
      <c r="J26" s="93"/>
      <c r="K26" s="51"/>
      <c r="L26" s="52"/>
      <c r="M26" s="48"/>
      <c r="N26" s="53"/>
      <c r="O26" s="54"/>
      <c r="P26" s="73"/>
    </row>
    <row r="27" spans="1:16" ht="18.75" customHeight="1" x14ac:dyDescent="0.15">
      <c r="A27" s="89"/>
      <c r="B27" s="55"/>
      <c r="C27" s="55"/>
      <c r="D27" s="56"/>
      <c r="E27" s="57"/>
      <c r="F27" s="57"/>
      <c r="G27" s="58"/>
      <c r="H27" s="58"/>
      <c r="I27" s="94"/>
      <c r="J27" s="94"/>
      <c r="K27" s="59"/>
      <c r="L27" s="60"/>
      <c r="M27" s="56"/>
      <c r="N27" s="61"/>
      <c r="O27" s="62"/>
      <c r="P27" s="74"/>
    </row>
    <row r="28" spans="1:16" ht="18.75" customHeight="1" x14ac:dyDescent="0.15">
      <c r="A28" s="89"/>
      <c r="B28" s="47" t="s">
        <v>46</v>
      </c>
      <c r="C28" s="47" t="s">
        <v>106</v>
      </c>
      <c r="D28" s="48">
        <v>2</v>
      </c>
      <c r="E28" s="49" t="s">
        <v>69</v>
      </c>
      <c r="F28" s="49">
        <f>ROUNDUP(D28*0.75,2)</f>
        <v>1.5</v>
      </c>
      <c r="G28" s="50">
        <f>ROUNDUP((K4*D28)+(K5*D28*0.75)+(K6*(D28*2)),0)</f>
        <v>0</v>
      </c>
      <c r="H28" s="50">
        <f>G28</f>
        <v>0</v>
      </c>
      <c r="I28" s="95" t="s">
        <v>47</v>
      </c>
      <c r="J28" s="96"/>
      <c r="K28" s="51" t="s">
        <v>50</v>
      </c>
      <c r="L28" s="52">
        <f>ROUNDUP((K4*M28)+(K5*M28*0.75)+(K6*(M28*2)),2)</f>
        <v>0</v>
      </c>
      <c r="M28" s="48">
        <v>100</v>
      </c>
      <c r="N28" s="53">
        <f>ROUNDUP(M28*0.75,2)</f>
        <v>75</v>
      </c>
      <c r="O28" s="54" t="s">
        <v>38</v>
      </c>
      <c r="P28" s="73"/>
    </row>
    <row r="29" spans="1:16" ht="18.75" customHeight="1" x14ac:dyDescent="0.15">
      <c r="A29" s="89"/>
      <c r="B29" s="47"/>
      <c r="C29" s="47" t="s">
        <v>67</v>
      </c>
      <c r="D29" s="76">
        <v>0.25</v>
      </c>
      <c r="E29" s="49" t="s">
        <v>69</v>
      </c>
      <c r="F29" s="49">
        <f>ROUNDUP(D29*0.75,2)</f>
        <v>0.19</v>
      </c>
      <c r="G29" s="50">
        <f>ROUNDUP((K4*D29)+(K5*D29*0.75)+(K6*(D29*2)),0)</f>
        <v>0</v>
      </c>
      <c r="H29" s="50">
        <f>G29</f>
        <v>0</v>
      </c>
      <c r="I29" s="93"/>
      <c r="J29" s="93"/>
      <c r="K29" s="51" t="s">
        <v>48</v>
      </c>
      <c r="L29" s="52">
        <f>ROUNDUP((K4*M29)+(K5*M29*0.75)+(K6*(M29*2)),2)</f>
        <v>0</v>
      </c>
      <c r="M29" s="48">
        <v>3</v>
      </c>
      <c r="N29" s="53">
        <f>ROUNDUP(M29*0.75,2)</f>
        <v>2.25</v>
      </c>
      <c r="O29" s="54" t="s">
        <v>68</v>
      </c>
      <c r="P29" s="73"/>
    </row>
    <row r="30" spans="1:16" ht="18.75" customHeight="1" x14ac:dyDescent="0.15">
      <c r="A30" s="89"/>
      <c r="B30" s="47"/>
      <c r="C30" s="47"/>
      <c r="D30" s="48"/>
      <c r="E30" s="49"/>
      <c r="F30" s="49"/>
      <c r="G30" s="50"/>
      <c r="H30" s="50"/>
      <c r="I30" s="93"/>
      <c r="J30" s="93"/>
      <c r="K30" s="51"/>
      <c r="L30" s="52"/>
      <c r="M30" s="48"/>
      <c r="N30" s="53"/>
      <c r="O30" s="54"/>
      <c r="P30" s="73"/>
    </row>
    <row r="31" spans="1:16" ht="18.75" customHeight="1" x14ac:dyDescent="0.15">
      <c r="A31" s="89"/>
      <c r="B31" s="55"/>
      <c r="C31" s="55"/>
      <c r="D31" s="56"/>
      <c r="E31" s="57"/>
      <c r="F31" s="57"/>
      <c r="G31" s="58"/>
      <c r="H31" s="58"/>
      <c r="I31" s="94"/>
      <c r="J31" s="94"/>
      <c r="K31" s="59"/>
      <c r="L31" s="60"/>
      <c r="M31" s="56"/>
      <c r="N31" s="61"/>
      <c r="O31" s="62"/>
      <c r="P31" s="74"/>
    </row>
    <row r="32" spans="1:16" ht="18.75" customHeight="1" x14ac:dyDescent="0.15">
      <c r="A32" s="89"/>
      <c r="B32" s="47" t="s">
        <v>107</v>
      </c>
      <c r="C32" s="47" t="s">
        <v>108</v>
      </c>
      <c r="D32" s="48">
        <v>20</v>
      </c>
      <c r="E32" s="49" t="s">
        <v>35</v>
      </c>
      <c r="F32" s="49">
        <f>ROUNDUP(D32*0.75,2)</f>
        <v>15</v>
      </c>
      <c r="G32" s="50">
        <f>ROUNDUP((K4*D32)+(K5*D32*0.75)+(K6*(D32*2)),0)</f>
        <v>0</v>
      </c>
      <c r="H32" s="50">
        <f>G32</f>
        <v>0</v>
      </c>
      <c r="I32" s="95"/>
      <c r="J32" s="96"/>
      <c r="K32" s="51"/>
      <c r="L32" s="52"/>
      <c r="M32" s="48"/>
      <c r="N32" s="53"/>
      <c r="O32" s="54"/>
      <c r="P32" s="73"/>
    </row>
    <row r="33" spans="1:16" ht="18.75" customHeight="1" x14ac:dyDescent="0.15">
      <c r="A33" s="89"/>
      <c r="B33" s="47"/>
      <c r="C33" s="47"/>
      <c r="D33" s="48"/>
      <c r="E33" s="49"/>
      <c r="F33" s="49"/>
      <c r="G33" s="50"/>
      <c r="H33" s="50"/>
      <c r="I33" s="93"/>
      <c r="J33" s="93"/>
      <c r="K33" s="51"/>
      <c r="L33" s="52"/>
      <c r="M33" s="48"/>
      <c r="N33" s="53"/>
      <c r="O33" s="54"/>
      <c r="P33" s="73"/>
    </row>
    <row r="34" spans="1:16" ht="18.75" customHeight="1" thickBot="1" x14ac:dyDescent="0.2">
      <c r="A34" s="90"/>
      <c r="B34" s="64"/>
      <c r="C34" s="64"/>
      <c r="D34" s="65"/>
      <c r="E34" s="66"/>
      <c r="F34" s="66"/>
      <c r="G34" s="67"/>
      <c r="H34" s="67"/>
      <c r="I34" s="97"/>
      <c r="J34" s="97"/>
      <c r="K34" s="68"/>
      <c r="L34" s="69"/>
      <c r="M34" s="65"/>
      <c r="N34" s="70"/>
      <c r="O34" s="71"/>
      <c r="P34" s="75"/>
    </row>
  </sheetData>
  <mergeCells count="14">
    <mergeCell ref="I28:J31"/>
    <mergeCell ref="I32:J34"/>
    <mergeCell ref="A9:A34"/>
    <mergeCell ref="I8:J8"/>
    <mergeCell ref="K8:L8"/>
    <mergeCell ref="I9:J11"/>
    <mergeCell ref="I12:J20"/>
    <mergeCell ref="I21:J27"/>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31"/>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111</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24</v>
      </c>
      <c r="C9" s="38"/>
      <c r="D9" s="44"/>
      <c r="E9" s="40"/>
      <c r="F9" s="40"/>
      <c r="G9" s="41"/>
      <c r="H9" s="41"/>
      <c r="I9" s="91"/>
      <c r="J9" s="92"/>
      <c r="K9" s="42" t="s">
        <v>24</v>
      </c>
      <c r="L9" s="43">
        <f>ROUNDUP((K4*M9)+(K5*M9*0.75)+(K6*(M9*2)),2)</f>
        <v>0</v>
      </c>
      <c r="M9" s="44">
        <v>110</v>
      </c>
      <c r="N9" s="45">
        <f>ROUNDUP(M9*0.75,2)</f>
        <v>82.5</v>
      </c>
      <c r="O9" s="46"/>
      <c r="P9" s="72"/>
    </row>
    <row r="10" spans="1:17" ht="18.75" customHeight="1" x14ac:dyDescent="0.15">
      <c r="A10" s="89"/>
      <c r="B10" s="47"/>
      <c r="C10" s="47"/>
      <c r="D10" s="48"/>
      <c r="E10" s="49"/>
      <c r="F10" s="49"/>
      <c r="G10" s="50"/>
      <c r="H10" s="50"/>
      <c r="I10" s="93"/>
      <c r="J10" s="93"/>
      <c r="K10" s="51"/>
      <c r="L10" s="52"/>
      <c r="M10" s="48"/>
      <c r="N10" s="53"/>
      <c r="O10" s="54"/>
      <c r="P10" s="73"/>
    </row>
    <row r="11" spans="1:17" ht="18.75" customHeight="1" x14ac:dyDescent="0.15">
      <c r="A11" s="89"/>
      <c r="B11" s="55"/>
      <c r="C11" s="55"/>
      <c r="D11" s="56"/>
      <c r="E11" s="57"/>
      <c r="F11" s="57"/>
      <c r="G11" s="58"/>
      <c r="H11" s="58"/>
      <c r="I11" s="94"/>
      <c r="J11" s="94"/>
      <c r="K11" s="59"/>
      <c r="L11" s="60"/>
      <c r="M11" s="56"/>
      <c r="N11" s="61"/>
      <c r="O11" s="62"/>
      <c r="P11" s="74"/>
    </row>
    <row r="12" spans="1:17" ht="18.75" customHeight="1" x14ac:dyDescent="0.15">
      <c r="A12" s="89"/>
      <c r="B12" s="47" t="s">
        <v>112</v>
      </c>
      <c r="C12" s="47" t="s">
        <v>114</v>
      </c>
      <c r="D12" s="48">
        <v>30</v>
      </c>
      <c r="E12" s="49" t="s">
        <v>35</v>
      </c>
      <c r="F12" s="49">
        <f t="shared" ref="F12:F18" si="0">ROUNDUP(D12*0.75,2)</f>
        <v>22.5</v>
      </c>
      <c r="G12" s="50">
        <f>ROUNDUP((K4*D12)+(K5*D12*0.75)+(K6*(D12*2)),0)</f>
        <v>0</v>
      </c>
      <c r="H12" s="50">
        <f>G12</f>
        <v>0</v>
      </c>
      <c r="I12" s="95" t="s">
        <v>113</v>
      </c>
      <c r="J12" s="96"/>
      <c r="K12" s="51" t="s">
        <v>33</v>
      </c>
      <c r="L12" s="52">
        <f>ROUNDUP((K4*M12)+(K5*M12*0.75)+(K6*(M12*2)),2)</f>
        <v>0</v>
      </c>
      <c r="M12" s="48">
        <v>1</v>
      </c>
      <c r="N12" s="53">
        <f>ROUNDUP(M12*0.75,2)</f>
        <v>0.75</v>
      </c>
      <c r="O12" s="54"/>
      <c r="P12" s="73"/>
    </row>
    <row r="13" spans="1:17" ht="18.75" customHeight="1" x14ac:dyDescent="0.15">
      <c r="A13" s="89"/>
      <c r="B13" s="47"/>
      <c r="C13" s="47" t="s">
        <v>31</v>
      </c>
      <c r="D13" s="48">
        <v>30</v>
      </c>
      <c r="E13" s="49" t="s">
        <v>35</v>
      </c>
      <c r="F13" s="49">
        <f t="shared" si="0"/>
        <v>22.5</v>
      </c>
      <c r="G13" s="50">
        <f>ROUNDUP((K4*D13)+(K5*D13*0.75)+(K6*(D13*2)),0)</f>
        <v>0</v>
      </c>
      <c r="H13" s="50">
        <f>G13+(G13*6/100)</f>
        <v>0</v>
      </c>
      <c r="I13" s="93"/>
      <c r="J13" s="93"/>
      <c r="K13" s="51" t="s">
        <v>86</v>
      </c>
      <c r="L13" s="52">
        <f>ROUNDUP((K4*M13)+(K5*M13*0.75)+(K6*(M13*2)),2)</f>
        <v>0</v>
      </c>
      <c r="M13" s="48">
        <v>50</v>
      </c>
      <c r="N13" s="53">
        <f>ROUNDUP(M13*0.75,2)</f>
        <v>37.5</v>
      </c>
      <c r="O13" s="54"/>
      <c r="P13" s="73"/>
    </row>
    <row r="14" spans="1:17" ht="18.75" customHeight="1" x14ac:dyDescent="0.15">
      <c r="A14" s="89"/>
      <c r="B14" s="47"/>
      <c r="C14" s="47" t="s">
        <v>115</v>
      </c>
      <c r="D14" s="48">
        <v>20</v>
      </c>
      <c r="E14" s="49" t="s">
        <v>35</v>
      </c>
      <c r="F14" s="49">
        <f t="shared" si="0"/>
        <v>15</v>
      </c>
      <c r="G14" s="50">
        <f>ROUNDUP((K4*D14)+(K5*D14*0.75)+(K6*(D14*2)),0)</f>
        <v>0</v>
      </c>
      <c r="H14" s="50">
        <f>G14+(G14*9/100)</f>
        <v>0</v>
      </c>
      <c r="I14" s="93"/>
      <c r="J14" s="93"/>
      <c r="K14" s="51"/>
      <c r="L14" s="52"/>
      <c r="M14" s="48"/>
      <c r="N14" s="53"/>
      <c r="O14" s="54"/>
      <c r="P14" s="73"/>
    </row>
    <row r="15" spans="1:17" ht="18.75" customHeight="1" x14ac:dyDescent="0.15">
      <c r="A15" s="89"/>
      <c r="B15" s="47"/>
      <c r="C15" s="47" t="s">
        <v>116</v>
      </c>
      <c r="D15" s="48">
        <v>10</v>
      </c>
      <c r="E15" s="49" t="s">
        <v>35</v>
      </c>
      <c r="F15" s="49">
        <f t="shared" si="0"/>
        <v>7.5</v>
      </c>
      <c r="G15" s="50">
        <f>ROUNDUP((K4*D15)+(K5*D15*0.75)+(K6*(D15*2)),0)</f>
        <v>0</v>
      </c>
      <c r="H15" s="50">
        <f>G15+(G15*3/100)</f>
        <v>0</v>
      </c>
      <c r="I15" s="93"/>
      <c r="J15" s="93"/>
      <c r="K15" s="51"/>
      <c r="L15" s="52"/>
      <c r="M15" s="48"/>
      <c r="N15" s="53"/>
      <c r="O15" s="54"/>
      <c r="P15" s="73"/>
    </row>
    <row r="16" spans="1:17" ht="18.75" customHeight="1" x14ac:dyDescent="0.15">
      <c r="A16" s="89"/>
      <c r="B16" s="47"/>
      <c r="C16" s="47" t="s">
        <v>117</v>
      </c>
      <c r="D16" s="48">
        <v>10</v>
      </c>
      <c r="E16" s="49" t="s">
        <v>35</v>
      </c>
      <c r="F16" s="49">
        <f t="shared" si="0"/>
        <v>7.5</v>
      </c>
      <c r="G16" s="50">
        <f>ROUNDUP((K4*D16)+(K5*D16*0.75)+(K6*(D16*2)),0)</f>
        <v>0</v>
      </c>
      <c r="H16" s="50">
        <f>G16+(G16*10/100)</f>
        <v>0</v>
      </c>
      <c r="I16" s="93"/>
      <c r="J16" s="93"/>
      <c r="K16" s="51"/>
      <c r="L16" s="52"/>
      <c r="M16" s="48"/>
      <c r="N16" s="53"/>
      <c r="O16" s="54"/>
      <c r="P16" s="73"/>
    </row>
    <row r="17" spans="1:16" ht="18.75" customHeight="1" x14ac:dyDescent="0.15">
      <c r="A17" s="89"/>
      <c r="B17" s="47"/>
      <c r="C17" s="47" t="s">
        <v>118</v>
      </c>
      <c r="D17" s="48">
        <v>10</v>
      </c>
      <c r="E17" s="49" t="s">
        <v>35</v>
      </c>
      <c r="F17" s="49">
        <f t="shared" si="0"/>
        <v>7.5</v>
      </c>
      <c r="G17" s="50">
        <f>ROUNDUP((K4*D17)+(K5*D17*0.75)+(K6*(D17*2)),0)</f>
        <v>0</v>
      </c>
      <c r="H17" s="50">
        <f>G17</f>
        <v>0</v>
      </c>
      <c r="I17" s="93"/>
      <c r="J17" s="93"/>
      <c r="K17" s="51"/>
      <c r="L17" s="52"/>
      <c r="M17" s="48"/>
      <c r="N17" s="53"/>
      <c r="O17" s="54" t="s">
        <v>119</v>
      </c>
      <c r="P17" s="73"/>
    </row>
    <row r="18" spans="1:16" ht="18.75" customHeight="1" x14ac:dyDescent="0.15">
      <c r="A18" s="89"/>
      <c r="B18" s="47"/>
      <c r="C18" s="47" t="s">
        <v>52</v>
      </c>
      <c r="D18" s="48">
        <v>40</v>
      </c>
      <c r="E18" s="49" t="s">
        <v>54</v>
      </c>
      <c r="F18" s="49">
        <f t="shared" si="0"/>
        <v>30</v>
      </c>
      <c r="G18" s="50">
        <f>ROUNDUP((K4*D18)+(K5*D18*0.75)+(K6*(D18*2)),0)</f>
        <v>0</v>
      </c>
      <c r="H18" s="50">
        <f>G18</f>
        <v>0</v>
      </c>
      <c r="I18" s="93"/>
      <c r="J18" s="93"/>
      <c r="K18" s="51"/>
      <c r="L18" s="52"/>
      <c r="M18" s="48"/>
      <c r="N18" s="53"/>
      <c r="O18" s="54" t="s">
        <v>53</v>
      </c>
      <c r="P18" s="73"/>
    </row>
    <row r="19" spans="1:16" ht="18.75" customHeight="1" x14ac:dyDescent="0.15">
      <c r="A19" s="89"/>
      <c r="B19" s="47"/>
      <c r="C19" s="47"/>
      <c r="D19" s="48"/>
      <c r="E19" s="49"/>
      <c r="F19" s="49"/>
      <c r="G19" s="50"/>
      <c r="H19" s="50"/>
      <c r="I19" s="93"/>
      <c r="J19" s="93"/>
      <c r="K19" s="51"/>
      <c r="L19" s="52"/>
      <c r="M19" s="48"/>
      <c r="N19" s="53"/>
      <c r="O19" s="54"/>
      <c r="P19" s="73"/>
    </row>
    <row r="20" spans="1:16" ht="18.75" customHeight="1" x14ac:dyDescent="0.15">
      <c r="A20" s="89"/>
      <c r="B20" s="47"/>
      <c r="C20" s="47"/>
      <c r="D20" s="48"/>
      <c r="E20" s="49"/>
      <c r="F20" s="49"/>
      <c r="G20" s="50"/>
      <c r="H20" s="50"/>
      <c r="I20" s="93"/>
      <c r="J20" s="93"/>
      <c r="K20" s="51"/>
      <c r="L20" s="52"/>
      <c r="M20" s="48"/>
      <c r="N20" s="53"/>
      <c r="O20" s="54"/>
      <c r="P20" s="73"/>
    </row>
    <row r="21" spans="1:16" ht="18.75" customHeight="1" x14ac:dyDescent="0.15">
      <c r="A21" s="89"/>
      <c r="B21" s="55"/>
      <c r="C21" s="55"/>
      <c r="D21" s="56"/>
      <c r="E21" s="57"/>
      <c r="F21" s="57"/>
      <c r="G21" s="58"/>
      <c r="H21" s="58"/>
      <c r="I21" s="94"/>
      <c r="J21" s="94"/>
      <c r="K21" s="59"/>
      <c r="L21" s="60"/>
      <c r="M21" s="56"/>
      <c r="N21" s="61"/>
      <c r="O21" s="62"/>
      <c r="P21" s="74"/>
    </row>
    <row r="22" spans="1:16" ht="18.75" customHeight="1" x14ac:dyDescent="0.15">
      <c r="A22" s="89"/>
      <c r="B22" s="47" t="s">
        <v>120</v>
      </c>
      <c r="C22" s="47" t="s">
        <v>99</v>
      </c>
      <c r="D22" s="48">
        <v>40</v>
      </c>
      <c r="E22" s="49" t="s">
        <v>35</v>
      </c>
      <c r="F22" s="49">
        <f>ROUNDUP(D22*0.75,2)</f>
        <v>30</v>
      </c>
      <c r="G22" s="50">
        <f>ROUNDUP((K4*D22)+(K5*D22*0.75)+(K6*(D22*2)),0)</f>
        <v>0</v>
      </c>
      <c r="H22" s="50">
        <f>G22+(G22*10/100)</f>
        <v>0</v>
      </c>
      <c r="I22" s="95" t="s">
        <v>248</v>
      </c>
      <c r="J22" s="96"/>
      <c r="K22" s="51" t="s">
        <v>43</v>
      </c>
      <c r="L22" s="52">
        <f>ROUNDUP((K4*M22)+(K5*M22*0.75)+(K6*(M22*2)),2)</f>
        <v>0</v>
      </c>
      <c r="M22" s="48">
        <v>0.1</v>
      </c>
      <c r="N22" s="53">
        <f>ROUNDUP(M22*0.75,2)</f>
        <v>0.08</v>
      </c>
      <c r="O22" s="54"/>
      <c r="P22" s="73"/>
    </row>
    <row r="23" spans="1:16" ht="18.75" customHeight="1" x14ac:dyDescent="0.15">
      <c r="A23" s="89"/>
      <c r="B23" s="47"/>
      <c r="C23" s="47" t="s">
        <v>98</v>
      </c>
      <c r="D23" s="48">
        <v>10</v>
      </c>
      <c r="E23" s="49" t="s">
        <v>35</v>
      </c>
      <c r="F23" s="49">
        <f>ROUNDUP(D23*0.75,2)</f>
        <v>7.5</v>
      </c>
      <c r="G23" s="50">
        <f>ROUNDUP((K4*D23)+(K5*D23*0.75)+(K6*(D23*2)),0)</f>
        <v>0</v>
      </c>
      <c r="H23" s="50">
        <f>G23</f>
        <v>0</v>
      </c>
      <c r="I23" s="93"/>
      <c r="J23" s="93"/>
      <c r="K23" s="51" t="s">
        <v>39</v>
      </c>
      <c r="L23" s="52">
        <f>ROUNDUP((K4*M23)+(K5*M23*0.75)+(K6*(M23*2)),2)</f>
        <v>0</v>
      </c>
      <c r="M23" s="48">
        <v>0.3</v>
      </c>
      <c r="N23" s="53">
        <f>ROUNDUP(M23*0.75,2)</f>
        <v>0.23</v>
      </c>
      <c r="O23" s="54"/>
      <c r="P23" s="73"/>
    </row>
    <row r="24" spans="1:16" ht="18.75" customHeight="1" x14ac:dyDescent="0.15">
      <c r="A24" s="89"/>
      <c r="B24" s="47"/>
      <c r="C24" s="47"/>
      <c r="D24" s="48"/>
      <c r="E24" s="49"/>
      <c r="F24" s="49"/>
      <c r="G24" s="50"/>
      <c r="H24" s="50"/>
      <c r="I24" s="93"/>
      <c r="J24" s="93"/>
      <c r="K24" s="51" t="s">
        <v>44</v>
      </c>
      <c r="L24" s="52">
        <f>ROUNDUP((K4*M24)+(K5*M24*0.75)+(K6*(M24*2)),2)</f>
        <v>0</v>
      </c>
      <c r="M24" s="48">
        <v>4</v>
      </c>
      <c r="N24" s="53">
        <f>ROUNDUP(M24*0.75,2)</f>
        <v>3</v>
      </c>
      <c r="O24" s="54"/>
      <c r="P24" s="73" t="s">
        <v>45</v>
      </c>
    </row>
    <row r="25" spans="1:16" ht="18.75" customHeight="1" x14ac:dyDescent="0.15">
      <c r="A25" s="89"/>
      <c r="B25" s="47"/>
      <c r="C25" s="47"/>
      <c r="D25" s="48"/>
      <c r="E25" s="49"/>
      <c r="F25" s="49"/>
      <c r="G25" s="50"/>
      <c r="H25" s="50"/>
      <c r="I25" s="93"/>
      <c r="J25" s="93"/>
      <c r="K25" s="51"/>
      <c r="L25" s="52"/>
      <c r="M25" s="48"/>
      <c r="N25" s="53"/>
      <c r="O25" s="54"/>
      <c r="P25" s="73"/>
    </row>
    <row r="26" spans="1:16" ht="18.75" customHeight="1" x14ac:dyDescent="0.15">
      <c r="A26" s="89"/>
      <c r="B26" s="47"/>
      <c r="C26" s="47"/>
      <c r="D26" s="48"/>
      <c r="E26" s="49"/>
      <c r="F26" s="49"/>
      <c r="G26" s="50"/>
      <c r="H26" s="50"/>
      <c r="I26" s="93"/>
      <c r="J26" s="93"/>
      <c r="K26" s="51"/>
      <c r="L26" s="52"/>
      <c r="M26" s="48"/>
      <c r="N26" s="53"/>
      <c r="O26" s="54"/>
      <c r="P26" s="73"/>
    </row>
    <row r="27" spans="1:16" ht="18.75" customHeight="1" x14ac:dyDescent="0.15">
      <c r="A27" s="89"/>
      <c r="B27" s="47"/>
      <c r="C27" s="47"/>
      <c r="D27" s="48"/>
      <c r="E27" s="49"/>
      <c r="F27" s="49"/>
      <c r="G27" s="50"/>
      <c r="H27" s="50"/>
      <c r="I27" s="93"/>
      <c r="J27" s="93"/>
      <c r="K27" s="51"/>
      <c r="L27" s="52"/>
      <c r="M27" s="48"/>
      <c r="N27" s="53"/>
      <c r="O27" s="54"/>
      <c r="P27" s="73"/>
    </row>
    <row r="28" spans="1:16" ht="18.75" customHeight="1" x14ac:dyDescent="0.15">
      <c r="A28" s="89"/>
      <c r="B28" s="55"/>
      <c r="C28" s="55"/>
      <c r="D28" s="56"/>
      <c r="E28" s="57"/>
      <c r="F28" s="57"/>
      <c r="G28" s="58"/>
      <c r="H28" s="58"/>
      <c r="I28" s="94"/>
      <c r="J28" s="94"/>
      <c r="K28" s="59"/>
      <c r="L28" s="60"/>
      <c r="M28" s="56"/>
      <c r="N28" s="61"/>
      <c r="O28" s="62"/>
      <c r="P28" s="74"/>
    </row>
    <row r="29" spans="1:16" ht="18.75" customHeight="1" x14ac:dyDescent="0.15">
      <c r="A29" s="89"/>
      <c r="B29" s="47" t="s">
        <v>122</v>
      </c>
      <c r="C29" s="47" t="s">
        <v>124</v>
      </c>
      <c r="D29" s="76">
        <v>0.16666666666666666</v>
      </c>
      <c r="E29" s="49" t="s">
        <v>69</v>
      </c>
      <c r="F29" s="49">
        <f>ROUNDUP(D29*0.75,2)</f>
        <v>0.13</v>
      </c>
      <c r="G29" s="50">
        <f>ROUNDUP((K4*D29)+(K5*D29*0.75)+(K6*(D29*2)),0)</f>
        <v>0</v>
      </c>
      <c r="H29" s="50">
        <f>G29</f>
        <v>0</v>
      </c>
      <c r="I29" s="95" t="s">
        <v>123</v>
      </c>
      <c r="J29" s="96"/>
      <c r="K29" s="51"/>
      <c r="L29" s="52"/>
      <c r="M29" s="48"/>
      <c r="N29" s="53"/>
      <c r="O29" s="54"/>
      <c r="P29" s="73"/>
    </row>
    <row r="30" spans="1:16" ht="18.75" customHeight="1" x14ac:dyDescent="0.15">
      <c r="A30" s="89"/>
      <c r="B30" s="47"/>
      <c r="C30" s="47"/>
      <c r="D30" s="48"/>
      <c r="E30" s="49"/>
      <c r="F30" s="49"/>
      <c r="G30" s="50"/>
      <c r="H30" s="50"/>
      <c r="I30" s="93"/>
      <c r="J30" s="93"/>
      <c r="K30" s="51"/>
      <c r="L30" s="52"/>
      <c r="M30" s="48"/>
      <c r="N30" s="53"/>
      <c r="O30" s="54"/>
      <c r="P30" s="73"/>
    </row>
    <row r="31" spans="1:16" ht="18.75" customHeight="1" thickBot="1" x14ac:dyDescent="0.2">
      <c r="A31" s="90"/>
      <c r="B31" s="64"/>
      <c r="C31" s="64"/>
      <c r="D31" s="65"/>
      <c r="E31" s="66"/>
      <c r="F31" s="66"/>
      <c r="G31" s="67"/>
      <c r="H31" s="67"/>
      <c r="I31" s="97"/>
      <c r="J31" s="97"/>
      <c r="K31" s="68"/>
      <c r="L31" s="69"/>
      <c r="M31" s="65"/>
      <c r="N31" s="70"/>
      <c r="O31" s="71"/>
      <c r="P31" s="75"/>
    </row>
  </sheetData>
  <mergeCells count="13">
    <mergeCell ref="I29:J31"/>
    <mergeCell ref="A9:A31"/>
    <mergeCell ref="I8:J8"/>
    <mergeCell ref="K8:L8"/>
    <mergeCell ref="I9:J11"/>
    <mergeCell ref="I12:J21"/>
    <mergeCell ref="I22:J28"/>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34"/>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130</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131</v>
      </c>
      <c r="C9" s="38" t="s">
        <v>133</v>
      </c>
      <c r="D9" s="39">
        <v>0.5</v>
      </c>
      <c r="E9" s="40" t="s">
        <v>27</v>
      </c>
      <c r="F9" s="40">
        <f>ROUNDUP(D9*0.75,2)</f>
        <v>0.38</v>
      </c>
      <c r="G9" s="41">
        <f>ROUNDUP((K4*D9)+(K5*D9*0.75)+(K6*(D9*2)),0)</f>
        <v>0</v>
      </c>
      <c r="H9" s="41">
        <f>G9</f>
        <v>0</v>
      </c>
      <c r="I9" s="91" t="s">
        <v>132</v>
      </c>
      <c r="J9" s="92"/>
      <c r="K9" s="42" t="s">
        <v>24</v>
      </c>
      <c r="L9" s="43">
        <f>ROUNDUP((K4*M9)+(K5*M9*0.75)+(K6*(M9*2)),2)</f>
        <v>0</v>
      </c>
      <c r="M9" s="44">
        <v>110</v>
      </c>
      <c r="N9" s="45">
        <f>ROUNDUP(M9*0.75,2)</f>
        <v>82.5</v>
      </c>
      <c r="O9" s="46"/>
      <c r="P9" s="72"/>
    </row>
    <row r="10" spans="1:17" ht="18.75" customHeight="1" x14ac:dyDescent="0.15">
      <c r="A10" s="89"/>
      <c r="B10" s="47"/>
      <c r="C10" s="47"/>
      <c r="D10" s="48"/>
      <c r="E10" s="49"/>
      <c r="F10" s="49"/>
      <c r="G10" s="50"/>
      <c r="H10" s="50"/>
      <c r="I10" s="93"/>
      <c r="J10" s="93"/>
      <c r="K10" s="51" t="s">
        <v>50</v>
      </c>
      <c r="L10" s="52">
        <f>ROUNDUP((K4*M10)+(K5*M10*0.75)+(K6*(M10*2)),2)</f>
        <v>0</v>
      </c>
      <c r="M10" s="48">
        <v>1.5</v>
      </c>
      <c r="N10" s="53">
        <f>ROUNDUP(M10*0.75,2)</f>
        <v>1.1300000000000001</v>
      </c>
      <c r="O10" s="54"/>
      <c r="P10" s="73"/>
    </row>
    <row r="11" spans="1:17" ht="18.75" customHeight="1" x14ac:dyDescent="0.15">
      <c r="A11" s="89"/>
      <c r="B11" s="47"/>
      <c r="C11" s="47"/>
      <c r="D11" s="48"/>
      <c r="E11" s="49"/>
      <c r="F11" s="49"/>
      <c r="G11" s="50"/>
      <c r="H11" s="50"/>
      <c r="I11" s="93"/>
      <c r="J11" s="93"/>
      <c r="K11" s="51" t="s">
        <v>37</v>
      </c>
      <c r="L11" s="52">
        <f>ROUNDUP((K4*M11)+(K5*M11*0.75)+(K6*(M11*2)),2)</f>
        <v>0</v>
      </c>
      <c r="M11" s="48">
        <v>1</v>
      </c>
      <c r="N11" s="53">
        <f>ROUNDUP(M11*0.75,2)</f>
        <v>0.75</v>
      </c>
      <c r="O11" s="54"/>
      <c r="P11" s="73" t="s">
        <v>38</v>
      </c>
    </row>
    <row r="12" spans="1:17" ht="18.75" customHeight="1" x14ac:dyDescent="0.15">
      <c r="A12" s="89"/>
      <c r="B12" s="47"/>
      <c r="C12" s="47"/>
      <c r="D12" s="48"/>
      <c r="E12" s="49"/>
      <c r="F12" s="49"/>
      <c r="G12" s="50"/>
      <c r="H12" s="50"/>
      <c r="I12" s="93"/>
      <c r="J12" s="93"/>
      <c r="K12" s="51"/>
      <c r="L12" s="52"/>
      <c r="M12" s="48"/>
      <c r="N12" s="53"/>
      <c r="O12" s="54"/>
      <c r="P12" s="73"/>
    </row>
    <row r="13" spans="1:17" ht="18.75" customHeight="1" x14ac:dyDescent="0.15">
      <c r="A13" s="89"/>
      <c r="B13" s="47"/>
      <c r="C13" s="47"/>
      <c r="D13" s="48"/>
      <c r="E13" s="49"/>
      <c r="F13" s="49"/>
      <c r="G13" s="50"/>
      <c r="H13" s="50"/>
      <c r="I13" s="93"/>
      <c r="J13" s="93"/>
      <c r="K13" s="51"/>
      <c r="L13" s="52"/>
      <c r="M13" s="48"/>
      <c r="N13" s="53"/>
      <c r="O13" s="54"/>
      <c r="P13" s="73"/>
    </row>
    <row r="14" spans="1:17" ht="18.75" customHeight="1" x14ac:dyDescent="0.15">
      <c r="A14" s="89"/>
      <c r="B14" s="55"/>
      <c r="C14" s="55"/>
      <c r="D14" s="56"/>
      <c r="E14" s="57"/>
      <c r="F14" s="57"/>
      <c r="G14" s="58"/>
      <c r="H14" s="58"/>
      <c r="I14" s="94"/>
      <c r="J14" s="94"/>
      <c r="K14" s="59"/>
      <c r="L14" s="60"/>
      <c r="M14" s="56"/>
      <c r="N14" s="61"/>
      <c r="O14" s="62"/>
      <c r="P14" s="74"/>
    </row>
    <row r="15" spans="1:17" ht="18.75" customHeight="1" x14ac:dyDescent="0.15">
      <c r="A15" s="89"/>
      <c r="B15" s="47" t="s">
        <v>134</v>
      </c>
      <c r="C15" s="47" t="s">
        <v>97</v>
      </c>
      <c r="D15" s="48">
        <v>1</v>
      </c>
      <c r="E15" s="49" t="s">
        <v>62</v>
      </c>
      <c r="F15" s="49">
        <f>ROUNDUP(D15*0.75,2)</f>
        <v>0.75</v>
      </c>
      <c r="G15" s="50">
        <f>ROUNDUP((K4*D15)+(K5*D15*0.75)+(K6*(D15*2)),0)</f>
        <v>0</v>
      </c>
      <c r="H15" s="50">
        <f>G15</f>
        <v>0</v>
      </c>
      <c r="I15" s="95" t="s">
        <v>135</v>
      </c>
      <c r="J15" s="96"/>
      <c r="K15" s="51" t="s">
        <v>50</v>
      </c>
      <c r="L15" s="52">
        <f>ROUNDUP((K4*M15)+(K5*M15*0.75)+(K6*(M15*2)),2)</f>
        <v>0</v>
      </c>
      <c r="M15" s="48">
        <v>30</v>
      </c>
      <c r="N15" s="53">
        <f>ROUNDUP(M15*0.75,2)</f>
        <v>22.5</v>
      </c>
      <c r="O15" s="54"/>
      <c r="P15" s="73"/>
    </row>
    <row r="16" spans="1:17" ht="18.75" customHeight="1" x14ac:dyDescent="0.15">
      <c r="A16" s="89"/>
      <c r="B16" s="47"/>
      <c r="C16" s="47" t="s">
        <v>137</v>
      </c>
      <c r="D16" s="48">
        <v>0.5</v>
      </c>
      <c r="E16" s="49" t="s">
        <v>35</v>
      </c>
      <c r="F16" s="49">
        <f>ROUNDUP(D16*0.75,2)</f>
        <v>0.38</v>
      </c>
      <c r="G16" s="50">
        <f>ROUNDUP((K4*D16)+(K5*D16*0.75)+(K6*(D16*2)),0)</f>
        <v>0</v>
      </c>
      <c r="H16" s="50">
        <f>G16+(G16*20/100)</f>
        <v>0</v>
      </c>
      <c r="I16" s="93"/>
      <c r="J16" s="93"/>
      <c r="K16" s="51" t="s">
        <v>37</v>
      </c>
      <c r="L16" s="52">
        <f>ROUNDUP((K4*M16)+(K5*M16*0.75)+(K6*(M16*2)),2)</f>
        <v>0</v>
      </c>
      <c r="M16" s="48">
        <v>2</v>
      </c>
      <c r="N16" s="53">
        <f>ROUNDUP(M16*0.75,2)</f>
        <v>1.5</v>
      </c>
      <c r="O16" s="54"/>
      <c r="P16" s="73" t="s">
        <v>38</v>
      </c>
    </row>
    <row r="17" spans="1:16" ht="18.75" customHeight="1" x14ac:dyDescent="0.15">
      <c r="A17" s="89"/>
      <c r="B17" s="47"/>
      <c r="C17" s="47" t="s">
        <v>116</v>
      </c>
      <c r="D17" s="48">
        <v>10</v>
      </c>
      <c r="E17" s="49" t="s">
        <v>35</v>
      </c>
      <c r="F17" s="49">
        <f>ROUNDUP(D17*0.75,2)</f>
        <v>7.5</v>
      </c>
      <c r="G17" s="50">
        <f>ROUNDUP((K4*D17)+(K5*D17*0.75)+(K6*(D17*2)),0)</f>
        <v>0</v>
      </c>
      <c r="H17" s="50">
        <f>G17+(G17*3/100)</f>
        <v>0</v>
      </c>
      <c r="I17" s="93"/>
      <c r="J17" s="93"/>
      <c r="K17" s="51" t="s">
        <v>63</v>
      </c>
      <c r="L17" s="52">
        <f>ROUNDUP((K4*M17)+(K5*M17*0.75)+(K6*(M17*2)),2)</f>
        <v>0</v>
      </c>
      <c r="M17" s="48">
        <v>1.5</v>
      </c>
      <c r="N17" s="53">
        <f>ROUNDUP(M17*0.75,2)</f>
        <v>1.1300000000000001</v>
      </c>
      <c r="O17" s="54"/>
      <c r="P17" s="73"/>
    </row>
    <row r="18" spans="1:16" ht="18.75" customHeight="1" x14ac:dyDescent="0.15">
      <c r="A18" s="89"/>
      <c r="B18" s="47"/>
      <c r="C18" s="47" t="s">
        <v>136</v>
      </c>
      <c r="D18" s="48">
        <v>10</v>
      </c>
      <c r="E18" s="49" t="s">
        <v>35</v>
      </c>
      <c r="F18" s="49">
        <f>ROUNDUP(D18*0.75,2)</f>
        <v>7.5</v>
      </c>
      <c r="G18" s="50">
        <f>ROUNDUP((K4*D18)+(K5*D18*0.75)+(K6*(D18*2)),0)</f>
        <v>0</v>
      </c>
      <c r="H18" s="50">
        <f>G18+(G18*10/100)</f>
        <v>0</v>
      </c>
      <c r="I18" s="93"/>
      <c r="J18" s="93"/>
      <c r="K18" s="51" t="s">
        <v>39</v>
      </c>
      <c r="L18" s="52">
        <f>ROUNDUP((K4*M18)+(K5*M18*0.75)+(K6*(M18*2)),2)</f>
        <v>0</v>
      </c>
      <c r="M18" s="48">
        <v>1.5</v>
      </c>
      <c r="N18" s="53">
        <f>ROUNDUP(M18*0.75,2)</f>
        <v>1.1300000000000001</v>
      </c>
      <c r="O18" s="54"/>
      <c r="P18" s="73"/>
    </row>
    <row r="19" spans="1:16" ht="18.75" customHeight="1" x14ac:dyDescent="0.15">
      <c r="A19" s="89"/>
      <c r="B19" s="47"/>
      <c r="C19" s="47"/>
      <c r="D19" s="48"/>
      <c r="E19" s="49"/>
      <c r="F19" s="49"/>
      <c r="G19" s="50"/>
      <c r="H19" s="50"/>
      <c r="I19" s="93"/>
      <c r="J19" s="93"/>
      <c r="K19" s="51"/>
      <c r="L19" s="52"/>
      <c r="M19" s="48"/>
      <c r="N19" s="53"/>
      <c r="O19" s="54"/>
      <c r="P19" s="73"/>
    </row>
    <row r="20" spans="1:16" ht="18.75" customHeight="1" x14ac:dyDescent="0.15">
      <c r="A20" s="89"/>
      <c r="B20" s="47"/>
      <c r="C20" s="47"/>
      <c r="D20" s="48"/>
      <c r="E20" s="49"/>
      <c r="F20" s="49"/>
      <c r="G20" s="50"/>
      <c r="H20" s="50"/>
      <c r="I20" s="93"/>
      <c r="J20" s="93"/>
      <c r="K20" s="51"/>
      <c r="L20" s="52"/>
      <c r="M20" s="48"/>
      <c r="N20" s="53"/>
      <c r="O20" s="54"/>
      <c r="P20" s="73"/>
    </row>
    <row r="21" spans="1:16" ht="18.75" customHeight="1" x14ac:dyDescent="0.15">
      <c r="A21" s="89"/>
      <c r="B21" s="47"/>
      <c r="C21" s="47"/>
      <c r="D21" s="48"/>
      <c r="E21" s="49"/>
      <c r="F21" s="49"/>
      <c r="G21" s="50"/>
      <c r="H21" s="50"/>
      <c r="I21" s="93"/>
      <c r="J21" s="93"/>
      <c r="K21" s="51"/>
      <c r="L21" s="52"/>
      <c r="M21" s="48"/>
      <c r="N21" s="53"/>
      <c r="O21" s="54"/>
      <c r="P21" s="73"/>
    </row>
    <row r="22" spans="1:16" ht="18.75" customHeight="1" x14ac:dyDescent="0.15">
      <c r="A22" s="89"/>
      <c r="B22" s="55"/>
      <c r="C22" s="55"/>
      <c r="D22" s="56"/>
      <c r="E22" s="57"/>
      <c r="F22" s="57"/>
      <c r="G22" s="58"/>
      <c r="H22" s="58"/>
      <c r="I22" s="94"/>
      <c r="J22" s="94"/>
      <c r="K22" s="59"/>
      <c r="L22" s="60"/>
      <c r="M22" s="56"/>
      <c r="N22" s="61"/>
      <c r="O22" s="62"/>
      <c r="P22" s="74"/>
    </row>
    <row r="23" spans="1:16" ht="18.75" customHeight="1" x14ac:dyDescent="0.15">
      <c r="A23" s="89"/>
      <c r="B23" s="47" t="s">
        <v>138</v>
      </c>
      <c r="C23" s="47" t="s">
        <v>140</v>
      </c>
      <c r="D23" s="48">
        <v>40</v>
      </c>
      <c r="E23" s="49" t="s">
        <v>35</v>
      </c>
      <c r="F23" s="49">
        <f>ROUNDUP(D23*0.75,2)</f>
        <v>30</v>
      </c>
      <c r="G23" s="50">
        <f>ROUNDUP((K4*D23)+(K5*D23*0.75)+(K6*(D23*2)),0)</f>
        <v>0</v>
      </c>
      <c r="H23" s="50">
        <f>G23+(G23*10/100)</f>
        <v>0</v>
      </c>
      <c r="I23" s="95" t="s">
        <v>139</v>
      </c>
      <c r="J23" s="96"/>
      <c r="K23" s="51" t="s">
        <v>65</v>
      </c>
      <c r="L23" s="52">
        <f>ROUNDUP((K4*M23)+(K5*M23*0.75)+(K6*(M23*2)),2)</f>
        <v>0</v>
      </c>
      <c r="M23" s="48">
        <v>1.5</v>
      </c>
      <c r="N23" s="53">
        <f>ROUNDUP(M23*0.75,2)</f>
        <v>1.1300000000000001</v>
      </c>
      <c r="O23" s="54"/>
      <c r="P23" s="73"/>
    </row>
    <row r="24" spans="1:16" ht="18.75" customHeight="1" x14ac:dyDescent="0.15">
      <c r="A24" s="89"/>
      <c r="B24" s="47"/>
      <c r="C24" s="47" t="s">
        <v>100</v>
      </c>
      <c r="D24" s="48">
        <v>2</v>
      </c>
      <c r="E24" s="49" t="s">
        <v>35</v>
      </c>
      <c r="F24" s="49">
        <f>ROUNDUP(D24*0.75,2)</f>
        <v>1.5</v>
      </c>
      <c r="G24" s="50">
        <f>ROUNDUP((K4*D24)+(K5*D24*0.75)+(K6*(D24*2)),0)</f>
        <v>0</v>
      </c>
      <c r="H24" s="50">
        <f>G24</f>
        <v>0</v>
      </c>
      <c r="I24" s="93"/>
      <c r="J24" s="93"/>
      <c r="K24" s="51" t="s">
        <v>50</v>
      </c>
      <c r="L24" s="52">
        <f>ROUNDUP((K4*M24)+(K5*M24*0.75)+(K6*(M24*2)),2)</f>
        <v>0</v>
      </c>
      <c r="M24" s="48">
        <v>5</v>
      </c>
      <c r="N24" s="53">
        <f>ROUNDUP(M24*0.75,2)</f>
        <v>3.75</v>
      </c>
      <c r="O24" s="54"/>
      <c r="P24" s="73"/>
    </row>
    <row r="25" spans="1:16" ht="18.75" customHeight="1" x14ac:dyDescent="0.15">
      <c r="A25" s="89"/>
      <c r="B25" s="47"/>
      <c r="C25" s="47"/>
      <c r="D25" s="48"/>
      <c r="E25" s="49"/>
      <c r="F25" s="49"/>
      <c r="G25" s="50"/>
      <c r="H25" s="50"/>
      <c r="I25" s="93"/>
      <c r="J25" s="93"/>
      <c r="K25" s="51" t="s">
        <v>40</v>
      </c>
      <c r="L25" s="52">
        <f>ROUNDUP((K4*M25)+(K5*M25*0.75)+(K6*(M25*2)),2)</f>
        <v>0</v>
      </c>
      <c r="M25" s="48">
        <v>1</v>
      </c>
      <c r="N25" s="53">
        <f>ROUNDUP(M25*0.75,2)</f>
        <v>0.75</v>
      </c>
      <c r="O25" s="54"/>
      <c r="P25" s="73"/>
    </row>
    <row r="26" spans="1:16" ht="18.75" customHeight="1" x14ac:dyDescent="0.15">
      <c r="A26" s="89"/>
      <c r="B26" s="47"/>
      <c r="C26" s="47"/>
      <c r="D26" s="48"/>
      <c r="E26" s="49"/>
      <c r="F26" s="49"/>
      <c r="G26" s="50"/>
      <c r="H26" s="50"/>
      <c r="I26" s="93"/>
      <c r="J26" s="93"/>
      <c r="K26" s="51" t="s">
        <v>43</v>
      </c>
      <c r="L26" s="52">
        <f>ROUNDUP((K4*M26)+(K5*M26*0.75)+(K6*(M26*2)),2)</f>
        <v>0</v>
      </c>
      <c r="M26" s="48">
        <v>0.1</v>
      </c>
      <c r="N26" s="53">
        <f>ROUNDUP(M26*0.75,2)</f>
        <v>0.08</v>
      </c>
      <c r="O26" s="54"/>
      <c r="P26" s="73"/>
    </row>
    <row r="27" spans="1:16" ht="18.75" customHeight="1" x14ac:dyDescent="0.15">
      <c r="A27" s="89"/>
      <c r="B27" s="47"/>
      <c r="C27" s="47"/>
      <c r="D27" s="48"/>
      <c r="E27" s="49"/>
      <c r="F27" s="49"/>
      <c r="G27" s="50"/>
      <c r="H27" s="50"/>
      <c r="I27" s="93"/>
      <c r="J27" s="93"/>
      <c r="K27" s="51"/>
      <c r="L27" s="52"/>
      <c r="M27" s="48"/>
      <c r="N27" s="53"/>
      <c r="O27" s="54"/>
      <c r="P27" s="73"/>
    </row>
    <row r="28" spans="1:16" ht="18.75" customHeight="1" x14ac:dyDescent="0.15">
      <c r="A28" s="89"/>
      <c r="B28" s="47"/>
      <c r="C28" s="47"/>
      <c r="D28" s="48"/>
      <c r="E28" s="49"/>
      <c r="F28" s="49"/>
      <c r="G28" s="50"/>
      <c r="H28" s="50"/>
      <c r="I28" s="93"/>
      <c r="J28" s="93"/>
      <c r="K28" s="51"/>
      <c r="L28" s="52"/>
      <c r="M28" s="48"/>
      <c r="N28" s="53"/>
      <c r="O28" s="54"/>
      <c r="P28" s="73"/>
    </row>
    <row r="29" spans="1:16" ht="18.75" customHeight="1" x14ac:dyDescent="0.15">
      <c r="A29" s="89"/>
      <c r="B29" s="55"/>
      <c r="C29" s="55"/>
      <c r="D29" s="56"/>
      <c r="E29" s="57"/>
      <c r="F29" s="57"/>
      <c r="G29" s="58"/>
      <c r="H29" s="58"/>
      <c r="I29" s="94"/>
      <c r="J29" s="94"/>
      <c r="K29" s="59"/>
      <c r="L29" s="60"/>
      <c r="M29" s="56"/>
      <c r="N29" s="61"/>
      <c r="O29" s="62"/>
      <c r="P29" s="74"/>
    </row>
    <row r="30" spans="1:16" ht="18.75" customHeight="1" x14ac:dyDescent="0.15">
      <c r="A30" s="89"/>
      <c r="B30" s="47" t="s">
        <v>141</v>
      </c>
      <c r="C30" s="47" t="s">
        <v>142</v>
      </c>
      <c r="D30" s="48">
        <v>20</v>
      </c>
      <c r="E30" s="49" t="s">
        <v>35</v>
      </c>
      <c r="F30" s="49">
        <f>ROUNDUP(D30*0.75,2)</f>
        <v>15</v>
      </c>
      <c r="G30" s="50">
        <f>ROUNDUP((K4*D30)+(K5*D30*0.75)+(K6*(D30*2)),0)</f>
        <v>0</v>
      </c>
      <c r="H30" s="50">
        <f>G30+(G30*3/100)</f>
        <v>0</v>
      </c>
      <c r="I30" s="95" t="s">
        <v>47</v>
      </c>
      <c r="J30" s="96"/>
      <c r="K30" s="51" t="s">
        <v>50</v>
      </c>
      <c r="L30" s="52">
        <f>ROUNDUP((K4*M30)+(K5*M30*0.75)+(K6*(M30*2)),2)</f>
        <v>0</v>
      </c>
      <c r="M30" s="48">
        <v>100</v>
      </c>
      <c r="N30" s="53">
        <f>ROUNDUP(M30*0.75,2)</f>
        <v>75</v>
      </c>
      <c r="O30" s="54"/>
      <c r="P30" s="73"/>
    </row>
    <row r="31" spans="1:16" ht="18.75" customHeight="1" x14ac:dyDescent="0.15">
      <c r="A31" s="89"/>
      <c r="B31" s="47"/>
      <c r="C31" s="47" t="s">
        <v>64</v>
      </c>
      <c r="D31" s="48">
        <v>0.5</v>
      </c>
      <c r="E31" s="49" t="s">
        <v>35</v>
      </c>
      <c r="F31" s="49">
        <f>ROUNDUP(D31*0.75,2)</f>
        <v>0.38</v>
      </c>
      <c r="G31" s="50">
        <f>ROUNDUP((K4*D31)+(K5*D31*0.75)+(K6*(D31*2)),0)</f>
        <v>0</v>
      </c>
      <c r="H31" s="50">
        <f>G31</f>
        <v>0</v>
      </c>
      <c r="I31" s="93"/>
      <c r="J31" s="93"/>
      <c r="K31" s="51" t="s">
        <v>48</v>
      </c>
      <c r="L31" s="52">
        <f>ROUNDUP((K4*M31)+(K5*M31*0.75)+(K6*(M31*2)),2)</f>
        <v>0</v>
      </c>
      <c r="M31" s="48">
        <v>3</v>
      </c>
      <c r="N31" s="53">
        <f>ROUNDUP(M31*0.75,2)</f>
        <v>2.25</v>
      </c>
      <c r="O31" s="54"/>
      <c r="P31" s="73"/>
    </row>
    <row r="32" spans="1:16" ht="18.75" customHeight="1" x14ac:dyDescent="0.15">
      <c r="A32" s="89"/>
      <c r="B32" s="47"/>
      <c r="C32" s="47" t="s">
        <v>143</v>
      </c>
      <c r="D32" s="77">
        <v>0.1</v>
      </c>
      <c r="E32" s="49" t="s">
        <v>144</v>
      </c>
      <c r="F32" s="49">
        <f>ROUNDUP(D32*0.75,2)</f>
        <v>0.08</v>
      </c>
      <c r="G32" s="50">
        <f>ROUNDUP((K4*D32)+(K5*D32*0.75)+(K6*(D32*2)),0)</f>
        <v>0</v>
      </c>
      <c r="H32" s="50">
        <f>G32</f>
        <v>0</v>
      </c>
      <c r="I32" s="93"/>
      <c r="J32" s="93"/>
      <c r="K32" s="51"/>
      <c r="L32" s="52"/>
      <c r="M32" s="48"/>
      <c r="N32" s="53"/>
      <c r="O32" s="54"/>
      <c r="P32" s="73"/>
    </row>
    <row r="33" spans="1:16" ht="18.75" customHeight="1" x14ac:dyDescent="0.15">
      <c r="A33" s="89"/>
      <c r="B33" s="47"/>
      <c r="C33" s="47"/>
      <c r="D33" s="48"/>
      <c r="E33" s="49"/>
      <c r="F33" s="49"/>
      <c r="G33" s="50"/>
      <c r="H33" s="50"/>
      <c r="I33" s="93"/>
      <c r="J33" s="93"/>
      <c r="K33" s="51"/>
      <c r="L33" s="52"/>
      <c r="M33" s="48"/>
      <c r="N33" s="53"/>
      <c r="O33" s="54"/>
      <c r="P33" s="73"/>
    </row>
    <row r="34" spans="1:16" ht="18.75" customHeight="1" thickBot="1" x14ac:dyDescent="0.2">
      <c r="A34" s="90"/>
      <c r="B34" s="64"/>
      <c r="C34" s="64"/>
      <c r="D34" s="65"/>
      <c r="E34" s="66"/>
      <c r="F34" s="66"/>
      <c r="G34" s="67"/>
      <c r="H34" s="67"/>
      <c r="I34" s="97"/>
      <c r="J34" s="97"/>
      <c r="K34" s="68"/>
      <c r="L34" s="69"/>
      <c r="M34" s="65"/>
      <c r="N34" s="70"/>
      <c r="O34" s="71"/>
      <c r="P34" s="75"/>
    </row>
  </sheetData>
  <mergeCells count="13">
    <mergeCell ref="I30:J34"/>
    <mergeCell ref="A9:A34"/>
    <mergeCell ref="I8:J8"/>
    <mergeCell ref="K8:L8"/>
    <mergeCell ref="I9:J14"/>
    <mergeCell ref="I15:J22"/>
    <mergeCell ref="I23:J29"/>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35"/>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151</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152</v>
      </c>
      <c r="C9" s="38" t="s">
        <v>153</v>
      </c>
      <c r="D9" s="39">
        <v>0.5</v>
      </c>
      <c r="E9" s="40" t="s">
        <v>27</v>
      </c>
      <c r="F9" s="40">
        <f>ROUNDUP(D9*0.75,2)</f>
        <v>0.38</v>
      </c>
      <c r="G9" s="41">
        <f>ROUNDUP((K4*D9)+(K5*D9*0.75)+(K6*(D9*2)),0)</f>
        <v>0</v>
      </c>
      <c r="H9" s="41">
        <f>G9</f>
        <v>0</v>
      </c>
      <c r="I9" s="91"/>
      <c r="J9" s="92"/>
      <c r="K9" s="42" t="s">
        <v>24</v>
      </c>
      <c r="L9" s="43">
        <f>ROUNDUP((K4*M9)+(K5*M9*0.75)+(K6*(M9*2)),2)</f>
        <v>0</v>
      </c>
      <c r="M9" s="44">
        <v>110</v>
      </c>
      <c r="N9" s="45">
        <f>ROUNDUP(M9*0.75,2)</f>
        <v>82.5</v>
      </c>
      <c r="O9" s="46" t="s">
        <v>145</v>
      </c>
      <c r="P9" s="72"/>
    </row>
    <row r="10" spans="1:17" ht="18.75" customHeight="1" x14ac:dyDescent="0.15">
      <c r="A10" s="89"/>
      <c r="B10" s="47"/>
      <c r="C10" s="47"/>
      <c r="D10" s="48"/>
      <c r="E10" s="49"/>
      <c r="F10" s="49"/>
      <c r="G10" s="50"/>
      <c r="H10" s="50"/>
      <c r="I10" s="93"/>
      <c r="J10" s="93"/>
      <c r="K10" s="51"/>
      <c r="L10" s="52"/>
      <c r="M10" s="48"/>
      <c r="N10" s="53"/>
      <c r="O10" s="54"/>
      <c r="P10" s="73"/>
    </row>
    <row r="11" spans="1:17" ht="18.75" customHeight="1" x14ac:dyDescent="0.15">
      <c r="A11" s="89"/>
      <c r="B11" s="55"/>
      <c r="C11" s="55"/>
      <c r="D11" s="56"/>
      <c r="E11" s="57"/>
      <c r="F11" s="57"/>
      <c r="G11" s="58"/>
      <c r="H11" s="58"/>
      <c r="I11" s="94"/>
      <c r="J11" s="94"/>
      <c r="K11" s="59"/>
      <c r="L11" s="60"/>
      <c r="M11" s="56"/>
      <c r="N11" s="61"/>
      <c r="O11" s="62"/>
      <c r="P11" s="74"/>
    </row>
    <row r="12" spans="1:17" ht="18.75" customHeight="1" x14ac:dyDescent="0.15">
      <c r="A12" s="89"/>
      <c r="B12" s="47" t="s">
        <v>154</v>
      </c>
      <c r="C12" s="47" t="s">
        <v>156</v>
      </c>
      <c r="D12" s="48">
        <v>40</v>
      </c>
      <c r="E12" s="49" t="s">
        <v>35</v>
      </c>
      <c r="F12" s="49">
        <f t="shared" ref="F12:F17" si="0">ROUNDUP(D12*0.75,2)</f>
        <v>30</v>
      </c>
      <c r="G12" s="50">
        <f>ROUNDUP((K4*D12)+(K5*D12*0.75)+(K6*(D12*2)),0)</f>
        <v>0</v>
      </c>
      <c r="H12" s="50">
        <f>G12</f>
        <v>0</v>
      </c>
      <c r="I12" s="95" t="s">
        <v>155</v>
      </c>
      <c r="J12" s="96"/>
      <c r="K12" s="51" t="s">
        <v>33</v>
      </c>
      <c r="L12" s="52">
        <f>ROUNDUP((K4*M12)+(K5*M12*0.75)+(K6*(M12*2)),2)</f>
        <v>0</v>
      </c>
      <c r="M12" s="48">
        <v>1</v>
      </c>
      <c r="N12" s="53">
        <f t="shared" ref="N12:N22" si="1">ROUNDUP(M12*0.75,2)</f>
        <v>0.75</v>
      </c>
      <c r="O12" s="54"/>
      <c r="P12" s="73"/>
    </row>
    <row r="13" spans="1:17" ht="18.75" customHeight="1" x14ac:dyDescent="0.15">
      <c r="A13" s="89"/>
      <c r="B13" s="47"/>
      <c r="C13" s="47" t="s">
        <v>31</v>
      </c>
      <c r="D13" s="48">
        <v>20</v>
      </c>
      <c r="E13" s="49" t="s">
        <v>35</v>
      </c>
      <c r="F13" s="49">
        <f t="shared" si="0"/>
        <v>15</v>
      </c>
      <c r="G13" s="50">
        <f>ROUNDUP((K4*D13)+(K5*D13*0.75)+(K6*(D13*2)),0)</f>
        <v>0</v>
      </c>
      <c r="H13" s="50">
        <f>G13+(G13*6/100)</f>
        <v>0</v>
      </c>
      <c r="I13" s="93"/>
      <c r="J13" s="93"/>
      <c r="K13" s="51" t="s">
        <v>43</v>
      </c>
      <c r="L13" s="52">
        <f>ROUNDUP((K4*M13)+(K5*M13*0.75)+(K6*(M13*2)),2)</f>
        <v>0</v>
      </c>
      <c r="M13" s="48">
        <v>0.1</v>
      </c>
      <c r="N13" s="53">
        <f t="shared" si="1"/>
        <v>0.08</v>
      </c>
      <c r="O13" s="54"/>
      <c r="P13" s="73"/>
    </row>
    <row r="14" spans="1:17" ht="18.75" customHeight="1" x14ac:dyDescent="0.15">
      <c r="A14" s="89"/>
      <c r="B14" s="47"/>
      <c r="C14" s="47" t="s">
        <v>95</v>
      </c>
      <c r="D14" s="48">
        <v>5</v>
      </c>
      <c r="E14" s="49" t="s">
        <v>35</v>
      </c>
      <c r="F14" s="49">
        <f t="shared" si="0"/>
        <v>3.75</v>
      </c>
      <c r="G14" s="50">
        <f>ROUNDUP((K4*D14)+(K5*D14*0.75)+(K6*(D14*2)),0)</f>
        <v>0</v>
      </c>
      <c r="H14" s="50">
        <f>G14</f>
        <v>0</v>
      </c>
      <c r="I14" s="93"/>
      <c r="J14" s="93"/>
      <c r="K14" s="51" t="s">
        <v>76</v>
      </c>
      <c r="L14" s="52">
        <f>ROUNDUP((K4*M14)+(K5*M14*0.75)+(K6*(M14*2)),2)</f>
        <v>0</v>
      </c>
      <c r="M14" s="48">
        <v>0.01</v>
      </c>
      <c r="N14" s="53">
        <f t="shared" si="1"/>
        <v>0.01</v>
      </c>
      <c r="O14" s="54" t="s">
        <v>38</v>
      </c>
      <c r="P14" s="73"/>
    </row>
    <row r="15" spans="1:17" ht="18.75" customHeight="1" x14ac:dyDescent="0.15">
      <c r="A15" s="89"/>
      <c r="B15" s="47"/>
      <c r="C15" s="47" t="s">
        <v>78</v>
      </c>
      <c r="D15" s="48">
        <v>5</v>
      </c>
      <c r="E15" s="49" t="s">
        <v>54</v>
      </c>
      <c r="F15" s="49">
        <f t="shared" si="0"/>
        <v>3.75</v>
      </c>
      <c r="G15" s="50">
        <f>ROUNDUP((K4*D15)+(K5*D15*0.75)+(K6*(D15*2)),0)</f>
        <v>0</v>
      </c>
      <c r="H15" s="50">
        <f>G15</f>
        <v>0</v>
      </c>
      <c r="I15" s="93"/>
      <c r="J15" s="93"/>
      <c r="K15" s="51" t="s">
        <v>33</v>
      </c>
      <c r="L15" s="52">
        <f>ROUNDUP((K4*M15)+(K5*M15*0.75)+(K6*(M15*2)),2)</f>
        <v>0</v>
      </c>
      <c r="M15" s="48">
        <v>2</v>
      </c>
      <c r="N15" s="53">
        <f t="shared" si="1"/>
        <v>1.5</v>
      </c>
      <c r="O15" s="54"/>
      <c r="P15" s="73"/>
    </row>
    <row r="16" spans="1:17" ht="18.75" customHeight="1" x14ac:dyDescent="0.15">
      <c r="A16" s="89"/>
      <c r="B16" s="47"/>
      <c r="C16" s="47" t="s">
        <v>125</v>
      </c>
      <c r="D16" s="48">
        <v>20</v>
      </c>
      <c r="E16" s="49" t="s">
        <v>35</v>
      </c>
      <c r="F16" s="49">
        <f t="shared" si="0"/>
        <v>15</v>
      </c>
      <c r="G16" s="50">
        <f>ROUNDUP((K4*D16)+(K5*D16*0.75)+(K6*(D16*2)),0)</f>
        <v>0</v>
      </c>
      <c r="H16" s="50">
        <f>G16+(G16*15/100)</f>
        <v>0</v>
      </c>
      <c r="I16" s="93"/>
      <c r="J16" s="93"/>
      <c r="K16" s="51" t="s">
        <v>63</v>
      </c>
      <c r="L16" s="52">
        <f>ROUNDUP((K4*M16)+(K5*M16*0.75)+(K6*(M16*2)),2)</f>
        <v>0</v>
      </c>
      <c r="M16" s="48">
        <v>1</v>
      </c>
      <c r="N16" s="53">
        <f t="shared" si="1"/>
        <v>0.75</v>
      </c>
      <c r="O16" s="54"/>
      <c r="P16" s="73"/>
    </row>
    <row r="17" spans="1:16" ht="18.75" customHeight="1" x14ac:dyDescent="0.15">
      <c r="A17" s="89"/>
      <c r="B17" s="47"/>
      <c r="C17" s="47" t="s">
        <v>110</v>
      </c>
      <c r="D17" s="48">
        <v>5</v>
      </c>
      <c r="E17" s="49" t="s">
        <v>35</v>
      </c>
      <c r="F17" s="49">
        <f t="shared" si="0"/>
        <v>3.75</v>
      </c>
      <c r="G17" s="50">
        <f>ROUNDUP((K4*D17)+(K5*D17*0.75)+(K6*(D17*2)),0)</f>
        <v>0</v>
      </c>
      <c r="H17" s="50">
        <f>G17</f>
        <v>0</v>
      </c>
      <c r="I17" s="93"/>
      <c r="J17" s="93"/>
      <c r="K17" s="51" t="s">
        <v>39</v>
      </c>
      <c r="L17" s="52">
        <f>ROUNDUP((K4*M17)+(K5*M17*0.75)+(K6*(M17*2)),2)</f>
        <v>0</v>
      </c>
      <c r="M17" s="48">
        <v>1.5</v>
      </c>
      <c r="N17" s="53">
        <f t="shared" si="1"/>
        <v>1.1300000000000001</v>
      </c>
      <c r="O17" s="54"/>
      <c r="P17" s="73"/>
    </row>
    <row r="18" spans="1:16" ht="18.75" customHeight="1" x14ac:dyDescent="0.15">
      <c r="A18" s="89"/>
      <c r="B18" s="47"/>
      <c r="C18" s="47"/>
      <c r="D18" s="48"/>
      <c r="E18" s="49"/>
      <c r="F18" s="49"/>
      <c r="G18" s="50"/>
      <c r="H18" s="50"/>
      <c r="I18" s="93"/>
      <c r="J18" s="93"/>
      <c r="K18" s="51" t="s">
        <v>40</v>
      </c>
      <c r="L18" s="52">
        <f>ROUNDUP((K4*M18)+(K5*M18*0.75)+(K6*(M18*2)),2)</f>
        <v>0</v>
      </c>
      <c r="M18" s="48">
        <v>1</v>
      </c>
      <c r="N18" s="53">
        <f t="shared" si="1"/>
        <v>0.75</v>
      </c>
      <c r="O18" s="54"/>
      <c r="P18" s="73"/>
    </row>
    <row r="19" spans="1:16" ht="18.75" customHeight="1" x14ac:dyDescent="0.15">
      <c r="A19" s="89"/>
      <c r="B19" s="47"/>
      <c r="C19" s="47"/>
      <c r="D19" s="48"/>
      <c r="E19" s="49"/>
      <c r="F19" s="49"/>
      <c r="G19" s="50"/>
      <c r="H19" s="50"/>
      <c r="I19" s="93"/>
      <c r="J19" s="93"/>
      <c r="K19" s="51" t="s">
        <v>37</v>
      </c>
      <c r="L19" s="52">
        <f>ROUNDUP((K4*M19)+(K5*M19*0.75)+(K6*(M19*2)),2)</f>
        <v>0</v>
      </c>
      <c r="M19" s="48">
        <v>2</v>
      </c>
      <c r="N19" s="53">
        <f t="shared" si="1"/>
        <v>1.5</v>
      </c>
      <c r="O19" s="54"/>
      <c r="P19" s="73" t="s">
        <v>38</v>
      </c>
    </row>
    <row r="20" spans="1:16" ht="18.75" customHeight="1" x14ac:dyDescent="0.15">
      <c r="A20" s="89"/>
      <c r="B20" s="47"/>
      <c r="C20" s="47"/>
      <c r="D20" s="48"/>
      <c r="E20" s="49"/>
      <c r="F20" s="49"/>
      <c r="G20" s="50"/>
      <c r="H20" s="50"/>
      <c r="I20" s="93"/>
      <c r="J20" s="93"/>
      <c r="K20" s="51" t="s">
        <v>74</v>
      </c>
      <c r="L20" s="52">
        <f>ROUNDUP((K4*M20)+(K5*M20*0.75)+(K6*(M20*2)),2)</f>
        <v>0</v>
      </c>
      <c r="M20" s="48">
        <v>1</v>
      </c>
      <c r="N20" s="53">
        <f t="shared" si="1"/>
        <v>0.75</v>
      </c>
      <c r="O20" s="54"/>
      <c r="P20" s="73" t="s">
        <v>53</v>
      </c>
    </row>
    <row r="21" spans="1:16" ht="18.75" customHeight="1" x14ac:dyDescent="0.15">
      <c r="A21" s="89"/>
      <c r="B21" s="47"/>
      <c r="C21" s="47"/>
      <c r="D21" s="48"/>
      <c r="E21" s="49"/>
      <c r="F21" s="49"/>
      <c r="G21" s="50"/>
      <c r="H21" s="50"/>
      <c r="I21" s="93"/>
      <c r="J21" s="93"/>
      <c r="K21" s="51" t="s">
        <v>43</v>
      </c>
      <c r="L21" s="52">
        <f>ROUNDUP((K4*M21)+(K5*M21*0.75)+(K6*(M21*2)),2)</f>
        <v>0</v>
      </c>
      <c r="M21" s="48">
        <v>0.1</v>
      </c>
      <c r="N21" s="53">
        <f t="shared" si="1"/>
        <v>0.08</v>
      </c>
      <c r="O21" s="54"/>
      <c r="P21" s="73"/>
    </row>
    <row r="22" spans="1:16" ht="18.75" customHeight="1" x14ac:dyDescent="0.15">
      <c r="A22" s="89"/>
      <c r="B22" s="47"/>
      <c r="C22" s="47"/>
      <c r="D22" s="48"/>
      <c r="E22" s="49"/>
      <c r="F22" s="49"/>
      <c r="G22" s="50"/>
      <c r="H22" s="50"/>
      <c r="I22" s="93"/>
      <c r="J22" s="93"/>
      <c r="K22" s="51" t="s">
        <v>76</v>
      </c>
      <c r="L22" s="52">
        <f>ROUNDUP((K4*M22)+(K5*M22*0.75)+(K6*(M22*2)),2)</f>
        <v>0</v>
      </c>
      <c r="M22" s="48">
        <v>0.01</v>
      </c>
      <c r="N22" s="53">
        <f t="shared" si="1"/>
        <v>0.01</v>
      </c>
      <c r="O22" s="54"/>
      <c r="P22" s="73"/>
    </row>
    <row r="23" spans="1:16" ht="18.75" customHeight="1" x14ac:dyDescent="0.15">
      <c r="A23" s="89"/>
      <c r="B23" s="47"/>
      <c r="C23" s="47"/>
      <c r="D23" s="48"/>
      <c r="E23" s="49"/>
      <c r="F23" s="49"/>
      <c r="G23" s="50"/>
      <c r="H23" s="50"/>
      <c r="I23" s="93"/>
      <c r="J23" s="93"/>
      <c r="K23" s="51"/>
      <c r="L23" s="52"/>
      <c r="M23" s="48"/>
      <c r="N23" s="53"/>
      <c r="O23" s="54"/>
      <c r="P23" s="73"/>
    </row>
    <row r="24" spans="1:16" ht="18.75" customHeight="1" x14ac:dyDescent="0.15">
      <c r="A24" s="89"/>
      <c r="B24" s="55"/>
      <c r="C24" s="55"/>
      <c r="D24" s="56"/>
      <c r="E24" s="57"/>
      <c r="F24" s="57"/>
      <c r="G24" s="58"/>
      <c r="H24" s="58"/>
      <c r="I24" s="94"/>
      <c r="J24" s="94"/>
      <c r="K24" s="59"/>
      <c r="L24" s="60"/>
      <c r="M24" s="56"/>
      <c r="N24" s="61"/>
      <c r="O24" s="62"/>
      <c r="P24" s="74"/>
    </row>
    <row r="25" spans="1:16" ht="18.75" customHeight="1" x14ac:dyDescent="0.15">
      <c r="A25" s="89"/>
      <c r="B25" s="47" t="s">
        <v>157</v>
      </c>
      <c r="C25" s="47" t="s">
        <v>147</v>
      </c>
      <c r="D25" s="48">
        <v>30</v>
      </c>
      <c r="E25" s="49" t="s">
        <v>35</v>
      </c>
      <c r="F25" s="49">
        <f>ROUNDUP(D25*0.75,2)</f>
        <v>22.5</v>
      </c>
      <c r="G25" s="50">
        <f>ROUNDUP((K4*D25)+(K5*D25*0.75)+(K6*(D25*2)),0)</f>
        <v>0</v>
      </c>
      <c r="H25" s="50">
        <f>G25+(G25*15/100)</f>
        <v>0</v>
      </c>
      <c r="I25" s="95" t="s">
        <v>158</v>
      </c>
      <c r="J25" s="96"/>
      <c r="K25" s="51" t="s">
        <v>39</v>
      </c>
      <c r="L25" s="52">
        <f>ROUNDUP((K4*M25)+(K5*M25*0.75)+(K6*(M25*2)),2)</f>
        <v>0</v>
      </c>
      <c r="M25" s="48">
        <v>1</v>
      </c>
      <c r="N25" s="53">
        <f>ROUNDUP(M25*0.75,2)</f>
        <v>0.75</v>
      </c>
      <c r="O25" s="54"/>
      <c r="P25" s="73"/>
    </row>
    <row r="26" spans="1:16" ht="18.75" customHeight="1" x14ac:dyDescent="0.15">
      <c r="A26" s="89"/>
      <c r="B26" s="47"/>
      <c r="C26" s="47" t="s">
        <v>159</v>
      </c>
      <c r="D26" s="48">
        <v>5</v>
      </c>
      <c r="E26" s="49" t="s">
        <v>35</v>
      </c>
      <c r="F26" s="49">
        <f>ROUNDUP(D26*0.75,2)</f>
        <v>3.75</v>
      </c>
      <c r="G26" s="50">
        <f>ROUNDUP((K4*D26)+(K5*D26*0.75)+(K6*(D26*2)),0)</f>
        <v>0</v>
      </c>
      <c r="H26" s="50">
        <f>G26</f>
        <v>0</v>
      </c>
      <c r="I26" s="93"/>
      <c r="J26" s="93"/>
      <c r="K26" s="51" t="s">
        <v>43</v>
      </c>
      <c r="L26" s="52">
        <f>ROUNDUP((K4*M26)+(K5*M26*0.75)+(K6*(M26*2)),2)</f>
        <v>0</v>
      </c>
      <c r="M26" s="48">
        <v>0.2</v>
      </c>
      <c r="N26" s="53">
        <f>ROUNDUP(M26*0.75,2)</f>
        <v>0.15</v>
      </c>
      <c r="O26" s="54"/>
      <c r="P26" s="73"/>
    </row>
    <row r="27" spans="1:16" ht="18.75" customHeight="1" x14ac:dyDescent="0.15">
      <c r="A27" s="89"/>
      <c r="B27" s="47"/>
      <c r="C27" s="47"/>
      <c r="D27" s="48"/>
      <c r="E27" s="49"/>
      <c r="F27" s="49"/>
      <c r="G27" s="50"/>
      <c r="H27" s="50"/>
      <c r="I27" s="93"/>
      <c r="J27" s="93"/>
      <c r="K27" s="51" t="s">
        <v>66</v>
      </c>
      <c r="L27" s="52">
        <f>ROUNDUP((K4*M27)+(K5*M27*0.75)+(K6*(M27*2)),2)</f>
        <v>0</v>
      </c>
      <c r="M27" s="48">
        <v>2</v>
      </c>
      <c r="N27" s="53">
        <f>ROUNDUP(M27*0.75,2)</f>
        <v>1.5</v>
      </c>
      <c r="O27" s="54"/>
      <c r="P27" s="73"/>
    </row>
    <row r="28" spans="1:16" ht="18.75" customHeight="1" x14ac:dyDescent="0.15">
      <c r="A28" s="89"/>
      <c r="B28" s="47"/>
      <c r="C28" s="47"/>
      <c r="D28" s="48"/>
      <c r="E28" s="49"/>
      <c r="F28" s="49"/>
      <c r="G28" s="50"/>
      <c r="H28" s="50"/>
      <c r="I28" s="93"/>
      <c r="J28" s="93"/>
      <c r="K28" s="51" t="s">
        <v>33</v>
      </c>
      <c r="L28" s="52">
        <f>ROUNDUP((K4*M28)+(K5*M28*0.75)+(K6*(M28*2)),2)</f>
        <v>0</v>
      </c>
      <c r="M28" s="48">
        <v>2</v>
      </c>
      <c r="N28" s="53">
        <f>ROUNDUP(M28*0.75,2)</f>
        <v>1.5</v>
      </c>
      <c r="O28" s="54"/>
      <c r="P28" s="73"/>
    </row>
    <row r="29" spans="1:16" ht="18.75" customHeight="1" x14ac:dyDescent="0.15">
      <c r="A29" s="89"/>
      <c r="B29" s="47"/>
      <c r="C29" s="47"/>
      <c r="D29" s="48"/>
      <c r="E29" s="49"/>
      <c r="F29" s="49"/>
      <c r="G29" s="50"/>
      <c r="H29" s="50"/>
      <c r="I29" s="93"/>
      <c r="J29" s="93"/>
      <c r="K29" s="51"/>
      <c r="L29" s="52"/>
      <c r="M29" s="48"/>
      <c r="N29" s="53"/>
      <c r="O29" s="54"/>
      <c r="P29" s="73"/>
    </row>
    <row r="30" spans="1:16" ht="18.75" customHeight="1" x14ac:dyDescent="0.15">
      <c r="A30" s="89"/>
      <c r="B30" s="55"/>
      <c r="C30" s="55"/>
      <c r="D30" s="56"/>
      <c r="E30" s="57"/>
      <c r="F30" s="57"/>
      <c r="G30" s="58"/>
      <c r="H30" s="58"/>
      <c r="I30" s="94"/>
      <c r="J30" s="94"/>
      <c r="K30" s="59"/>
      <c r="L30" s="60"/>
      <c r="M30" s="56"/>
      <c r="N30" s="61"/>
      <c r="O30" s="62"/>
      <c r="P30" s="74"/>
    </row>
    <row r="31" spans="1:16" ht="18.75" customHeight="1" x14ac:dyDescent="0.15">
      <c r="A31" s="89"/>
      <c r="B31" s="47" t="s">
        <v>77</v>
      </c>
      <c r="C31" s="47" t="s">
        <v>106</v>
      </c>
      <c r="D31" s="48">
        <v>2</v>
      </c>
      <c r="E31" s="49" t="s">
        <v>69</v>
      </c>
      <c r="F31" s="49">
        <f>ROUNDUP(D31*0.75,2)</f>
        <v>1.5</v>
      </c>
      <c r="G31" s="50">
        <f>ROUNDUP((K4*D31)+(K5*D31*0.75)+(K6*(D31*2)),0)</f>
        <v>0</v>
      </c>
      <c r="H31" s="50">
        <f>G31</f>
        <v>0</v>
      </c>
      <c r="I31" s="95" t="s">
        <v>47</v>
      </c>
      <c r="J31" s="96"/>
      <c r="K31" s="51" t="s">
        <v>50</v>
      </c>
      <c r="L31" s="52">
        <f>ROUNDUP((K4*M31)+(K5*M31*0.75)+(K6*(M31*2)),2)</f>
        <v>0</v>
      </c>
      <c r="M31" s="48">
        <v>100</v>
      </c>
      <c r="N31" s="53">
        <f>ROUNDUP(M31*0.75,2)</f>
        <v>75</v>
      </c>
      <c r="O31" s="54" t="s">
        <v>38</v>
      </c>
      <c r="P31" s="73"/>
    </row>
    <row r="32" spans="1:16" ht="18.75" customHeight="1" x14ac:dyDescent="0.15">
      <c r="A32" s="89"/>
      <c r="B32" s="47"/>
      <c r="C32" s="47" t="s">
        <v>127</v>
      </c>
      <c r="D32" s="48">
        <v>3</v>
      </c>
      <c r="E32" s="49" t="s">
        <v>35</v>
      </c>
      <c r="F32" s="49">
        <f>ROUNDUP(D32*0.75,2)</f>
        <v>2.25</v>
      </c>
      <c r="G32" s="50">
        <f>ROUNDUP((K4*D32)+(K5*D32*0.75)+(K6*(D32*2)),0)</f>
        <v>0</v>
      </c>
      <c r="H32" s="50">
        <f>G32+(G32*40/100)</f>
        <v>0</v>
      </c>
      <c r="I32" s="93"/>
      <c r="J32" s="93"/>
      <c r="K32" s="51" t="s">
        <v>43</v>
      </c>
      <c r="L32" s="52">
        <f>ROUNDUP((K4*M32)+(K5*M32*0.75)+(K6*(M32*2)),2)</f>
        <v>0</v>
      </c>
      <c r="M32" s="48">
        <v>0.1</v>
      </c>
      <c r="N32" s="53">
        <f>ROUNDUP(M32*0.75,2)</f>
        <v>0.08</v>
      </c>
      <c r="O32" s="54"/>
      <c r="P32" s="73"/>
    </row>
    <row r="33" spans="1:16" ht="18.75" customHeight="1" x14ac:dyDescent="0.15">
      <c r="A33" s="89"/>
      <c r="B33" s="47"/>
      <c r="C33" s="47"/>
      <c r="D33" s="48"/>
      <c r="E33" s="49"/>
      <c r="F33" s="49"/>
      <c r="G33" s="50"/>
      <c r="H33" s="50"/>
      <c r="I33" s="93"/>
      <c r="J33" s="93"/>
      <c r="K33" s="51" t="s">
        <v>37</v>
      </c>
      <c r="L33" s="52">
        <f>ROUNDUP((K4*M33)+(K5*M33*0.75)+(K6*(M33*2)),2)</f>
        <v>0</v>
      </c>
      <c r="M33" s="48">
        <v>0.5</v>
      </c>
      <c r="N33" s="53">
        <f>ROUNDUP(M33*0.75,2)</f>
        <v>0.38</v>
      </c>
      <c r="O33" s="54"/>
      <c r="P33" s="73" t="s">
        <v>38</v>
      </c>
    </row>
    <row r="34" spans="1:16" ht="18.75" customHeight="1" x14ac:dyDescent="0.15">
      <c r="A34" s="89"/>
      <c r="B34" s="47"/>
      <c r="C34" s="47"/>
      <c r="D34" s="48"/>
      <c r="E34" s="49"/>
      <c r="F34" s="49"/>
      <c r="G34" s="50"/>
      <c r="H34" s="50"/>
      <c r="I34" s="93"/>
      <c r="J34" s="93"/>
      <c r="K34" s="51"/>
      <c r="L34" s="52"/>
      <c r="M34" s="48"/>
      <c r="N34" s="53"/>
      <c r="O34" s="54"/>
      <c r="P34" s="73"/>
    </row>
    <row r="35" spans="1:16" ht="18.75" customHeight="1" thickBot="1" x14ac:dyDescent="0.2">
      <c r="A35" s="90"/>
      <c r="B35" s="64"/>
      <c r="C35" s="64"/>
      <c r="D35" s="65"/>
      <c r="E35" s="66"/>
      <c r="F35" s="66"/>
      <c r="G35" s="67"/>
      <c r="H35" s="67"/>
      <c r="I35" s="97"/>
      <c r="J35" s="97"/>
      <c r="K35" s="68"/>
      <c r="L35" s="69"/>
      <c r="M35" s="65"/>
      <c r="N35" s="70"/>
      <c r="O35" s="71"/>
      <c r="P35" s="75"/>
    </row>
  </sheetData>
  <mergeCells count="13">
    <mergeCell ref="I31:J35"/>
    <mergeCell ref="A9:A35"/>
    <mergeCell ref="I8:J8"/>
    <mergeCell ref="K8:L8"/>
    <mergeCell ref="I9:J11"/>
    <mergeCell ref="I12:J24"/>
    <mergeCell ref="I25:J30"/>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34"/>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07" t="s">
        <v>243</v>
      </c>
      <c r="C5" s="107"/>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165</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166</v>
      </c>
      <c r="C9" s="38" t="s">
        <v>114</v>
      </c>
      <c r="D9" s="44">
        <v>10</v>
      </c>
      <c r="E9" s="40" t="s">
        <v>35</v>
      </c>
      <c r="F9" s="40">
        <f>ROUNDUP(D9*0.75,2)</f>
        <v>7.5</v>
      </c>
      <c r="G9" s="41">
        <f>ROUNDUP((K4*D9)+(K5*D9*0.75)+(K6*(D9*2)),0)</f>
        <v>0</v>
      </c>
      <c r="H9" s="41">
        <f>G9</f>
        <v>0</v>
      </c>
      <c r="I9" s="91" t="s">
        <v>167</v>
      </c>
      <c r="J9" s="92"/>
      <c r="K9" s="42" t="s">
        <v>24</v>
      </c>
      <c r="L9" s="43">
        <f>ROUNDUP((K4*M9)+(K5*M9*0.75)+(K6*(M9*2)),2)</f>
        <v>0</v>
      </c>
      <c r="M9" s="44">
        <v>110</v>
      </c>
      <c r="N9" s="45">
        <f>ROUNDUP(M9*0.75,2)</f>
        <v>82.5</v>
      </c>
      <c r="O9" s="46"/>
      <c r="P9" s="72"/>
    </row>
    <row r="10" spans="1:17" ht="18.75" customHeight="1" x14ac:dyDescent="0.15">
      <c r="A10" s="89"/>
      <c r="B10" s="47"/>
      <c r="C10" s="47" t="s">
        <v>116</v>
      </c>
      <c r="D10" s="48">
        <v>10</v>
      </c>
      <c r="E10" s="49" t="s">
        <v>35</v>
      </c>
      <c r="F10" s="49">
        <f>ROUNDUP(D10*0.75,2)</f>
        <v>7.5</v>
      </c>
      <c r="G10" s="50">
        <f>ROUNDUP((K4*D10)+(K5*D10*0.75)+(K6*(D10*2)),0)</f>
        <v>0</v>
      </c>
      <c r="H10" s="50">
        <f>G10+(G10*3/100)</f>
        <v>0</v>
      </c>
      <c r="I10" s="93"/>
      <c r="J10" s="93"/>
      <c r="K10" s="51" t="s">
        <v>39</v>
      </c>
      <c r="L10" s="52">
        <f>ROUNDUP((K4*M10)+(K5*M10*0.75)+(K6*(M10*2)),2)</f>
        <v>0</v>
      </c>
      <c r="M10" s="48">
        <v>1</v>
      </c>
      <c r="N10" s="53">
        <f>ROUNDUP(M10*0.75,2)</f>
        <v>0.75</v>
      </c>
      <c r="O10" s="54"/>
      <c r="P10" s="73"/>
    </row>
    <row r="11" spans="1:17" ht="18.75" customHeight="1" x14ac:dyDescent="0.15">
      <c r="A11" s="89"/>
      <c r="B11" s="47"/>
      <c r="C11" s="47" t="s">
        <v>168</v>
      </c>
      <c r="D11" s="48">
        <v>10</v>
      </c>
      <c r="E11" s="49" t="s">
        <v>35</v>
      </c>
      <c r="F11" s="49">
        <f>ROUNDUP(D11*0.75,2)</f>
        <v>7.5</v>
      </c>
      <c r="G11" s="50">
        <f>ROUNDUP((K4*D11)+(K5*D11*0.75)+(K6*(D11*2)),0)</f>
        <v>0</v>
      </c>
      <c r="H11" s="50">
        <f>G11+(G11*20/100)</f>
        <v>0</v>
      </c>
      <c r="I11" s="93"/>
      <c r="J11" s="93"/>
      <c r="K11" s="51" t="s">
        <v>37</v>
      </c>
      <c r="L11" s="52">
        <f>ROUNDUP((K4*M11)+(K5*M11*0.75)+(K6*(M11*2)),2)</f>
        <v>0</v>
      </c>
      <c r="M11" s="48">
        <v>1</v>
      </c>
      <c r="N11" s="53">
        <f>ROUNDUP(M11*0.75,2)</f>
        <v>0.75</v>
      </c>
      <c r="O11" s="54"/>
      <c r="P11" s="73" t="s">
        <v>38</v>
      </c>
    </row>
    <row r="12" spans="1:17" ht="18.75" customHeight="1" x14ac:dyDescent="0.15">
      <c r="A12" s="89"/>
      <c r="B12" s="47"/>
      <c r="C12" s="47"/>
      <c r="D12" s="48"/>
      <c r="E12" s="49"/>
      <c r="F12" s="49"/>
      <c r="G12" s="50"/>
      <c r="H12" s="50"/>
      <c r="I12" s="93"/>
      <c r="J12" s="93"/>
      <c r="K12" s="51"/>
      <c r="L12" s="52"/>
      <c r="M12" s="48"/>
      <c r="N12" s="53"/>
      <c r="O12" s="54"/>
      <c r="P12" s="73"/>
    </row>
    <row r="13" spans="1:17" ht="18.75" customHeight="1" x14ac:dyDescent="0.15">
      <c r="A13" s="89"/>
      <c r="B13" s="47"/>
      <c r="C13" s="47"/>
      <c r="D13" s="48"/>
      <c r="E13" s="49"/>
      <c r="F13" s="49"/>
      <c r="G13" s="50"/>
      <c r="H13" s="50"/>
      <c r="I13" s="93"/>
      <c r="J13" s="93"/>
      <c r="K13" s="51"/>
      <c r="L13" s="52"/>
      <c r="M13" s="48"/>
      <c r="N13" s="53"/>
      <c r="O13" s="54"/>
      <c r="P13" s="73"/>
    </row>
    <row r="14" spans="1:17" ht="18.75" customHeight="1" x14ac:dyDescent="0.15">
      <c r="A14" s="89"/>
      <c r="B14" s="47"/>
      <c r="C14" s="47"/>
      <c r="D14" s="48"/>
      <c r="E14" s="49"/>
      <c r="F14" s="49"/>
      <c r="G14" s="50"/>
      <c r="H14" s="50"/>
      <c r="I14" s="93"/>
      <c r="J14" s="93"/>
      <c r="K14" s="51"/>
      <c r="L14" s="52"/>
      <c r="M14" s="48"/>
      <c r="N14" s="53"/>
      <c r="O14" s="54"/>
      <c r="P14" s="73"/>
    </row>
    <row r="15" spans="1:17" ht="18.75" customHeight="1" x14ac:dyDescent="0.15">
      <c r="A15" s="89"/>
      <c r="B15" s="55"/>
      <c r="C15" s="55"/>
      <c r="D15" s="56"/>
      <c r="E15" s="57"/>
      <c r="F15" s="57"/>
      <c r="G15" s="58"/>
      <c r="H15" s="58"/>
      <c r="I15" s="94"/>
      <c r="J15" s="94"/>
      <c r="K15" s="59"/>
      <c r="L15" s="60"/>
      <c r="M15" s="56"/>
      <c r="N15" s="61"/>
      <c r="O15" s="62"/>
      <c r="P15" s="74"/>
    </row>
    <row r="16" spans="1:17" ht="18.75" customHeight="1" x14ac:dyDescent="0.15">
      <c r="A16" s="89"/>
      <c r="B16" s="47" t="s">
        <v>169</v>
      </c>
      <c r="C16" s="47" t="s">
        <v>59</v>
      </c>
      <c r="D16" s="48">
        <v>1</v>
      </c>
      <c r="E16" s="49" t="s">
        <v>62</v>
      </c>
      <c r="F16" s="49">
        <f t="shared" ref="F16:F21" si="0">ROUNDUP(D16*0.75,2)</f>
        <v>0.75</v>
      </c>
      <c r="G16" s="50">
        <f>ROUNDUP((K4*D16)+(K5*D16*0.75)+(K6*(D16*2)),0)</f>
        <v>0</v>
      </c>
      <c r="H16" s="50">
        <f>G16</f>
        <v>0</v>
      </c>
      <c r="I16" s="95" t="s">
        <v>170</v>
      </c>
      <c r="J16" s="96"/>
      <c r="K16" s="51" t="s">
        <v>96</v>
      </c>
      <c r="L16" s="52">
        <f>ROUNDUP((K4*M16)+(K5*M16*0.75)+(K6*(M16*2)),2)</f>
        <v>0</v>
      </c>
      <c r="M16" s="48">
        <v>2</v>
      </c>
      <c r="N16" s="53">
        <f>ROUNDUP(M16*0.75,2)</f>
        <v>1.5</v>
      </c>
      <c r="O16" s="54"/>
      <c r="P16" s="73"/>
    </row>
    <row r="17" spans="1:16" ht="18.75" customHeight="1" x14ac:dyDescent="0.15">
      <c r="A17" s="89"/>
      <c r="B17" s="47"/>
      <c r="C17" s="47" t="s">
        <v>171</v>
      </c>
      <c r="D17" s="48">
        <v>5</v>
      </c>
      <c r="E17" s="49" t="s">
        <v>35</v>
      </c>
      <c r="F17" s="49">
        <f t="shared" si="0"/>
        <v>3.75</v>
      </c>
      <c r="G17" s="50">
        <f>ROUNDUP((K4*D17)+(K5*D17*0.75)+(K6*(D17*2)),0)</f>
        <v>0</v>
      </c>
      <c r="H17" s="50">
        <f>G17</f>
        <v>0</v>
      </c>
      <c r="I17" s="93"/>
      <c r="J17" s="93"/>
      <c r="K17" s="51" t="s">
        <v>37</v>
      </c>
      <c r="L17" s="52">
        <f>ROUNDUP((K4*M17)+(K5*M17*0.75)+(K6*(M17*2)),2)</f>
        <v>0</v>
      </c>
      <c r="M17" s="48">
        <v>1.5</v>
      </c>
      <c r="N17" s="53">
        <f>ROUNDUP(M17*0.75,2)</f>
        <v>1.1300000000000001</v>
      </c>
      <c r="O17" s="54"/>
      <c r="P17" s="73" t="s">
        <v>38</v>
      </c>
    </row>
    <row r="18" spans="1:16" ht="18.75" customHeight="1" x14ac:dyDescent="0.15">
      <c r="A18" s="89"/>
      <c r="B18" s="47"/>
      <c r="C18" s="47" t="s">
        <v>127</v>
      </c>
      <c r="D18" s="48">
        <v>5</v>
      </c>
      <c r="E18" s="49" t="s">
        <v>35</v>
      </c>
      <c r="F18" s="49">
        <f t="shared" si="0"/>
        <v>3.75</v>
      </c>
      <c r="G18" s="50">
        <f>ROUNDUP((K4*D18)+(K5*D18*0.75)+(K6*(D18*2)),0)</f>
        <v>0</v>
      </c>
      <c r="H18" s="50">
        <f>G18+(G18*40/100)</f>
        <v>0</v>
      </c>
      <c r="I18" s="93"/>
      <c r="J18" s="93"/>
      <c r="K18" s="51" t="s">
        <v>63</v>
      </c>
      <c r="L18" s="52">
        <f>ROUNDUP((K4*M18)+(K5*M18*0.75)+(K6*(M18*2)),2)</f>
        <v>0</v>
      </c>
      <c r="M18" s="48">
        <v>3</v>
      </c>
      <c r="N18" s="53">
        <f>ROUNDUP(M18*0.75,2)</f>
        <v>2.25</v>
      </c>
      <c r="O18" s="54"/>
      <c r="P18" s="73"/>
    </row>
    <row r="19" spans="1:16" ht="18.75" customHeight="1" x14ac:dyDescent="0.15">
      <c r="A19" s="89"/>
      <c r="B19" s="47"/>
      <c r="C19" s="47" t="s">
        <v>173</v>
      </c>
      <c r="D19" s="48">
        <v>1</v>
      </c>
      <c r="E19" s="49" t="s">
        <v>35</v>
      </c>
      <c r="F19" s="49">
        <f t="shared" si="0"/>
        <v>0.75</v>
      </c>
      <c r="G19" s="50">
        <f>ROUNDUP((K4*D19)+(K5*D19*0.75)+(K6*(D19*2)),0)</f>
        <v>0</v>
      </c>
      <c r="H19" s="50">
        <f>G19</f>
        <v>0</v>
      </c>
      <c r="I19" s="93"/>
      <c r="J19" s="93"/>
      <c r="K19" s="51" t="s">
        <v>33</v>
      </c>
      <c r="L19" s="52">
        <f>ROUNDUP((K4*M19)+(K5*M19*0.75)+(K6*(M19*2)),2)</f>
        <v>0</v>
      </c>
      <c r="M19" s="48">
        <v>1</v>
      </c>
      <c r="N19" s="53">
        <f>ROUNDUP(M19*0.75,2)</f>
        <v>0.75</v>
      </c>
      <c r="O19" s="54"/>
      <c r="P19" s="73"/>
    </row>
    <row r="20" spans="1:16" ht="18.75" customHeight="1" x14ac:dyDescent="0.15">
      <c r="A20" s="89"/>
      <c r="B20" s="47"/>
      <c r="C20" s="47" t="s">
        <v>95</v>
      </c>
      <c r="D20" s="48">
        <v>3</v>
      </c>
      <c r="E20" s="49" t="s">
        <v>35</v>
      </c>
      <c r="F20" s="49">
        <f t="shared" si="0"/>
        <v>2.25</v>
      </c>
      <c r="G20" s="50">
        <f>ROUNDUP((K4*D20)+(K5*D20*0.75)+(K6*(D20*2)),0)</f>
        <v>0</v>
      </c>
      <c r="H20" s="50">
        <f>G20</f>
        <v>0</v>
      </c>
      <c r="I20" s="93"/>
      <c r="J20" s="93"/>
      <c r="K20" s="51"/>
      <c r="L20" s="52"/>
      <c r="M20" s="48"/>
      <c r="N20" s="53"/>
      <c r="O20" s="54" t="s">
        <v>38</v>
      </c>
      <c r="P20" s="73"/>
    </row>
    <row r="21" spans="1:16" ht="18.75" customHeight="1" x14ac:dyDescent="0.15">
      <c r="A21" s="89"/>
      <c r="B21" s="47"/>
      <c r="C21" s="47" t="s">
        <v>172</v>
      </c>
      <c r="D21" s="48">
        <v>20</v>
      </c>
      <c r="E21" s="49" t="s">
        <v>35</v>
      </c>
      <c r="F21" s="49">
        <f t="shared" si="0"/>
        <v>15</v>
      </c>
      <c r="G21" s="50">
        <f>ROUNDUP((K4*D21)+(K5*D21*0.75)+(K6*(D21*2)),0)</f>
        <v>0</v>
      </c>
      <c r="H21" s="50">
        <f>G21+(G21*3/100)</f>
        <v>0</v>
      </c>
      <c r="I21" s="93"/>
      <c r="J21" s="93"/>
      <c r="K21" s="51"/>
      <c r="L21" s="52"/>
      <c r="M21" s="48"/>
      <c r="N21" s="53"/>
      <c r="O21" s="54"/>
      <c r="P21" s="73"/>
    </row>
    <row r="22" spans="1:16" ht="18.75" customHeight="1" x14ac:dyDescent="0.15">
      <c r="A22" s="89"/>
      <c r="B22" s="47"/>
      <c r="C22" s="47"/>
      <c r="D22" s="48"/>
      <c r="E22" s="49"/>
      <c r="F22" s="49"/>
      <c r="G22" s="50"/>
      <c r="H22" s="50"/>
      <c r="I22" s="93"/>
      <c r="J22" s="93"/>
      <c r="K22" s="51"/>
      <c r="L22" s="52"/>
      <c r="M22" s="48"/>
      <c r="N22" s="53"/>
      <c r="O22" s="54"/>
      <c r="P22" s="73"/>
    </row>
    <row r="23" spans="1:16" ht="18.75" customHeight="1" x14ac:dyDescent="0.15">
      <c r="A23" s="89"/>
      <c r="B23" s="47"/>
      <c r="C23" s="47"/>
      <c r="D23" s="48"/>
      <c r="E23" s="49"/>
      <c r="F23" s="49"/>
      <c r="G23" s="50"/>
      <c r="H23" s="50"/>
      <c r="I23" s="93"/>
      <c r="J23" s="93"/>
      <c r="K23" s="51"/>
      <c r="L23" s="52"/>
      <c r="M23" s="48"/>
      <c r="N23" s="53"/>
      <c r="O23" s="54"/>
      <c r="P23" s="73"/>
    </row>
    <row r="24" spans="1:16" ht="18.75" customHeight="1" x14ac:dyDescent="0.15">
      <c r="A24" s="89"/>
      <c r="B24" s="47"/>
      <c r="C24" s="47"/>
      <c r="D24" s="48"/>
      <c r="E24" s="49"/>
      <c r="F24" s="49"/>
      <c r="G24" s="50"/>
      <c r="H24" s="50"/>
      <c r="I24" s="93"/>
      <c r="J24" s="93"/>
      <c r="K24" s="51"/>
      <c r="L24" s="52"/>
      <c r="M24" s="48"/>
      <c r="N24" s="53"/>
      <c r="O24" s="54"/>
      <c r="P24" s="73"/>
    </row>
    <row r="25" spans="1:16" ht="18.75" customHeight="1" x14ac:dyDescent="0.15">
      <c r="A25" s="89"/>
      <c r="B25" s="55"/>
      <c r="C25" s="55"/>
      <c r="D25" s="56"/>
      <c r="E25" s="57"/>
      <c r="F25" s="57"/>
      <c r="G25" s="58"/>
      <c r="H25" s="58"/>
      <c r="I25" s="94"/>
      <c r="J25" s="94"/>
      <c r="K25" s="59"/>
      <c r="L25" s="60"/>
      <c r="M25" s="56"/>
      <c r="N25" s="61"/>
      <c r="O25" s="62"/>
      <c r="P25" s="74"/>
    </row>
    <row r="26" spans="1:16" ht="18.75" customHeight="1" x14ac:dyDescent="0.15">
      <c r="A26" s="89"/>
      <c r="B26" s="47" t="s">
        <v>174</v>
      </c>
      <c r="C26" s="47" t="s">
        <v>126</v>
      </c>
      <c r="D26" s="48">
        <v>30</v>
      </c>
      <c r="E26" s="49" t="s">
        <v>35</v>
      </c>
      <c r="F26" s="49">
        <f>ROUNDUP(D26*0.75,2)</f>
        <v>22.5</v>
      </c>
      <c r="G26" s="50">
        <f>ROUNDUP((K4*D26)+(K5*D26*0.75)+(K6*(D26*2)),0)</f>
        <v>0</v>
      </c>
      <c r="H26" s="50">
        <f>G26+(G26*6/100)</f>
        <v>0</v>
      </c>
      <c r="I26" s="95" t="s">
        <v>175</v>
      </c>
      <c r="J26" s="96"/>
      <c r="K26" s="51" t="s">
        <v>39</v>
      </c>
      <c r="L26" s="52">
        <f>ROUNDUP((K4*M26)+(K5*M26*0.75)+(K6*(M26*2)),2)</f>
        <v>0</v>
      </c>
      <c r="M26" s="48">
        <v>1</v>
      </c>
      <c r="N26" s="53">
        <f>ROUNDUP(M26*0.75,2)</f>
        <v>0.75</v>
      </c>
      <c r="O26" s="54"/>
      <c r="P26" s="73"/>
    </row>
    <row r="27" spans="1:16" ht="18.75" customHeight="1" x14ac:dyDescent="0.15">
      <c r="A27" s="89"/>
      <c r="B27" s="47"/>
      <c r="C27" s="47" t="s">
        <v>176</v>
      </c>
      <c r="D27" s="48">
        <v>10</v>
      </c>
      <c r="E27" s="49" t="s">
        <v>35</v>
      </c>
      <c r="F27" s="49">
        <f>ROUNDUP(D27*0.75,2)</f>
        <v>7.5</v>
      </c>
      <c r="G27" s="50">
        <f>ROUNDUP((K4*D27)+(K5*D27*0.75)+(K6*(D27*2)),0)</f>
        <v>0</v>
      </c>
      <c r="H27" s="50">
        <f>G27+(G27*2/100)</f>
        <v>0</v>
      </c>
      <c r="I27" s="93"/>
      <c r="J27" s="93"/>
      <c r="K27" s="51" t="s">
        <v>37</v>
      </c>
      <c r="L27" s="52">
        <f>ROUNDUP((K4*M27)+(K5*M27*0.75)+(K6*(M27*2)),2)</f>
        <v>0</v>
      </c>
      <c r="M27" s="48">
        <v>1</v>
      </c>
      <c r="N27" s="53">
        <f>ROUNDUP(M27*0.75,2)</f>
        <v>0.75</v>
      </c>
      <c r="O27" s="54"/>
      <c r="P27" s="73" t="s">
        <v>38</v>
      </c>
    </row>
    <row r="28" spans="1:16" ht="18.75" customHeight="1" x14ac:dyDescent="0.15">
      <c r="A28" s="89"/>
      <c r="B28" s="47"/>
      <c r="C28" s="47"/>
      <c r="D28" s="48"/>
      <c r="E28" s="49"/>
      <c r="F28" s="49"/>
      <c r="G28" s="50"/>
      <c r="H28" s="50"/>
      <c r="I28" s="93"/>
      <c r="J28" s="93"/>
      <c r="K28" s="51" t="s">
        <v>66</v>
      </c>
      <c r="L28" s="52">
        <f>ROUNDUP((K4*M28)+(K5*M28*0.75)+(K6*(M28*2)),2)</f>
        <v>0</v>
      </c>
      <c r="M28" s="48">
        <v>2</v>
      </c>
      <c r="N28" s="53">
        <f>ROUNDUP(M28*0.75,2)</f>
        <v>1.5</v>
      </c>
      <c r="O28" s="54"/>
      <c r="P28" s="73"/>
    </row>
    <row r="29" spans="1:16" ht="18.75" customHeight="1" x14ac:dyDescent="0.15">
      <c r="A29" s="89"/>
      <c r="B29" s="47"/>
      <c r="C29" s="47"/>
      <c r="D29" s="48"/>
      <c r="E29" s="49"/>
      <c r="F29" s="49"/>
      <c r="G29" s="50"/>
      <c r="H29" s="50"/>
      <c r="I29" s="93"/>
      <c r="J29" s="93"/>
      <c r="K29" s="51" t="s">
        <v>65</v>
      </c>
      <c r="L29" s="52">
        <f>ROUNDUP((K4*M29)+(K5*M29*0.75)+(K6*(M29*2)),2)</f>
        <v>0</v>
      </c>
      <c r="M29" s="48">
        <v>2</v>
      </c>
      <c r="N29" s="53">
        <f>ROUNDUP(M29*0.75,2)</f>
        <v>1.5</v>
      </c>
      <c r="O29" s="54"/>
      <c r="P29" s="73"/>
    </row>
    <row r="30" spans="1:16" ht="18.75" customHeight="1" x14ac:dyDescent="0.15">
      <c r="A30" s="89"/>
      <c r="B30" s="47"/>
      <c r="C30" s="47"/>
      <c r="D30" s="48"/>
      <c r="E30" s="49"/>
      <c r="F30" s="49"/>
      <c r="G30" s="50"/>
      <c r="H30" s="50"/>
      <c r="I30" s="93"/>
      <c r="J30" s="93"/>
      <c r="K30" s="51"/>
      <c r="L30" s="52"/>
      <c r="M30" s="48"/>
      <c r="N30" s="53"/>
      <c r="O30" s="54"/>
      <c r="P30" s="73"/>
    </row>
    <row r="31" spans="1:16" ht="18.75" customHeight="1" x14ac:dyDescent="0.15">
      <c r="A31" s="89"/>
      <c r="B31" s="55"/>
      <c r="C31" s="55"/>
      <c r="D31" s="56"/>
      <c r="E31" s="57"/>
      <c r="F31" s="57"/>
      <c r="G31" s="58"/>
      <c r="H31" s="58"/>
      <c r="I31" s="94"/>
      <c r="J31" s="94"/>
      <c r="K31" s="59"/>
      <c r="L31" s="60"/>
      <c r="M31" s="56"/>
      <c r="N31" s="61"/>
      <c r="O31" s="62"/>
      <c r="P31" s="74"/>
    </row>
    <row r="32" spans="1:16" ht="18.75" customHeight="1" x14ac:dyDescent="0.15">
      <c r="A32" s="89"/>
      <c r="B32" s="47" t="s">
        <v>122</v>
      </c>
      <c r="C32" s="47" t="s">
        <v>124</v>
      </c>
      <c r="D32" s="76">
        <v>0.16666666666666666</v>
      </c>
      <c r="E32" s="49" t="s">
        <v>69</v>
      </c>
      <c r="F32" s="49">
        <f>ROUNDUP(D32*0.75,2)</f>
        <v>0.13</v>
      </c>
      <c r="G32" s="50">
        <f>ROUNDUP((K4*D32)+(K5*D32*0.75)+(K6*(D32*2)),0)</f>
        <v>0</v>
      </c>
      <c r="H32" s="50">
        <f>G32</f>
        <v>0</v>
      </c>
      <c r="I32" s="95" t="s">
        <v>123</v>
      </c>
      <c r="J32" s="96"/>
      <c r="K32" s="51"/>
      <c r="L32" s="52"/>
      <c r="M32" s="48"/>
      <c r="N32" s="53"/>
      <c r="O32" s="54"/>
      <c r="P32" s="73"/>
    </row>
    <row r="33" spans="1:16" ht="18.75" customHeight="1" x14ac:dyDescent="0.15">
      <c r="A33" s="89"/>
      <c r="B33" s="47"/>
      <c r="C33" s="47"/>
      <c r="D33" s="48"/>
      <c r="E33" s="49"/>
      <c r="F33" s="49"/>
      <c r="G33" s="50"/>
      <c r="H33" s="50"/>
      <c r="I33" s="93"/>
      <c r="J33" s="93"/>
      <c r="K33" s="51"/>
      <c r="L33" s="52"/>
      <c r="M33" s="48"/>
      <c r="N33" s="53"/>
      <c r="O33" s="54"/>
      <c r="P33" s="73"/>
    </row>
    <row r="34" spans="1:16" ht="18.75" customHeight="1" thickBot="1" x14ac:dyDescent="0.2">
      <c r="A34" s="90"/>
      <c r="B34" s="64"/>
      <c r="C34" s="64"/>
      <c r="D34" s="65"/>
      <c r="E34" s="66"/>
      <c r="F34" s="66"/>
      <c r="G34" s="67"/>
      <c r="H34" s="67"/>
      <c r="I34" s="97"/>
      <c r="J34" s="97"/>
      <c r="K34" s="68"/>
      <c r="L34" s="69"/>
      <c r="M34" s="65"/>
      <c r="N34" s="70"/>
      <c r="O34" s="71"/>
      <c r="P34" s="75"/>
    </row>
  </sheetData>
  <mergeCells count="14">
    <mergeCell ref="I32:J34"/>
    <mergeCell ref="B5:C5"/>
    <mergeCell ref="A9:A34"/>
    <mergeCell ref="I8:J8"/>
    <mergeCell ref="K8:L8"/>
    <mergeCell ref="I9:J15"/>
    <mergeCell ref="I16:J25"/>
    <mergeCell ref="I26:J31"/>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Q36"/>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184</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24</v>
      </c>
      <c r="C9" s="38"/>
      <c r="D9" s="44"/>
      <c r="E9" s="40"/>
      <c r="F9" s="40"/>
      <c r="G9" s="41"/>
      <c r="H9" s="41"/>
      <c r="I9" s="91"/>
      <c r="J9" s="92"/>
      <c r="K9" s="42" t="s">
        <v>24</v>
      </c>
      <c r="L9" s="43">
        <f>ROUNDUP((K4*M9)+(K5*M9*0.75)+(K6*(M9*2)),2)</f>
        <v>0</v>
      </c>
      <c r="M9" s="44">
        <v>110</v>
      </c>
      <c r="N9" s="45">
        <f>ROUNDUP(M9*0.75,2)</f>
        <v>82.5</v>
      </c>
      <c r="O9" s="46"/>
      <c r="P9" s="72"/>
    </row>
    <row r="10" spans="1:17" ht="18.75" customHeight="1" x14ac:dyDescent="0.15">
      <c r="A10" s="89"/>
      <c r="B10" s="47"/>
      <c r="C10" s="47"/>
      <c r="D10" s="48"/>
      <c r="E10" s="49"/>
      <c r="F10" s="49"/>
      <c r="G10" s="50"/>
      <c r="H10" s="50"/>
      <c r="I10" s="93"/>
      <c r="J10" s="93"/>
      <c r="K10" s="51"/>
      <c r="L10" s="52"/>
      <c r="M10" s="48"/>
      <c r="N10" s="53"/>
      <c r="O10" s="54"/>
      <c r="P10" s="73"/>
    </row>
    <row r="11" spans="1:17" ht="18.75" customHeight="1" x14ac:dyDescent="0.15">
      <c r="A11" s="89"/>
      <c r="B11" s="55"/>
      <c r="C11" s="55"/>
      <c r="D11" s="56"/>
      <c r="E11" s="57"/>
      <c r="F11" s="57"/>
      <c r="G11" s="58"/>
      <c r="H11" s="58"/>
      <c r="I11" s="94"/>
      <c r="J11" s="94"/>
      <c r="K11" s="59"/>
      <c r="L11" s="60"/>
      <c r="M11" s="56"/>
      <c r="N11" s="61"/>
      <c r="O11" s="62"/>
      <c r="P11" s="74"/>
    </row>
    <row r="12" spans="1:17" ht="18.75" customHeight="1" x14ac:dyDescent="0.15">
      <c r="A12" s="89"/>
      <c r="B12" s="47" t="s">
        <v>185</v>
      </c>
      <c r="C12" s="47" t="s">
        <v>103</v>
      </c>
      <c r="D12" s="48">
        <v>1</v>
      </c>
      <c r="E12" s="49" t="s">
        <v>62</v>
      </c>
      <c r="F12" s="49">
        <f>ROUNDUP(D12*0.75,2)</f>
        <v>0.75</v>
      </c>
      <c r="G12" s="50">
        <f>ROUNDUP((K4*D12)+(K5*D12*0.75)+(K6*(D12*2)),0)</f>
        <v>0</v>
      </c>
      <c r="H12" s="50">
        <f>G12</f>
        <v>0</v>
      </c>
      <c r="I12" s="95" t="s">
        <v>186</v>
      </c>
      <c r="J12" s="96"/>
      <c r="K12" s="51" t="s">
        <v>63</v>
      </c>
      <c r="L12" s="52">
        <f>ROUNDUP((K4*M12)+(K5*M12*0.75)+(K6*(M12*2)),2)</f>
        <v>0</v>
      </c>
      <c r="M12" s="48">
        <v>0.5</v>
      </c>
      <c r="N12" s="53">
        <f t="shared" ref="N12:N18" si="0">ROUNDUP(M12*0.75,2)</f>
        <v>0.38</v>
      </c>
      <c r="O12" s="54"/>
      <c r="P12" s="73"/>
    </row>
    <row r="13" spans="1:17" ht="18.75" customHeight="1" x14ac:dyDescent="0.15">
      <c r="A13" s="89"/>
      <c r="B13" s="47"/>
      <c r="C13" s="47" t="s">
        <v>60</v>
      </c>
      <c r="D13" s="48">
        <v>10</v>
      </c>
      <c r="E13" s="49" t="s">
        <v>35</v>
      </c>
      <c r="F13" s="49">
        <f>ROUNDUP(D13*0.75,2)</f>
        <v>7.5</v>
      </c>
      <c r="G13" s="50">
        <f>ROUNDUP((K4*D13)+(K5*D13*0.75)+(K6*(D13*2)),0)</f>
        <v>0</v>
      </c>
      <c r="H13" s="50">
        <f>G13</f>
        <v>0</v>
      </c>
      <c r="I13" s="93"/>
      <c r="J13" s="93"/>
      <c r="K13" s="51" t="s">
        <v>96</v>
      </c>
      <c r="L13" s="52">
        <f>ROUNDUP((K4*M13)+(K5*M13*0.75)+(K6*(M13*2)),2)</f>
        <v>0</v>
      </c>
      <c r="M13" s="48">
        <v>3</v>
      </c>
      <c r="N13" s="53">
        <f t="shared" si="0"/>
        <v>2.25</v>
      </c>
      <c r="O13" s="54"/>
      <c r="P13" s="73"/>
    </row>
    <row r="14" spans="1:17" ht="18.75" customHeight="1" x14ac:dyDescent="0.15">
      <c r="A14" s="89"/>
      <c r="B14" s="47"/>
      <c r="C14" s="47"/>
      <c r="D14" s="48"/>
      <c r="E14" s="49"/>
      <c r="F14" s="49"/>
      <c r="G14" s="50"/>
      <c r="H14" s="50"/>
      <c r="I14" s="93"/>
      <c r="J14" s="93"/>
      <c r="K14" s="51" t="s">
        <v>33</v>
      </c>
      <c r="L14" s="52">
        <f>ROUNDUP((K4*M14)+(K5*M14*0.75)+(K6*(M14*2)),2)</f>
        <v>0</v>
      </c>
      <c r="M14" s="48">
        <v>3</v>
      </c>
      <c r="N14" s="53">
        <f t="shared" si="0"/>
        <v>2.25</v>
      </c>
      <c r="O14" s="54"/>
      <c r="P14" s="73"/>
    </row>
    <row r="15" spans="1:17" ht="18.75" customHeight="1" x14ac:dyDescent="0.15">
      <c r="A15" s="89"/>
      <c r="B15" s="47"/>
      <c r="C15" s="47"/>
      <c r="D15" s="48"/>
      <c r="E15" s="49"/>
      <c r="F15" s="49"/>
      <c r="G15" s="50"/>
      <c r="H15" s="50"/>
      <c r="I15" s="93"/>
      <c r="J15" s="93"/>
      <c r="K15" s="51" t="s">
        <v>50</v>
      </c>
      <c r="L15" s="52">
        <f>ROUNDUP((K4*M15)+(K5*M15*0.75)+(K6*(M15*2)),2)</f>
        <v>0</v>
      </c>
      <c r="M15" s="48">
        <v>10</v>
      </c>
      <c r="N15" s="53">
        <f t="shared" si="0"/>
        <v>7.5</v>
      </c>
      <c r="O15" s="54"/>
      <c r="P15" s="73"/>
    </row>
    <row r="16" spans="1:17" ht="18.75" customHeight="1" x14ac:dyDescent="0.15">
      <c r="A16" s="89"/>
      <c r="B16" s="47"/>
      <c r="C16" s="47"/>
      <c r="D16" s="48"/>
      <c r="E16" s="49"/>
      <c r="F16" s="49"/>
      <c r="G16" s="50"/>
      <c r="H16" s="50"/>
      <c r="I16" s="93"/>
      <c r="J16" s="93"/>
      <c r="K16" s="51" t="s">
        <v>39</v>
      </c>
      <c r="L16" s="52">
        <f>ROUNDUP((K4*M16)+(K5*M16*0.75)+(K6*(M16*2)),2)</f>
        <v>0</v>
      </c>
      <c r="M16" s="48">
        <v>2</v>
      </c>
      <c r="N16" s="53">
        <f t="shared" si="0"/>
        <v>1.5</v>
      </c>
      <c r="O16" s="54"/>
      <c r="P16" s="73"/>
    </row>
    <row r="17" spans="1:16" ht="18.75" customHeight="1" x14ac:dyDescent="0.15">
      <c r="A17" s="89"/>
      <c r="B17" s="47"/>
      <c r="C17" s="47"/>
      <c r="D17" s="48"/>
      <c r="E17" s="49"/>
      <c r="F17" s="49"/>
      <c r="G17" s="50"/>
      <c r="H17" s="50"/>
      <c r="I17" s="93"/>
      <c r="J17" s="93"/>
      <c r="K17" s="51" t="s">
        <v>37</v>
      </c>
      <c r="L17" s="52">
        <f>ROUNDUP((K4*M17)+(K5*M17*0.75)+(K6*(M17*2)),2)</f>
        <v>0</v>
      </c>
      <c r="M17" s="48">
        <v>1.5</v>
      </c>
      <c r="N17" s="53">
        <f t="shared" si="0"/>
        <v>1.1300000000000001</v>
      </c>
      <c r="O17" s="54"/>
      <c r="P17" s="73" t="s">
        <v>38</v>
      </c>
    </row>
    <row r="18" spans="1:16" ht="18.75" customHeight="1" x14ac:dyDescent="0.15">
      <c r="A18" s="89"/>
      <c r="B18" s="47"/>
      <c r="C18" s="47"/>
      <c r="D18" s="48"/>
      <c r="E18" s="49"/>
      <c r="F18" s="49"/>
      <c r="G18" s="50"/>
      <c r="H18" s="50"/>
      <c r="I18" s="93"/>
      <c r="J18" s="93"/>
      <c r="K18" s="51" t="s">
        <v>40</v>
      </c>
      <c r="L18" s="52">
        <f>ROUNDUP((K4*M18)+(K5*M18*0.75)+(K6*(M18*2)),2)</f>
        <v>0</v>
      </c>
      <c r="M18" s="48">
        <v>1.5</v>
      </c>
      <c r="N18" s="53">
        <f t="shared" si="0"/>
        <v>1.1300000000000001</v>
      </c>
      <c r="O18" s="54"/>
      <c r="P18" s="73"/>
    </row>
    <row r="19" spans="1:16" ht="18.75" customHeight="1" x14ac:dyDescent="0.15">
      <c r="A19" s="89"/>
      <c r="B19" s="47"/>
      <c r="C19" s="47"/>
      <c r="D19" s="48"/>
      <c r="E19" s="49"/>
      <c r="F19" s="49"/>
      <c r="G19" s="50"/>
      <c r="H19" s="50"/>
      <c r="I19" s="93"/>
      <c r="J19" s="93"/>
      <c r="K19" s="51"/>
      <c r="L19" s="52"/>
      <c r="M19" s="48"/>
      <c r="N19" s="53"/>
      <c r="O19" s="54"/>
      <c r="P19" s="73"/>
    </row>
    <row r="20" spans="1:16" ht="18.75" customHeight="1" x14ac:dyDescent="0.15">
      <c r="A20" s="89"/>
      <c r="B20" s="55"/>
      <c r="C20" s="55"/>
      <c r="D20" s="56"/>
      <c r="E20" s="57"/>
      <c r="F20" s="57"/>
      <c r="G20" s="58"/>
      <c r="H20" s="58"/>
      <c r="I20" s="94"/>
      <c r="J20" s="94"/>
      <c r="K20" s="59"/>
      <c r="L20" s="60"/>
      <c r="M20" s="56"/>
      <c r="N20" s="61"/>
      <c r="O20" s="62"/>
      <c r="P20" s="74"/>
    </row>
    <row r="21" spans="1:16" ht="18.75" customHeight="1" x14ac:dyDescent="0.15">
      <c r="A21" s="89"/>
      <c r="B21" s="47" t="s">
        <v>187</v>
      </c>
      <c r="C21" s="47" t="s">
        <v>30</v>
      </c>
      <c r="D21" s="48">
        <v>10</v>
      </c>
      <c r="E21" s="49" t="s">
        <v>35</v>
      </c>
      <c r="F21" s="49">
        <f>ROUNDUP(D21*0.75,2)</f>
        <v>7.5</v>
      </c>
      <c r="G21" s="50">
        <f>ROUNDUP((K4*D21)+(K5*D21*0.75)+(K6*(D21*2)),0)</f>
        <v>0</v>
      </c>
      <c r="H21" s="50">
        <f>G21</f>
        <v>0</v>
      </c>
      <c r="I21" s="95" t="s">
        <v>188</v>
      </c>
      <c r="J21" s="96"/>
      <c r="K21" s="51" t="s">
        <v>65</v>
      </c>
      <c r="L21" s="52">
        <f>ROUNDUP((K4*M21)+(K5*M21*0.75)+(K6*(M21*2)),2)</f>
        <v>0</v>
      </c>
      <c r="M21" s="48">
        <v>2</v>
      </c>
      <c r="N21" s="53">
        <f>ROUNDUP(M21*0.75,2)</f>
        <v>1.5</v>
      </c>
      <c r="O21" s="54"/>
      <c r="P21" s="73"/>
    </row>
    <row r="22" spans="1:16" ht="18.75" customHeight="1" x14ac:dyDescent="0.15">
      <c r="A22" s="89"/>
      <c r="B22" s="47"/>
      <c r="C22" s="47" t="s">
        <v>146</v>
      </c>
      <c r="D22" s="48">
        <v>10</v>
      </c>
      <c r="E22" s="49" t="s">
        <v>35</v>
      </c>
      <c r="F22" s="49">
        <f>ROUNDUP(D22*0.75,2)</f>
        <v>7.5</v>
      </c>
      <c r="G22" s="50">
        <f>ROUNDUP((K4*D22)+(K5*D22*0.75)+(K6*(D22*2)),0)</f>
        <v>0</v>
      </c>
      <c r="H22" s="50">
        <f>G22</f>
        <v>0</v>
      </c>
      <c r="I22" s="93"/>
      <c r="J22" s="93"/>
      <c r="K22" s="51" t="s">
        <v>63</v>
      </c>
      <c r="L22" s="52">
        <f>ROUNDUP((K4*M22)+(K5*M22*0.75)+(K6*(M22*2)),2)</f>
        <v>0</v>
      </c>
      <c r="M22" s="48">
        <v>1.5</v>
      </c>
      <c r="N22" s="53">
        <f>ROUNDUP(M22*0.75,2)</f>
        <v>1.1300000000000001</v>
      </c>
      <c r="O22" s="54"/>
      <c r="P22" s="73"/>
    </row>
    <row r="23" spans="1:16" ht="18.75" customHeight="1" x14ac:dyDescent="0.15">
      <c r="A23" s="89"/>
      <c r="B23" s="47"/>
      <c r="C23" s="47" t="s">
        <v>31</v>
      </c>
      <c r="D23" s="48">
        <v>20</v>
      </c>
      <c r="E23" s="49" t="s">
        <v>35</v>
      </c>
      <c r="F23" s="49">
        <f>ROUNDUP(D23*0.75,2)</f>
        <v>15</v>
      </c>
      <c r="G23" s="50">
        <f>ROUNDUP((K4*D23)+(K5*D23*0.75)+(K6*(D23*2)),0)</f>
        <v>0</v>
      </c>
      <c r="H23" s="50">
        <f>G23+(G23*6/100)</f>
        <v>0</v>
      </c>
      <c r="I23" s="93"/>
      <c r="J23" s="93"/>
      <c r="K23" s="51" t="s">
        <v>39</v>
      </c>
      <c r="L23" s="52">
        <f>ROUNDUP((K4*M23)+(K5*M23*0.75)+(K6*(M23*2)),2)</f>
        <v>0</v>
      </c>
      <c r="M23" s="48">
        <v>1.5</v>
      </c>
      <c r="N23" s="53">
        <f>ROUNDUP(M23*0.75,2)</f>
        <v>1.1300000000000001</v>
      </c>
      <c r="O23" s="54"/>
      <c r="P23" s="73"/>
    </row>
    <row r="24" spans="1:16" ht="18.75" customHeight="1" x14ac:dyDescent="0.15">
      <c r="A24" s="89"/>
      <c r="B24" s="47"/>
      <c r="C24" s="47" t="s">
        <v>61</v>
      </c>
      <c r="D24" s="48">
        <v>5</v>
      </c>
      <c r="E24" s="49" t="s">
        <v>35</v>
      </c>
      <c r="F24" s="49">
        <f>ROUNDUP(D24*0.75,2)</f>
        <v>3.75</v>
      </c>
      <c r="G24" s="50">
        <f>ROUNDUP((K4*D24)+(K5*D24*0.75)+(K6*(D24*2)),0)</f>
        <v>0</v>
      </c>
      <c r="H24" s="50">
        <f>G24</f>
        <v>0</v>
      </c>
      <c r="I24" s="93"/>
      <c r="J24" s="93"/>
      <c r="K24" s="51" t="s">
        <v>37</v>
      </c>
      <c r="L24" s="52">
        <f>ROUNDUP((K4*M24)+(K5*M24*0.75)+(K6*(M24*2)),2)</f>
        <v>0</v>
      </c>
      <c r="M24" s="48">
        <v>1</v>
      </c>
      <c r="N24" s="53">
        <f>ROUNDUP(M24*0.75,2)</f>
        <v>0.75</v>
      </c>
      <c r="O24" s="54"/>
      <c r="P24" s="73" t="s">
        <v>38</v>
      </c>
    </row>
    <row r="25" spans="1:16" ht="18.75" customHeight="1" x14ac:dyDescent="0.15">
      <c r="A25" s="89"/>
      <c r="B25" s="47"/>
      <c r="C25" s="47" t="s">
        <v>100</v>
      </c>
      <c r="D25" s="48">
        <v>2</v>
      </c>
      <c r="E25" s="49" t="s">
        <v>35</v>
      </c>
      <c r="F25" s="49">
        <f>ROUNDUP(D25*0.75,2)</f>
        <v>1.5</v>
      </c>
      <c r="G25" s="50">
        <f>ROUNDUP((K4*D25)+(K5*D25*0.75)+(K6*(D25*2)),0)</f>
        <v>0</v>
      </c>
      <c r="H25" s="50">
        <f>G25</f>
        <v>0</v>
      </c>
      <c r="I25" s="93"/>
      <c r="J25" s="93"/>
      <c r="K25" s="51"/>
      <c r="L25" s="52"/>
      <c r="M25" s="48"/>
      <c r="N25" s="53"/>
      <c r="O25" s="54"/>
      <c r="P25" s="73"/>
    </row>
    <row r="26" spans="1:16" ht="18.75" customHeight="1" x14ac:dyDescent="0.15">
      <c r="A26" s="89"/>
      <c r="B26" s="47"/>
      <c r="C26" s="47"/>
      <c r="D26" s="48"/>
      <c r="E26" s="49"/>
      <c r="F26" s="49"/>
      <c r="G26" s="50"/>
      <c r="H26" s="50"/>
      <c r="I26" s="93"/>
      <c r="J26" s="93"/>
      <c r="K26" s="51"/>
      <c r="L26" s="52"/>
      <c r="M26" s="48"/>
      <c r="N26" s="53"/>
      <c r="O26" s="54"/>
      <c r="P26" s="73"/>
    </row>
    <row r="27" spans="1:16" ht="18.75" customHeight="1" x14ac:dyDescent="0.15">
      <c r="A27" s="89"/>
      <c r="B27" s="47"/>
      <c r="C27" s="47"/>
      <c r="D27" s="48"/>
      <c r="E27" s="49"/>
      <c r="F27" s="49"/>
      <c r="G27" s="50"/>
      <c r="H27" s="50"/>
      <c r="I27" s="93"/>
      <c r="J27" s="93"/>
      <c r="K27" s="51"/>
      <c r="L27" s="52"/>
      <c r="M27" s="48"/>
      <c r="N27" s="53"/>
      <c r="O27" s="54"/>
      <c r="P27" s="73"/>
    </row>
    <row r="28" spans="1:16" ht="18.75" customHeight="1" x14ac:dyDescent="0.15">
      <c r="A28" s="89"/>
      <c r="B28" s="47"/>
      <c r="C28" s="47"/>
      <c r="D28" s="48"/>
      <c r="E28" s="49"/>
      <c r="F28" s="49"/>
      <c r="G28" s="50"/>
      <c r="H28" s="50"/>
      <c r="I28" s="93"/>
      <c r="J28" s="93"/>
      <c r="K28" s="51"/>
      <c r="L28" s="52"/>
      <c r="M28" s="48"/>
      <c r="N28" s="53"/>
      <c r="O28" s="54"/>
      <c r="P28" s="73"/>
    </row>
    <row r="29" spans="1:16" ht="18.75" customHeight="1" x14ac:dyDescent="0.15">
      <c r="A29" s="89"/>
      <c r="B29" s="55"/>
      <c r="C29" s="55"/>
      <c r="D29" s="56"/>
      <c r="E29" s="57"/>
      <c r="F29" s="57"/>
      <c r="G29" s="58"/>
      <c r="H29" s="58"/>
      <c r="I29" s="94"/>
      <c r="J29" s="94"/>
      <c r="K29" s="59"/>
      <c r="L29" s="60"/>
      <c r="M29" s="56"/>
      <c r="N29" s="61"/>
      <c r="O29" s="62"/>
      <c r="P29" s="74"/>
    </row>
    <row r="30" spans="1:16" ht="18.75" customHeight="1" x14ac:dyDescent="0.15">
      <c r="A30" s="89"/>
      <c r="B30" s="47" t="s">
        <v>46</v>
      </c>
      <c r="C30" s="47" t="s">
        <v>82</v>
      </c>
      <c r="D30" s="48">
        <v>20</v>
      </c>
      <c r="E30" s="49" t="s">
        <v>35</v>
      </c>
      <c r="F30" s="49">
        <f>ROUNDUP(D30*0.75,2)</f>
        <v>15</v>
      </c>
      <c r="G30" s="50">
        <f>ROUNDUP((K4*D30)+(K5*D30*0.75)+(K6*(D30*2)),0)</f>
        <v>0</v>
      </c>
      <c r="H30" s="50">
        <f>G30</f>
        <v>0</v>
      </c>
      <c r="I30" s="95" t="s">
        <v>47</v>
      </c>
      <c r="J30" s="96"/>
      <c r="K30" s="51" t="s">
        <v>50</v>
      </c>
      <c r="L30" s="52">
        <f>ROUNDUP((K4*M30)+(K5*M30*0.75)+(K6*(M30*2)),2)</f>
        <v>0</v>
      </c>
      <c r="M30" s="48">
        <v>100</v>
      </c>
      <c r="N30" s="53">
        <f>ROUNDUP(M30*0.75,2)</f>
        <v>75</v>
      </c>
      <c r="O30" s="54"/>
      <c r="P30" s="73"/>
    </row>
    <row r="31" spans="1:16" ht="18.75" customHeight="1" x14ac:dyDescent="0.15">
      <c r="A31" s="89"/>
      <c r="B31" s="47"/>
      <c r="C31" s="47" t="s">
        <v>143</v>
      </c>
      <c r="D31" s="77">
        <v>0.1</v>
      </c>
      <c r="E31" s="49" t="s">
        <v>144</v>
      </c>
      <c r="F31" s="49">
        <f>ROUNDUP(D31*0.75,2)</f>
        <v>0.08</v>
      </c>
      <c r="G31" s="50">
        <f>ROUNDUP((K4*D31)+(K5*D31*0.75)+(K6*(D31*2)),0)</f>
        <v>0</v>
      </c>
      <c r="H31" s="50">
        <f>G31</f>
        <v>0</v>
      </c>
      <c r="I31" s="93"/>
      <c r="J31" s="93"/>
      <c r="K31" s="51" t="s">
        <v>48</v>
      </c>
      <c r="L31" s="52">
        <f>ROUNDUP((K4*M31)+(K5*M31*0.75)+(K6*(M31*2)),2)</f>
        <v>0</v>
      </c>
      <c r="M31" s="48">
        <v>3</v>
      </c>
      <c r="N31" s="53">
        <f>ROUNDUP(M31*0.75,2)</f>
        <v>2.25</v>
      </c>
      <c r="O31" s="54"/>
      <c r="P31" s="73"/>
    </row>
    <row r="32" spans="1:16" ht="18.75" customHeight="1" x14ac:dyDescent="0.15">
      <c r="A32" s="89"/>
      <c r="B32" s="47"/>
      <c r="C32" s="47"/>
      <c r="D32" s="48"/>
      <c r="E32" s="49"/>
      <c r="F32" s="49"/>
      <c r="G32" s="50"/>
      <c r="H32" s="50"/>
      <c r="I32" s="93"/>
      <c r="J32" s="93"/>
      <c r="K32" s="51"/>
      <c r="L32" s="52"/>
      <c r="M32" s="48"/>
      <c r="N32" s="53"/>
      <c r="O32" s="54"/>
      <c r="P32" s="73"/>
    </row>
    <row r="33" spans="1:16" ht="18.75" customHeight="1" x14ac:dyDescent="0.15">
      <c r="A33" s="89"/>
      <c r="B33" s="55"/>
      <c r="C33" s="55"/>
      <c r="D33" s="56"/>
      <c r="E33" s="57"/>
      <c r="F33" s="57"/>
      <c r="G33" s="58"/>
      <c r="H33" s="58"/>
      <c r="I33" s="94"/>
      <c r="J33" s="94"/>
      <c r="K33" s="59"/>
      <c r="L33" s="60"/>
      <c r="M33" s="56"/>
      <c r="N33" s="61"/>
      <c r="O33" s="62"/>
      <c r="P33" s="74"/>
    </row>
    <row r="34" spans="1:16" ht="18.75" customHeight="1" x14ac:dyDescent="0.15">
      <c r="A34" s="89"/>
      <c r="B34" s="47" t="s">
        <v>107</v>
      </c>
      <c r="C34" s="47" t="s">
        <v>108</v>
      </c>
      <c r="D34" s="48">
        <v>20</v>
      </c>
      <c r="E34" s="49" t="s">
        <v>35</v>
      </c>
      <c r="F34" s="49">
        <f>ROUNDUP(D34*0.75,2)</f>
        <v>15</v>
      </c>
      <c r="G34" s="50">
        <f>ROUNDUP((K4*D34)+(K5*D34*0.75)+(K6*(D34*2)),0)</f>
        <v>0</v>
      </c>
      <c r="H34" s="50">
        <f>G34</f>
        <v>0</v>
      </c>
      <c r="I34" s="95"/>
      <c r="J34" s="96"/>
      <c r="K34" s="51"/>
      <c r="L34" s="52"/>
      <c r="M34" s="48"/>
      <c r="N34" s="53"/>
      <c r="O34" s="54"/>
      <c r="P34" s="73"/>
    </row>
    <row r="35" spans="1:16" ht="18.75" customHeight="1" x14ac:dyDescent="0.15">
      <c r="A35" s="89"/>
      <c r="B35" s="47"/>
      <c r="C35" s="47"/>
      <c r="D35" s="48"/>
      <c r="E35" s="49"/>
      <c r="F35" s="49"/>
      <c r="G35" s="50"/>
      <c r="H35" s="50"/>
      <c r="I35" s="93"/>
      <c r="J35" s="93"/>
      <c r="K35" s="51"/>
      <c r="L35" s="52"/>
      <c r="M35" s="48"/>
      <c r="N35" s="53"/>
      <c r="O35" s="54"/>
      <c r="P35" s="73"/>
    </row>
    <row r="36" spans="1:16" ht="18.75" customHeight="1" thickBot="1" x14ac:dyDescent="0.2">
      <c r="A36" s="90"/>
      <c r="B36" s="64"/>
      <c r="C36" s="64"/>
      <c r="D36" s="65"/>
      <c r="E36" s="66"/>
      <c r="F36" s="66"/>
      <c r="G36" s="67"/>
      <c r="H36" s="67"/>
      <c r="I36" s="97"/>
      <c r="J36" s="97"/>
      <c r="K36" s="68"/>
      <c r="L36" s="69"/>
      <c r="M36" s="65"/>
      <c r="N36" s="70"/>
      <c r="O36" s="71"/>
      <c r="P36" s="75"/>
    </row>
  </sheetData>
  <mergeCells count="14">
    <mergeCell ref="I30:J33"/>
    <mergeCell ref="I34:J36"/>
    <mergeCell ref="A9:A36"/>
    <mergeCell ref="I8:J8"/>
    <mergeCell ref="K8:L8"/>
    <mergeCell ref="I9:J11"/>
    <mergeCell ref="I12:J20"/>
    <mergeCell ref="I21:J29"/>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4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Q30"/>
  <sheetViews>
    <sheetView showZeros="0" zoomScale="60" zoomScaleNormal="60" workbookViewId="0">
      <selection sqref="A1:B1"/>
    </sheetView>
  </sheetViews>
  <sheetFormatPr defaultRowHeight="18.75" customHeight="1" x14ac:dyDescent="0.15"/>
  <cols>
    <col min="1" max="1" width="4.125" style="20" customWidth="1"/>
    <col min="2" max="2" width="19.25" style="21" customWidth="1"/>
    <col min="3" max="3" width="21.375" style="21" customWidth="1"/>
    <col min="4" max="4" width="6.25" style="22" customWidth="1"/>
    <col min="5" max="5" width="4.125" style="23" customWidth="1"/>
    <col min="6" max="6" width="6.25" style="23" customWidth="1"/>
    <col min="7" max="7" width="7.125" style="24" customWidth="1"/>
    <col min="8" max="8" width="7.625" style="24" hidden="1" customWidth="1"/>
    <col min="9" max="9" width="43.375" style="25" customWidth="1"/>
    <col min="10" max="10" width="3.375" style="25" customWidth="1"/>
    <col min="11" max="11" width="8.75" style="26" customWidth="1"/>
    <col min="12" max="12" width="8.75" style="27" customWidth="1"/>
    <col min="13" max="13" width="8.75" style="22" customWidth="1"/>
    <col min="14" max="14" width="8.75" style="28" customWidth="1"/>
    <col min="15" max="15" width="13.625" style="29" customWidth="1"/>
    <col min="16" max="16" width="10.875" style="29" customWidth="1"/>
    <col min="17" max="17" width="5.125" style="29" customWidth="1"/>
    <col min="18" max="16384" width="9" style="4"/>
  </cols>
  <sheetData>
    <row r="1" spans="1:17" ht="30.75" customHeight="1" x14ac:dyDescent="0.15">
      <c r="A1" s="98" t="s">
        <v>0</v>
      </c>
      <c r="B1" s="98"/>
      <c r="C1" s="99" t="s">
        <v>1</v>
      </c>
      <c r="D1" s="99"/>
      <c r="E1" s="99"/>
      <c r="F1" s="99"/>
      <c r="G1" s="99"/>
      <c r="H1" s="99"/>
      <c r="I1" s="99"/>
      <c r="J1" s="99"/>
      <c r="K1" s="99"/>
      <c r="L1" s="3"/>
      <c r="M1" s="3"/>
      <c r="N1" s="3"/>
      <c r="O1" s="4"/>
      <c r="P1" s="4"/>
      <c r="Q1" s="4"/>
    </row>
    <row r="2" spans="1:17" ht="18.75" customHeight="1" x14ac:dyDescent="0.15">
      <c r="A2" s="1"/>
      <c r="B2" s="1"/>
      <c r="C2" s="2"/>
      <c r="D2" s="5"/>
      <c r="E2" s="2"/>
      <c r="F2" s="6"/>
      <c r="G2" s="6"/>
      <c r="H2" s="6"/>
      <c r="I2" s="2"/>
      <c r="J2" s="2"/>
      <c r="K2" s="100" t="s">
        <v>2</v>
      </c>
      <c r="L2" s="100"/>
      <c r="M2" s="100"/>
      <c r="N2" s="3"/>
      <c r="O2" s="4"/>
      <c r="P2" s="4"/>
      <c r="Q2" s="4"/>
    </row>
    <row r="3" spans="1:17" ht="15.75" customHeight="1" x14ac:dyDescent="0.15">
      <c r="A3" s="1"/>
      <c r="B3" s="1"/>
      <c r="C3" s="2"/>
      <c r="D3" s="5"/>
      <c r="E3" s="2"/>
      <c r="F3" s="6"/>
      <c r="G3" s="7"/>
      <c r="H3" s="7"/>
      <c r="I3" s="2"/>
      <c r="J3" s="8"/>
      <c r="K3" s="9" t="s">
        <v>3</v>
      </c>
      <c r="L3" s="10" t="s">
        <v>4</v>
      </c>
      <c r="M3" s="10" t="s">
        <v>5</v>
      </c>
      <c r="N3" s="11"/>
      <c r="O3" s="4"/>
      <c r="P3" s="4"/>
      <c r="Q3" s="4"/>
    </row>
    <row r="4" spans="1:17" ht="30" customHeight="1" x14ac:dyDescent="0.15">
      <c r="A4" s="1"/>
      <c r="B4" s="1"/>
      <c r="C4" s="2"/>
      <c r="D4" s="5"/>
      <c r="E4" s="2"/>
      <c r="F4" s="6"/>
      <c r="G4" s="7"/>
      <c r="H4" s="7"/>
      <c r="I4" s="2"/>
      <c r="J4" s="12" t="s">
        <v>6</v>
      </c>
      <c r="K4" s="13"/>
      <c r="L4" s="14"/>
      <c r="M4" s="14"/>
      <c r="N4" s="15"/>
      <c r="O4" s="4"/>
      <c r="P4" s="4"/>
      <c r="Q4" s="4"/>
    </row>
    <row r="5" spans="1:17" ht="30" customHeight="1" x14ac:dyDescent="0.15">
      <c r="A5" s="1"/>
      <c r="B5" s="1"/>
      <c r="C5" s="2"/>
      <c r="D5" s="5"/>
      <c r="E5" s="2"/>
      <c r="F5" s="6"/>
      <c r="G5" s="7"/>
      <c r="H5" s="7"/>
      <c r="I5" s="2"/>
      <c r="J5" s="12" t="s">
        <v>7</v>
      </c>
      <c r="K5" s="13"/>
      <c r="L5" s="14"/>
      <c r="M5" s="14"/>
      <c r="N5" s="15"/>
      <c r="O5" s="4"/>
      <c r="P5" s="4"/>
      <c r="Q5" s="4"/>
    </row>
    <row r="6" spans="1:17" ht="30" customHeight="1" x14ac:dyDescent="0.15">
      <c r="A6" s="1"/>
      <c r="B6" s="1"/>
      <c r="C6" s="2"/>
      <c r="D6" s="5"/>
      <c r="E6" s="2"/>
      <c r="F6" s="6"/>
      <c r="G6" s="16"/>
      <c r="H6" s="16"/>
      <c r="I6" s="2"/>
      <c r="J6" s="12" t="s">
        <v>8</v>
      </c>
      <c r="K6" s="13"/>
      <c r="L6" s="14"/>
      <c r="M6" s="14"/>
      <c r="N6" s="15"/>
      <c r="O6" s="101" t="s">
        <v>9</v>
      </c>
      <c r="P6" s="102"/>
      <c r="Q6" s="78"/>
    </row>
    <row r="7" spans="1:17" ht="24" customHeight="1" thickBot="1" x14ac:dyDescent="0.3">
      <c r="A7" s="103" t="s">
        <v>189</v>
      </c>
      <c r="B7" s="104"/>
      <c r="C7" s="104"/>
      <c r="D7" s="104"/>
      <c r="E7" s="104"/>
      <c r="F7" s="17"/>
      <c r="G7" s="17"/>
      <c r="H7" s="17"/>
      <c r="I7" s="4"/>
      <c r="J7" s="4"/>
      <c r="K7" s="79"/>
      <c r="L7" s="18"/>
      <c r="M7" s="3"/>
      <c r="N7" s="3"/>
      <c r="O7" s="105" t="s">
        <v>70</v>
      </c>
      <c r="P7" s="106"/>
      <c r="Q7" s="80"/>
    </row>
    <row r="8" spans="1:17" ht="21.75" thickBot="1" x14ac:dyDescent="0.2">
      <c r="A8" s="63"/>
      <c r="B8" s="30" t="s">
        <v>10</v>
      </c>
      <c r="C8" s="30" t="s">
        <v>11</v>
      </c>
      <c r="D8" s="31" t="s">
        <v>12</v>
      </c>
      <c r="E8" s="30" t="s">
        <v>13</v>
      </c>
      <c r="F8" s="32" t="s">
        <v>14</v>
      </c>
      <c r="G8" s="32" t="s">
        <v>15</v>
      </c>
      <c r="H8" s="33" t="s">
        <v>16</v>
      </c>
      <c r="I8" s="84" t="s">
        <v>17</v>
      </c>
      <c r="J8" s="85"/>
      <c r="K8" s="86" t="s">
        <v>18</v>
      </c>
      <c r="L8" s="87"/>
      <c r="M8" s="34" t="s">
        <v>19</v>
      </c>
      <c r="N8" s="35" t="s">
        <v>20</v>
      </c>
      <c r="O8" s="36" t="s">
        <v>21</v>
      </c>
      <c r="P8" s="37" t="s">
        <v>22</v>
      </c>
      <c r="Q8" s="19"/>
    </row>
    <row r="9" spans="1:17" ht="18.75" customHeight="1" x14ac:dyDescent="0.15">
      <c r="A9" s="88" t="s">
        <v>51</v>
      </c>
      <c r="B9" s="38" t="s">
        <v>23</v>
      </c>
      <c r="C9" s="38" t="s">
        <v>25</v>
      </c>
      <c r="D9" s="39">
        <v>0.5</v>
      </c>
      <c r="E9" s="40" t="s">
        <v>27</v>
      </c>
      <c r="F9" s="40">
        <f>ROUNDUP(D9*0.75,2)</f>
        <v>0.38</v>
      </c>
      <c r="G9" s="41">
        <f>ROUNDUP((K4*D9)+(K5*D9*0.75)+(K6*(D9*2)),0)</f>
        <v>0</v>
      </c>
      <c r="H9" s="41">
        <f>G9</f>
        <v>0</v>
      </c>
      <c r="I9" s="91"/>
      <c r="J9" s="92"/>
      <c r="K9" s="42" t="s">
        <v>24</v>
      </c>
      <c r="L9" s="43">
        <f>ROUNDUP((K4*M9)+(K5*M9*0.75)+(K6*(M9*2)),2)</f>
        <v>0</v>
      </c>
      <c r="M9" s="44">
        <v>110</v>
      </c>
      <c r="N9" s="45">
        <f>ROUNDUP(M9*0.75,2)</f>
        <v>82.5</v>
      </c>
      <c r="O9" s="46" t="s">
        <v>26</v>
      </c>
      <c r="P9" s="72"/>
    </row>
    <row r="10" spans="1:17" ht="18.75" customHeight="1" x14ac:dyDescent="0.15">
      <c r="A10" s="89"/>
      <c r="B10" s="47"/>
      <c r="C10" s="47"/>
      <c r="D10" s="48"/>
      <c r="E10" s="49"/>
      <c r="F10" s="49"/>
      <c r="G10" s="50"/>
      <c r="H10" s="50"/>
      <c r="I10" s="93"/>
      <c r="J10" s="93"/>
      <c r="K10" s="51"/>
      <c r="L10" s="52"/>
      <c r="M10" s="48"/>
      <c r="N10" s="53"/>
      <c r="O10" s="54"/>
      <c r="P10" s="73"/>
    </row>
    <row r="11" spans="1:17" ht="18.75" customHeight="1" x14ac:dyDescent="0.15">
      <c r="A11" s="89"/>
      <c r="B11" s="55"/>
      <c r="C11" s="55"/>
      <c r="D11" s="56"/>
      <c r="E11" s="57"/>
      <c r="F11" s="57"/>
      <c r="G11" s="58"/>
      <c r="H11" s="58"/>
      <c r="I11" s="94"/>
      <c r="J11" s="94"/>
      <c r="K11" s="59"/>
      <c r="L11" s="60"/>
      <c r="M11" s="56"/>
      <c r="N11" s="61"/>
      <c r="O11" s="62"/>
      <c r="P11" s="74"/>
    </row>
    <row r="12" spans="1:17" ht="18.75" customHeight="1" x14ac:dyDescent="0.15">
      <c r="A12" s="89"/>
      <c r="B12" s="47" t="s">
        <v>28</v>
      </c>
      <c r="C12" s="47" t="s">
        <v>30</v>
      </c>
      <c r="D12" s="48">
        <v>40</v>
      </c>
      <c r="E12" s="49" t="s">
        <v>35</v>
      </c>
      <c r="F12" s="49">
        <f>ROUNDUP(D12*0.75,2)</f>
        <v>30</v>
      </c>
      <c r="G12" s="50">
        <f>ROUNDUP((K4*D12)+(K5*D12*0.75)+(K6*(D12*2)),0)</f>
        <v>0</v>
      </c>
      <c r="H12" s="50">
        <f>G12</f>
        <v>0</v>
      </c>
      <c r="I12" s="95" t="s">
        <v>29</v>
      </c>
      <c r="J12" s="96"/>
      <c r="K12" s="51" t="s">
        <v>33</v>
      </c>
      <c r="L12" s="52">
        <f>ROUNDUP((K4*M12)+(K5*M12*0.75)+(K6*(M12*2)),2)</f>
        <v>0</v>
      </c>
      <c r="M12" s="48">
        <v>2</v>
      </c>
      <c r="N12" s="53">
        <f t="shared" ref="N12:N17" si="0">ROUNDUP(M12*0.75,2)</f>
        <v>1.5</v>
      </c>
      <c r="O12" s="54"/>
      <c r="P12" s="73"/>
    </row>
    <row r="13" spans="1:17" ht="18.75" customHeight="1" x14ac:dyDescent="0.15">
      <c r="A13" s="89"/>
      <c r="B13" s="47"/>
      <c r="C13" s="47" t="s">
        <v>31</v>
      </c>
      <c r="D13" s="48">
        <v>30</v>
      </c>
      <c r="E13" s="49" t="s">
        <v>35</v>
      </c>
      <c r="F13" s="49">
        <f>ROUNDUP(D13*0.75,2)</f>
        <v>22.5</v>
      </c>
      <c r="G13" s="50">
        <f>ROUNDUP((K4*D13)+(K5*D13*0.75)+(K6*(D13*2)),0)</f>
        <v>0</v>
      </c>
      <c r="H13" s="50">
        <f>G13+(G13*6/100)</f>
        <v>0</v>
      </c>
      <c r="I13" s="93"/>
      <c r="J13" s="93"/>
      <c r="K13" s="51" t="s">
        <v>34</v>
      </c>
      <c r="L13" s="52">
        <f>ROUNDUP((K4*M13)+(K5*M13*0.75)+(K6*(M13*2)),2)</f>
        <v>0</v>
      </c>
      <c r="M13" s="48">
        <v>4</v>
      </c>
      <c r="N13" s="53">
        <f t="shared" si="0"/>
        <v>3</v>
      </c>
      <c r="O13" s="54"/>
      <c r="P13" s="73"/>
    </row>
    <row r="14" spans="1:17" ht="18.75" customHeight="1" x14ac:dyDescent="0.15">
      <c r="A14" s="89"/>
      <c r="B14" s="47"/>
      <c r="C14" s="47" t="s">
        <v>190</v>
      </c>
      <c r="D14" s="48">
        <v>10</v>
      </c>
      <c r="E14" s="49" t="s">
        <v>35</v>
      </c>
      <c r="F14" s="49">
        <f>ROUNDUP(D14*0.75,2)</f>
        <v>7.5</v>
      </c>
      <c r="G14" s="50">
        <f>ROUNDUP((K4*D14)+(K5*D14*0.75)+(K6*(D14*2)),0)</f>
        <v>0</v>
      </c>
      <c r="H14" s="50">
        <f>G14+(G14*50/100)</f>
        <v>0</v>
      </c>
      <c r="I14" s="93"/>
      <c r="J14" s="93"/>
      <c r="K14" s="51" t="s">
        <v>36</v>
      </c>
      <c r="L14" s="52">
        <f>ROUNDUP((K4*M14)+(K5*M14*0.75)+(K6*(M14*2)),2)</f>
        <v>0</v>
      </c>
      <c r="M14" s="48">
        <v>2</v>
      </c>
      <c r="N14" s="53">
        <f t="shared" si="0"/>
        <v>1.5</v>
      </c>
      <c r="O14" s="54"/>
      <c r="P14" s="73"/>
    </row>
    <row r="15" spans="1:17" ht="18.75" customHeight="1" x14ac:dyDescent="0.15">
      <c r="A15" s="89"/>
      <c r="B15" s="47"/>
      <c r="C15" s="47"/>
      <c r="D15" s="48"/>
      <c r="E15" s="49"/>
      <c r="F15" s="49"/>
      <c r="G15" s="50"/>
      <c r="H15" s="50"/>
      <c r="I15" s="93"/>
      <c r="J15" s="93"/>
      <c r="K15" s="51" t="s">
        <v>37</v>
      </c>
      <c r="L15" s="52">
        <f>ROUNDUP((K4*M15)+(K5*M15*0.75)+(K6*(M15*2)),2)</f>
        <v>0</v>
      </c>
      <c r="M15" s="48">
        <v>0.5</v>
      </c>
      <c r="N15" s="53">
        <f t="shared" si="0"/>
        <v>0.38</v>
      </c>
      <c r="O15" s="54"/>
      <c r="P15" s="73" t="s">
        <v>38</v>
      </c>
    </row>
    <row r="16" spans="1:17" ht="18.75" customHeight="1" x14ac:dyDescent="0.15">
      <c r="A16" s="89"/>
      <c r="B16" s="47"/>
      <c r="C16" s="47"/>
      <c r="D16" s="48"/>
      <c r="E16" s="49"/>
      <c r="F16" s="49"/>
      <c r="G16" s="50"/>
      <c r="H16" s="50"/>
      <c r="I16" s="93"/>
      <c r="J16" s="93"/>
      <c r="K16" s="51" t="s">
        <v>39</v>
      </c>
      <c r="L16" s="52">
        <f>ROUNDUP((K4*M16)+(K5*M16*0.75)+(K6*(M16*2)),2)</f>
        <v>0</v>
      </c>
      <c r="M16" s="48">
        <v>1</v>
      </c>
      <c r="N16" s="53">
        <f t="shared" si="0"/>
        <v>0.75</v>
      </c>
      <c r="O16" s="54"/>
      <c r="P16" s="73"/>
    </row>
    <row r="17" spans="1:16" ht="18.75" customHeight="1" x14ac:dyDescent="0.15">
      <c r="A17" s="89"/>
      <c r="B17" s="47"/>
      <c r="C17" s="47"/>
      <c r="D17" s="48"/>
      <c r="E17" s="49"/>
      <c r="F17" s="49"/>
      <c r="G17" s="50"/>
      <c r="H17" s="50"/>
      <c r="I17" s="93"/>
      <c r="J17" s="93"/>
      <c r="K17" s="51" t="s">
        <v>40</v>
      </c>
      <c r="L17" s="52">
        <f>ROUNDUP((K4*M17)+(K5*M17*0.75)+(K6*(M17*2)),2)</f>
        <v>0</v>
      </c>
      <c r="M17" s="48">
        <v>3</v>
      </c>
      <c r="N17" s="53">
        <f t="shared" si="0"/>
        <v>2.25</v>
      </c>
      <c r="O17" s="54"/>
      <c r="P17" s="73"/>
    </row>
    <row r="18" spans="1:16" ht="18.75" customHeight="1" x14ac:dyDescent="0.15">
      <c r="A18" s="89"/>
      <c r="B18" s="47"/>
      <c r="C18" s="47"/>
      <c r="D18" s="48"/>
      <c r="E18" s="49"/>
      <c r="F18" s="49"/>
      <c r="G18" s="50"/>
      <c r="H18" s="50"/>
      <c r="I18" s="93"/>
      <c r="J18" s="93"/>
      <c r="K18" s="51"/>
      <c r="L18" s="52"/>
      <c r="M18" s="48"/>
      <c r="N18" s="53"/>
      <c r="O18" s="54"/>
      <c r="P18" s="73"/>
    </row>
    <row r="19" spans="1:16" ht="18.75" customHeight="1" x14ac:dyDescent="0.15">
      <c r="A19" s="89"/>
      <c r="B19" s="55"/>
      <c r="C19" s="55"/>
      <c r="D19" s="56"/>
      <c r="E19" s="57"/>
      <c r="F19" s="57"/>
      <c r="G19" s="58"/>
      <c r="H19" s="58"/>
      <c r="I19" s="94"/>
      <c r="J19" s="94"/>
      <c r="K19" s="59"/>
      <c r="L19" s="60"/>
      <c r="M19" s="56"/>
      <c r="N19" s="61"/>
      <c r="O19" s="62"/>
      <c r="P19" s="74"/>
    </row>
    <row r="20" spans="1:16" ht="18.75" customHeight="1" x14ac:dyDescent="0.15">
      <c r="A20" s="89"/>
      <c r="B20" s="47" t="s">
        <v>41</v>
      </c>
      <c r="C20" s="47" t="s">
        <v>140</v>
      </c>
      <c r="D20" s="48">
        <v>40</v>
      </c>
      <c r="E20" s="49" t="s">
        <v>35</v>
      </c>
      <c r="F20" s="49">
        <f>ROUNDUP(D20*0.75,2)</f>
        <v>30</v>
      </c>
      <c r="G20" s="50">
        <f>ROUNDUP((K4*D20)+(K5*D20*0.75)+(K6*(D20*2)),0)</f>
        <v>0</v>
      </c>
      <c r="H20" s="50">
        <f>G20+(G20*10/100)</f>
        <v>0</v>
      </c>
      <c r="I20" s="95" t="s">
        <v>191</v>
      </c>
      <c r="J20" s="96"/>
      <c r="K20" s="51" t="s">
        <v>39</v>
      </c>
      <c r="L20" s="52">
        <f>ROUNDUP((K4*M20)+(K5*M20*0.75)+(K6*(M20*2)),2)</f>
        <v>0</v>
      </c>
      <c r="M20" s="48">
        <v>0.3</v>
      </c>
      <c r="N20" s="53">
        <f>ROUNDUP(M20*0.75,2)</f>
        <v>0.23</v>
      </c>
      <c r="O20" s="54"/>
      <c r="P20" s="73"/>
    </row>
    <row r="21" spans="1:16" ht="18.75" customHeight="1" x14ac:dyDescent="0.15">
      <c r="A21" s="89"/>
      <c r="B21" s="47"/>
      <c r="C21" s="47" t="s">
        <v>42</v>
      </c>
      <c r="D21" s="48">
        <v>10</v>
      </c>
      <c r="E21" s="49" t="s">
        <v>35</v>
      </c>
      <c r="F21" s="49">
        <f>ROUNDUP(D21*0.75,2)</f>
        <v>7.5</v>
      </c>
      <c r="G21" s="50">
        <f>ROUNDUP((K4*D21)+(K5*D21*0.75)+(K6*(D21*2)),0)</f>
        <v>0</v>
      </c>
      <c r="H21" s="50">
        <f>G21</f>
        <v>0</v>
      </c>
      <c r="I21" s="93"/>
      <c r="J21" s="93"/>
      <c r="K21" s="51" t="s">
        <v>43</v>
      </c>
      <c r="L21" s="52">
        <f>ROUNDUP((K4*M21)+(K5*M21*0.75)+(K6*(M21*2)),2)</f>
        <v>0</v>
      </c>
      <c r="M21" s="48">
        <v>0.1</v>
      </c>
      <c r="N21" s="53">
        <f>ROUNDUP(M21*0.75,2)</f>
        <v>0.08</v>
      </c>
      <c r="O21" s="54"/>
      <c r="P21" s="73"/>
    </row>
    <row r="22" spans="1:16" ht="18.75" customHeight="1" x14ac:dyDescent="0.15">
      <c r="A22" s="89"/>
      <c r="B22" s="47"/>
      <c r="C22" s="47"/>
      <c r="D22" s="48"/>
      <c r="E22" s="49"/>
      <c r="F22" s="49"/>
      <c r="G22" s="50"/>
      <c r="H22" s="50"/>
      <c r="I22" s="93"/>
      <c r="J22" s="93"/>
      <c r="K22" s="51" t="s">
        <v>44</v>
      </c>
      <c r="L22" s="52">
        <f>ROUNDUP((K4*M22)+(K5*M22*0.75)+(K6*(M22*2)),2)</f>
        <v>0</v>
      </c>
      <c r="M22" s="48">
        <v>3</v>
      </c>
      <c r="N22" s="53">
        <f>ROUNDUP(M22*0.75,2)</f>
        <v>2.25</v>
      </c>
      <c r="O22" s="54"/>
      <c r="P22" s="73" t="s">
        <v>45</v>
      </c>
    </row>
    <row r="23" spans="1:16" ht="18.75" customHeight="1" x14ac:dyDescent="0.15">
      <c r="A23" s="89"/>
      <c r="B23" s="47"/>
      <c r="C23" s="47"/>
      <c r="D23" s="48"/>
      <c r="E23" s="49"/>
      <c r="F23" s="49"/>
      <c r="G23" s="50"/>
      <c r="H23" s="50"/>
      <c r="I23" s="93"/>
      <c r="J23" s="93"/>
      <c r="K23" s="51"/>
      <c r="L23" s="52"/>
      <c r="M23" s="48"/>
      <c r="N23" s="53"/>
      <c r="O23" s="54"/>
      <c r="P23" s="73"/>
    </row>
    <row r="24" spans="1:16" ht="18.75" customHeight="1" x14ac:dyDescent="0.15">
      <c r="A24" s="89"/>
      <c r="B24" s="47"/>
      <c r="C24" s="47"/>
      <c r="D24" s="48"/>
      <c r="E24" s="49"/>
      <c r="F24" s="49"/>
      <c r="G24" s="50"/>
      <c r="H24" s="50"/>
      <c r="I24" s="93"/>
      <c r="J24" s="93"/>
      <c r="K24" s="51"/>
      <c r="L24" s="52"/>
      <c r="M24" s="48"/>
      <c r="N24" s="53"/>
      <c r="O24" s="54"/>
      <c r="P24" s="73"/>
    </row>
    <row r="25" spans="1:16" ht="18.75" customHeight="1" x14ac:dyDescent="0.15">
      <c r="A25" s="89"/>
      <c r="B25" s="47"/>
      <c r="C25" s="47"/>
      <c r="D25" s="48"/>
      <c r="E25" s="49"/>
      <c r="F25" s="49"/>
      <c r="G25" s="50"/>
      <c r="H25" s="50"/>
      <c r="I25" s="93"/>
      <c r="J25" s="93"/>
      <c r="K25" s="51"/>
      <c r="L25" s="52"/>
      <c r="M25" s="48"/>
      <c r="N25" s="53"/>
      <c r="O25" s="54"/>
      <c r="P25" s="73"/>
    </row>
    <row r="26" spans="1:16" ht="18.75" customHeight="1" x14ac:dyDescent="0.15">
      <c r="A26" s="89"/>
      <c r="B26" s="55"/>
      <c r="C26" s="55"/>
      <c r="D26" s="56"/>
      <c r="E26" s="57"/>
      <c r="F26" s="57"/>
      <c r="G26" s="58"/>
      <c r="H26" s="58"/>
      <c r="I26" s="94"/>
      <c r="J26" s="94"/>
      <c r="K26" s="59"/>
      <c r="L26" s="60"/>
      <c r="M26" s="56"/>
      <c r="N26" s="61"/>
      <c r="O26" s="62"/>
      <c r="P26" s="74"/>
    </row>
    <row r="27" spans="1:16" ht="18.75" customHeight="1" x14ac:dyDescent="0.15">
      <c r="A27" s="89"/>
      <c r="B27" s="47" t="s">
        <v>46</v>
      </c>
      <c r="C27" s="47" t="s">
        <v>161</v>
      </c>
      <c r="D27" s="48">
        <v>20</v>
      </c>
      <c r="E27" s="49" t="s">
        <v>35</v>
      </c>
      <c r="F27" s="49">
        <f>ROUNDUP(D27*0.75,2)</f>
        <v>15</v>
      </c>
      <c r="G27" s="50">
        <f>ROUNDUP((K4*D27)+(K5*D27*0.75)+(K6*(D27*2)),0)</f>
        <v>0</v>
      </c>
      <c r="H27" s="50">
        <f>G27+(G27*15/100)</f>
        <v>0</v>
      </c>
      <c r="I27" s="95" t="s">
        <v>47</v>
      </c>
      <c r="J27" s="96"/>
      <c r="K27" s="51" t="s">
        <v>50</v>
      </c>
      <c r="L27" s="52">
        <f>ROUNDUP((K4*M27)+(K5*M27*0.75)+(K6*(M27*2)),2)</f>
        <v>0</v>
      </c>
      <c r="M27" s="48">
        <v>100</v>
      </c>
      <c r="N27" s="53">
        <f>ROUNDUP(M27*0.75,2)</f>
        <v>75</v>
      </c>
      <c r="O27" s="54"/>
      <c r="P27" s="73"/>
    </row>
    <row r="28" spans="1:16" ht="18.75" customHeight="1" x14ac:dyDescent="0.15">
      <c r="A28" s="89"/>
      <c r="B28" s="47"/>
      <c r="C28" s="47" t="s">
        <v>49</v>
      </c>
      <c r="D28" s="48">
        <v>3</v>
      </c>
      <c r="E28" s="49" t="s">
        <v>35</v>
      </c>
      <c r="F28" s="49">
        <f>ROUNDUP(D28*0.75,2)</f>
        <v>2.25</v>
      </c>
      <c r="G28" s="50">
        <f>ROUNDUP((K4*D28)+(K5*D28*0.75)+(K6*(D28*2)),0)</f>
        <v>0</v>
      </c>
      <c r="H28" s="50">
        <f>G28</f>
        <v>0</v>
      </c>
      <c r="I28" s="93"/>
      <c r="J28" s="93"/>
      <c r="K28" s="51" t="s">
        <v>48</v>
      </c>
      <c r="L28" s="52">
        <f>ROUNDUP((K4*M28)+(K5*M28*0.75)+(K6*(M28*2)),2)</f>
        <v>0</v>
      </c>
      <c r="M28" s="48">
        <v>3</v>
      </c>
      <c r="N28" s="53">
        <f>ROUNDUP(M28*0.75,2)</f>
        <v>2.25</v>
      </c>
      <c r="O28" s="54"/>
      <c r="P28" s="73"/>
    </row>
    <row r="29" spans="1:16" ht="18.75" customHeight="1" x14ac:dyDescent="0.15">
      <c r="A29" s="89"/>
      <c r="B29" s="47"/>
      <c r="C29" s="47"/>
      <c r="D29" s="48"/>
      <c r="E29" s="49"/>
      <c r="F29" s="49"/>
      <c r="G29" s="50"/>
      <c r="H29" s="50"/>
      <c r="I29" s="93"/>
      <c r="J29" s="93"/>
      <c r="K29" s="51"/>
      <c r="L29" s="52"/>
      <c r="M29" s="48"/>
      <c r="N29" s="53"/>
      <c r="O29" s="54"/>
      <c r="P29" s="73"/>
    </row>
    <row r="30" spans="1:16" ht="18.75" customHeight="1" thickBot="1" x14ac:dyDescent="0.2">
      <c r="A30" s="90"/>
      <c r="B30" s="64"/>
      <c r="C30" s="64"/>
      <c r="D30" s="65"/>
      <c r="E30" s="66"/>
      <c r="F30" s="66"/>
      <c r="G30" s="67"/>
      <c r="H30" s="67"/>
      <c r="I30" s="97"/>
      <c r="J30" s="97"/>
      <c r="K30" s="68"/>
      <c r="L30" s="69"/>
      <c r="M30" s="65"/>
      <c r="N30" s="70"/>
      <c r="O30" s="71"/>
      <c r="P30" s="75"/>
    </row>
  </sheetData>
  <mergeCells count="13">
    <mergeCell ref="I27:J30"/>
    <mergeCell ref="A9:A30"/>
    <mergeCell ref="I8:J8"/>
    <mergeCell ref="K8:L8"/>
    <mergeCell ref="I9:J11"/>
    <mergeCell ref="I12:J19"/>
    <mergeCell ref="I20:J26"/>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 footer="0"/>
  <pageSetup paperSize="12"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vt:i4>
      </vt:variant>
    </vt:vector>
  </HeadingPairs>
  <TitlesOfParts>
    <vt:vector size="21" baseType="lpstr">
      <vt:lpstr>キッズ月間(昼・おやつ)</vt:lpstr>
      <vt:lpstr>1月4日(金)</vt:lpstr>
      <vt:lpstr>1月7日(月)</vt:lpstr>
      <vt:lpstr>1月8日(火)</vt:lpstr>
      <vt:lpstr>1月9日(水)</vt:lpstr>
      <vt:lpstr>1月10日(木)</vt:lpstr>
      <vt:lpstr>1月11日(金)</vt:lpstr>
      <vt:lpstr>1月15日(火)</vt:lpstr>
      <vt:lpstr>1月16日(水)</vt:lpstr>
      <vt:lpstr>1月17日(木)</vt:lpstr>
      <vt:lpstr>1月18日(金)</vt:lpstr>
      <vt:lpstr>1月21日(月)</vt:lpstr>
      <vt:lpstr>1月22日(火)</vt:lpstr>
      <vt:lpstr>1月23日(水)</vt:lpstr>
      <vt:lpstr>1月24日(木)</vt:lpstr>
      <vt:lpstr>1月25日(金)</vt:lpstr>
      <vt:lpstr>1月28日(月)</vt:lpstr>
      <vt:lpstr>1月29日(火)</vt:lpstr>
      <vt:lpstr>1月30日(水)</vt:lpstr>
      <vt:lpstr>1月31日(木)</vt:lpstr>
      <vt:lpstr>'キッズ月間(昼・おやつ)'!Print_Area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shokuzai</dc:creator>
  <cp:lastModifiedBy>skuld</cp:lastModifiedBy>
  <cp:lastPrinted>2018-11-27T00:45:06Z</cp:lastPrinted>
  <dcterms:created xsi:type="dcterms:W3CDTF">2018-11-20T08:47:51Z</dcterms:created>
  <dcterms:modified xsi:type="dcterms:W3CDTF">2018-12-12T08:16:17Z</dcterms:modified>
</cp:coreProperties>
</file>