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28800" windowHeight="12450"/>
  </bookViews>
  <sheets>
    <sheet name="キッズ月間(昼・おやつ)" sheetId="30" r:id="rId1"/>
    <sheet name="月間(離乳)" sheetId="31" r:id="rId2"/>
    <sheet name="12月3日(月)" sheetId="4" r:id="rId3"/>
    <sheet name="12月4日(火)" sheetId="5" r:id="rId4"/>
    <sheet name="12月5日(水)" sheetId="6" r:id="rId5"/>
    <sheet name="12月6日(木)" sheetId="7" r:id="rId6"/>
    <sheet name="12月7日(金)" sheetId="8" r:id="rId7"/>
    <sheet name="12月10日(月)" sheetId="11" r:id="rId8"/>
    <sheet name="12月11日(火)" sheetId="12" r:id="rId9"/>
    <sheet name="12月12日(水)" sheetId="13" r:id="rId10"/>
    <sheet name="12月13日(木)" sheetId="14" r:id="rId11"/>
    <sheet name="12月14日(金)" sheetId="15" r:id="rId12"/>
    <sheet name="12月17日(月)" sheetId="18" r:id="rId13"/>
    <sheet name="12月18日(火)" sheetId="19" r:id="rId14"/>
    <sheet name="12月19日(水)" sheetId="20" r:id="rId15"/>
    <sheet name="12月20日(木)" sheetId="21" r:id="rId16"/>
    <sheet name="12月21日(金)" sheetId="22" r:id="rId17"/>
    <sheet name="12月25日(火)" sheetId="26" r:id="rId18"/>
    <sheet name="12月26日(水)" sheetId="27" r:id="rId19"/>
    <sheet name="12月27日(木)" sheetId="28" r:id="rId20"/>
    <sheet name="12月28日(金)" sheetId="29" r:id="rId21"/>
  </sheets>
  <externalReferences>
    <externalReference r:id="rId22"/>
  </externalReferences>
  <definedNames>
    <definedName name="_xlnm.Print_Area" localSheetId="0">'キッズ月間(昼・おやつ)'!$A$1:$Y$100</definedName>
    <definedName name="_xlnm.Print_Area" localSheetId="1">'月間(離乳)'!$A$1:$P$70</definedName>
    <definedName name="_xlnm.Print_Area">#REF!</definedName>
  </definedNames>
  <calcPr calcId="152511"/>
</workbook>
</file>

<file path=xl/calcChain.xml><?xml version="1.0" encoding="utf-8"?>
<calcChain xmlns="http://schemas.openxmlformats.org/spreadsheetml/2006/main">
  <c r="W86" i="30" l="1"/>
  <c r="W85" i="30"/>
  <c r="H85" i="30"/>
  <c r="E85" i="30"/>
  <c r="D85" i="30"/>
  <c r="W84" i="30"/>
  <c r="H84" i="30"/>
  <c r="G84" i="30"/>
  <c r="G85" i="30" s="1"/>
  <c r="F84" i="30"/>
  <c r="F85" i="30" s="1"/>
  <c r="E84" i="30"/>
  <c r="D84" i="30"/>
  <c r="W83" i="30"/>
  <c r="W82" i="30"/>
  <c r="W81" i="30"/>
  <c r="J81" i="30"/>
  <c r="W80" i="30"/>
  <c r="J80" i="30"/>
  <c r="W79" i="30"/>
  <c r="J79" i="30"/>
  <c r="W78" i="30"/>
  <c r="J78" i="30"/>
  <c r="W77" i="30"/>
  <c r="J77" i="30"/>
  <c r="W76" i="30"/>
  <c r="J76" i="30"/>
  <c r="W75" i="30"/>
  <c r="J75" i="30"/>
  <c r="W74" i="30"/>
  <c r="J74" i="30"/>
  <c r="W73" i="30"/>
  <c r="J73" i="30"/>
  <c r="W72" i="30"/>
  <c r="J72" i="30"/>
  <c r="W71" i="30"/>
  <c r="J71" i="30"/>
  <c r="W70" i="30"/>
  <c r="J70" i="30"/>
  <c r="W69" i="30"/>
  <c r="J69" i="30"/>
  <c r="W68" i="30"/>
  <c r="J68" i="30"/>
  <c r="W67" i="30"/>
  <c r="J67" i="30"/>
  <c r="W66" i="30"/>
  <c r="J66" i="30"/>
  <c r="W65" i="30"/>
  <c r="J65" i="30"/>
  <c r="W64" i="30"/>
  <c r="J64" i="30"/>
  <c r="W63" i="30"/>
  <c r="J63" i="30"/>
  <c r="W62" i="30"/>
  <c r="J62" i="30"/>
  <c r="W61" i="30"/>
  <c r="J61" i="30"/>
  <c r="W60" i="30"/>
  <c r="J60" i="30"/>
  <c r="W59" i="30"/>
  <c r="J59" i="30"/>
  <c r="W58" i="30"/>
  <c r="J58" i="30"/>
  <c r="W57" i="30"/>
  <c r="J57" i="30"/>
  <c r="W56" i="30"/>
  <c r="J56" i="30"/>
  <c r="W55" i="30"/>
  <c r="J55" i="30"/>
  <c r="W54" i="30"/>
  <c r="J54" i="30"/>
  <c r="W53" i="30"/>
  <c r="J53" i="30"/>
  <c r="W52" i="30"/>
  <c r="J52" i="30"/>
  <c r="W51" i="30"/>
  <c r="J51" i="30"/>
  <c r="W50" i="30"/>
  <c r="J50" i="30"/>
  <c r="W49" i="30"/>
  <c r="J49" i="30"/>
  <c r="W48" i="30"/>
  <c r="J48" i="30"/>
  <c r="W47" i="30"/>
  <c r="J47" i="30"/>
  <c r="W46" i="30"/>
  <c r="J46" i="30"/>
  <c r="W45" i="30"/>
  <c r="J45" i="30"/>
  <c r="W44" i="30"/>
  <c r="J44" i="30"/>
  <c r="W43" i="30"/>
  <c r="J43" i="30"/>
  <c r="W42" i="30"/>
  <c r="J42" i="30"/>
  <c r="W41" i="30"/>
  <c r="J41" i="30"/>
  <c r="W40" i="30"/>
  <c r="J40" i="30"/>
  <c r="W39" i="30"/>
  <c r="J39" i="30"/>
  <c r="W38" i="30"/>
  <c r="J38" i="30"/>
  <c r="W37" i="30"/>
  <c r="J37" i="30"/>
  <c r="W36" i="30"/>
  <c r="J36" i="30"/>
  <c r="W35" i="30"/>
  <c r="J35" i="30"/>
  <c r="W34" i="30"/>
  <c r="J34" i="30"/>
  <c r="W33" i="30"/>
  <c r="J33" i="30"/>
  <c r="W32" i="30"/>
  <c r="J32" i="30"/>
  <c r="W31" i="30"/>
  <c r="J31" i="30"/>
  <c r="W30" i="30"/>
  <c r="J30" i="30"/>
  <c r="W29" i="30"/>
  <c r="J29" i="30"/>
  <c r="W28" i="30"/>
  <c r="J28" i="30"/>
  <c r="W27" i="30"/>
  <c r="J27" i="30"/>
  <c r="W26" i="30"/>
  <c r="J26" i="30"/>
  <c r="W25" i="30"/>
  <c r="J25" i="30"/>
  <c r="W24" i="30"/>
  <c r="J24" i="30"/>
  <c r="W23" i="30"/>
  <c r="J23" i="30"/>
  <c r="W22" i="30"/>
  <c r="J22" i="30"/>
  <c r="W21" i="30"/>
  <c r="J21" i="30"/>
  <c r="W20" i="30"/>
  <c r="J20" i="30"/>
  <c r="W19" i="30"/>
  <c r="J19" i="30"/>
  <c r="W18" i="30"/>
  <c r="J18" i="30"/>
  <c r="W17" i="30"/>
  <c r="J17" i="30"/>
  <c r="W16" i="30"/>
  <c r="J16" i="30"/>
  <c r="W15" i="30"/>
  <c r="J15" i="30"/>
  <c r="W14" i="30"/>
  <c r="J14" i="30"/>
  <c r="W13" i="30"/>
  <c r="J13" i="30"/>
  <c r="W12" i="30"/>
  <c r="J12" i="30"/>
  <c r="W11" i="30"/>
  <c r="J11" i="30"/>
  <c r="W10" i="30"/>
  <c r="J10" i="30"/>
  <c r="W9" i="30"/>
  <c r="J9" i="30"/>
  <c r="W8" i="30"/>
  <c r="J8" i="30"/>
  <c r="W7" i="30"/>
  <c r="J7" i="30"/>
  <c r="N19" i="14" l="1"/>
  <c r="G37" i="29"/>
  <c r="H37" i="29" s="1"/>
  <c r="F37" i="29"/>
  <c r="L34" i="29"/>
  <c r="N34" i="29"/>
  <c r="L33" i="29"/>
  <c r="N33" i="29"/>
  <c r="L32" i="29"/>
  <c r="N32" i="29"/>
  <c r="G33" i="29"/>
  <c r="H33" i="29" s="1"/>
  <c r="F33" i="29"/>
  <c r="G32" i="29"/>
  <c r="H32" i="29" s="1"/>
  <c r="F32" i="29"/>
  <c r="L27" i="29"/>
  <c r="N27" i="29"/>
  <c r="L26" i="29"/>
  <c r="N26" i="29"/>
  <c r="L25" i="29"/>
  <c r="N25" i="29"/>
  <c r="L24" i="29"/>
  <c r="N24" i="29"/>
  <c r="L23" i="29"/>
  <c r="N23" i="29"/>
  <c r="G26" i="29"/>
  <c r="H26" i="29" s="1"/>
  <c r="F26" i="29"/>
  <c r="G25" i="29"/>
  <c r="F25" i="29"/>
  <c r="H25" i="29"/>
  <c r="G24" i="29"/>
  <c r="F24" i="29"/>
  <c r="H24" i="29"/>
  <c r="G23" i="29"/>
  <c r="H23" i="29" s="1"/>
  <c r="F23" i="29"/>
  <c r="L18" i="29"/>
  <c r="N18" i="29"/>
  <c r="L17" i="29"/>
  <c r="N17" i="29"/>
  <c r="G15" i="29"/>
  <c r="H15" i="29" s="1"/>
  <c r="F15" i="29"/>
  <c r="L16" i="29"/>
  <c r="N16" i="29"/>
  <c r="L15" i="29"/>
  <c r="N15" i="29"/>
  <c r="G14" i="29"/>
  <c r="H14" i="29" s="1"/>
  <c r="F14" i="29"/>
  <c r="L14" i="29"/>
  <c r="N14" i="29"/>
  <c r="L13" i="29"/>
  <c r="N13" i="29"/>
  <c r="L12" i="29"/>
  <c r="N12" i="29"/>
  <c r="G13" i="29"/>
  <c r="H13" i="29" s="1"/>
  <c r="F13" i="29"/>
  <c r="G12" i="29"/>
  <c r="H12" i="29" s="1"/>
  <c r="F12" i="29"/>
  <c r="L9" i="29"/>
  <c r="N9" i="29"/>
  <c r="L31" i="28"/>
  <c r="N31" i="28"/>
  <c r="L30" i="28"/>
  <c r="N30" i="28"/>
  <c r="G31" i="28"/>
  <c r="F31" i="28"/>
  <c r="H31" i="28"/>
  <c r="G30" i="28"/>
  <c r="F30" i="28"/>
  <c r="H30" i="28"/>
  <c r="L25" i="28"/>
  <c r="N25" i="28"/>
  <c r="L24" i="28"/>
  <c r="N24" i="28"/>
  <c r="L23" i="28"/>
  <c r="N23" i="28"/>
  <c r="G25" i="28"/>
  <c r="F25" i="28"/>
  <c r="H25" i="28"/>
  <c r="G24" i="28"/>
  <c r="F24" i="28"/>
  <c r="H24" i="28"/>
  <c r="G23" i="28"/>
  <c r="H23" i="28" s="1"/>
  <c r="F23" i="28"/>
  <c r="G16" i="28"/>
  <c r="H16" i="28" s="1"/>
  <c r="F16" i="28"/>
  <c r="L18" i="28"/>
  <c r="N18" i="28"/>
  <c r="G15" i="28"/>
  <c r="H15" i="28" s="1"/>
  <c r="F15" i="28"/>
  <c r="L17" i="28"/>
  <c r="N17" i="28"/>
  <c r="L16" i="28"/>
  <c r="N16" i="28"/>
  <c r="L15" i="28"/>
  <c r="N15" i="28"/>
  <c r="L14" i="28"/>
  <c r="N14" i="28"/>
  <c r="L13" i="28"/>
  <c r="N13" i="28"/>
  <c r="L12" i="28"/>
  <c r="N12" i="28"/>
  <c r="G14" i="28"/>
  <c r="H14" i="28" s="1"/>
  <c r="F14" i="28"/>
  <c r="G13" i="28"/>
  <c r="F13" i="28"/>
  <c r="H13" i="28"/>
  <c r="G12" i="28"/>
  <c r="F12" i="28"/>
  <c r="H12" i="28"/>
  <c r="L9" i="28"/>
  <c r="N9" i="28"/>
  <c r="G34" i="27"/>
  <c r="H34" i="27" s="1"/>
  <c r="F34" i="27"/>
  <c r="L31" i="27"/>
  <c r="N31" i="27"/>
  <c r="L30" i="27"/>
  <c r="N30" i="27"/>
  <c r="G31" i="27"/>
  <c r="H31" i="27" s="1"/>
  <c r="F31" i="27"/>
  <c r="G30" i="27"/>
  <c r="F30" i="27"/>
  <c r="H30" i="27"/>
  <c r="L27" i="27"/>
  <c r="N27" i="27"/>
  <c r="L26" i="27"/>
  <c r="N26" i="27"/>
  <c r="L25" i="27"/>
  <c r="N25" i="27"/>
  <c r="L24" i="27"/>
  <c r="N24" i="27"/>
  <c r="L23" i="27"/>
  <c r="N23" i="27"/>
  <c r="L22" i="27"/>
  <c r="N22" i="27"/>
  <c r="G25" i="27"/>
  <c r="H25" i="27" s="1"/>
  <c r="F25" i="27"/>
  <c r="G24" i="27"/>
  <c r="H24" i="27" s="1"/>
  <c r="F24" i="27"/>
  <c r="G23" i="27"/>
  <c r="F23" i="27"/>
  <c r="H23" i="27"/>
  <c r="G22" i="27"/>
  <c r="H22" i="27" s="1"/>
  <c r="F22" i="27"/>
  <c r="G13" i="27"/>
  <c r="H13" i="27" s="1"/>
  <c r="F13" i="27"/>
  <c r="L17" i="27"/>
  <c r="N17" i="27"/>
  <c r="L16" i="27"/>
  <c r="N16" i="27"/>
  <c r="L15" i="27"/>
  <c r="N15" i="27"/>
  <c r="L14" i="27"/>
  <c r="N14" i="27"/>
  <c r="L13" i="27"/>
  <c r="N13" i="27"/>
  <c r="L12" i="27"/>
  <c r="N12" i="27"/>
  <c r="G12" i="27"/>
  <c r="H12" i="27" s="1"/>
  <c r="F12" i="27"/>
  <c r="L9" i="27"/>
  <c r="N9" i="27"/>
  <c r="G40" i="26"/>
  <c r="H40" i="26" s="1"/>
  <c r="F40" i="26"/>
  <c r="L35" i="26"/>
  <c r="N35" i="26"/>
  <c r="L34" i="26"/>
  <c r="N34" i="26"/>
  <c r="L33" i="26"/>
  <c r="N33" i="26"/>
  <c r="G34" i="26"/>
  <c r="H34" i="26" s="1"/>
  <c r="F34" i="26"/>
  <c r="G33" i="26"/>
  <c r="H33" i="26" s="1"/>
  <c r="F33" i="26"/>
  <c r="L26" i="26"/>
  <c r="N26" i="26"/>
  <c r="L25" i="26"/>
  <c r="N25" i="26"/>
  <c r="G25" i="26"/>
  <c r="H25" i="26" s="1"/>
  <c r="F25" i="26"/>
  <c r="L24" i="26"/>
  <c r="N24" i="26"/>
  <c r="L23" i="26"/>
  <c r="N23" i="26"/>
  <c r="L22" i="26"/>
  <c r="N22" i="26"/>
  <c r="G24" i="26"/>
  <c r="H24" i="26" s="1"/>
  <c r="F24" i="26"/>
  <c r="G23" i="26"/>
  <c r="H23" i="26" s="1"/>
  <c r="F23" i="26"/>
  <c r="G22" i="26"/>
  <c r="H22" i="26" s="1"/>
  <c r="F22" i="26"/>
  <c r="L13" i="26"/>
  <c r="N13" i="26"/>
  <c r="L12" i="26"/>
  <c r="N12" i="26"/>
  <c r="L11" i="26"/>
  <c r="N11" i="26"/>
  <c r="L10" i="26"/>
  <c r="N10" i="26"/>
  <c r="G12" i="26"/>
  <c r="H12" i="26"/>
  <c r="F12" i="26"/>
  <c r="G11" i="26"/>
  <c r="H11" i="26" s="1"/>
  <c r="F11" i="26"/>
  <c r="G10" i="26"/>
  <c r="H10" i="26" s="1"/>
  <c r="F10" i="26"/>
  <c r="G9" i="26"/>
  <c r="H9" i="26" s="1"/>
  <c r="F9" i="26"/>
  <c r="L9" i="26"/>
  <c r="N9" i="26"/>
  <c r="G32" i="22"/>
  <c r="H32" i="22" s="1"/>
  <c r="F32" i="22"/>
  <c r="L29" i="22"/>
  <c r="N29" i="22"/>
  <c r="L28" i="22"/>
  <c r="N28" i="22"/>
  <c r="L27" i="22"/>
  <c r="N27" i="22"/>
  <c r="G28" i="22"/>
  <c r="H28" i="22" s="1"/>
  <c r="F28" i="22"/>
  <c r="G27" i="22"/>
  <c r="H27" i="22" s="1"/>
  <c r="F27" i="22"/>
  <c r="L22" i="22"/>
  <c r="N22" i="22"/>
  <c r="L21" i="22"/>
  <c r="N21" i="22"/>
  <c r="G22" i="22"/>
  <c r="H22" i="22" s="1"/>
  <c r="F22" i="22"/>
  <c r="G21" i="22"/>
  <c r="H21" i="22"/>
  <c r="F21" i="22"/>
  <c r="G16" i="22"/>
  <c r="H16" i="22" s="1"/>
  <c r="F16" i="22"/>
  <c r="G15" i="22"/>
  <c r="H15" i="22" s="1"/>
  <c r="F15" i="22"/>
  <c r="L14" i="22"/>
  <c r="N14" i="22"/>
  <c r="L13" i="22"/>
  <c r="N13" i="22"/>
  <c r="G14" i="22"/>
  <c r="H14" i="22" s="1"/>
  <c r="F14" i="22"/>
  <c r="G13" i="22"/>
  <c r="H13" i="22" s="1"/>
  <c r="F13" i="22"/>
  <c r="L12" i="22"/>
  <c r="N12" i="22"/>
  <c r="G12" i="22"/>
  <c r="H12" i="22" s="1"/>
  <c r="F12" i="22"/>
  <c r="L9" i="22"/>
  <c r="N9" i="22"/>
  <c r="L68" i="21"/>
  <c r="N68" i="21"/>
  <c r="L67" i="21"/>
  <c r="N67" i="21"/>
  <c r="L66" i="21"/>
  <c r="N66" i="21"/>
  <c r="G69" i="21"/>
  <c r="F69" i="21"/>
  <c r="H69" i="21"/>
  <c r="G68" i="21"/>
  <c r="F68" i="21"/>
  <c r="H68" i="21"/>
  <c r="G67" i="21"/>
  <c r="H67" i="21" s="1"/>
  <c r="F67" i="21"/>
  <c r="G66" i="21"/>
  <c r="H66" i="21" s="1"/>
  <c r="F66" i="21"/>
  <c r="L60" i="21"/>
  <c r="N60" i="21"/>
  <c r="L59" i="21"/>
  <c r="N59" i="21"/>
  <c r="G61" i="21"/>
  <c r="H61" i="21" s="1"/>
  <c r="F61" i="21"/>
  <c r="G60" i="21"/>
  <c r="H60" i="21" s="1"/>
  <c r="F60" i="21"/>
  <c r="G59" i="21"/>
  <c r="H59" i="21" s="1"/>
  <c r="F59" i="21"/>
  <c r="G49" i="21"/>
  <c r="H49" i="21" s="1"/>
  <c r="F49" i="21"/>
  <c r="L51" i="21"/>
  <c r="N51" i="21"/>
  <c r="L50" i="21"/>
  <c r="N50" i="21"/>
  <c r="L49" i="21"/>
  <c r="N49" i="21"/>
  <c r="L48" i="21"/>
  <c r="N48" i="21"/>
  <c r="L47" i="21"/>
  <c r="N47" i="21"/>
  <c r="L46" i="21"/>
  <c r="N46" i="21"/>
  <c r="G48" i="21"/>
  <c r="F48" i="21"/>
  <c r="H48" i="21"/>
  <c r="G47" i="21"/>
  <c r="F47" i="21"/>
  <c r="H47" i="21"/>
  <c r="G46" i="21"/>
  <c r="H46" i="21" s="1"/>
  <c r="F46" i="21"/>
  <c r="G43" i="21"/>
  <c r="H43" i="21" s="1"/>
  <c r="F43" i="21"/>
  <c r="L43" i="21"/>
  <c r="N43" i="21"/>
  <c r="L35" i="21"/>
  <c r="N35" i="21"/>
  <c r="L34" i="21"/>
  <c r="N34" i="21"/>
  <c r="L33" i="21"/>
  <c r="N33" i="21"/>
  <c r="G37" i="21"/>
  <c r="H37" i="21"/>
  <c r="F37" i="21"/>
  <c r="G36" i="21"/>
  <c r="H36" i="21" s="1"/>
  <c r="F36" i="21"/>
  <c r="G35" i="21"/>
  <c r="H35" i="21" s="1"/>
  <c r="F35" i="21"/>
  <c r="G34" i="21"/>
  <c r="H34" i="21" s="1"/>
  <c r="F34" i="21"/>
  <c r="G33" i="21"/>
  <c r="H33" i="21"/>
  <c r="F33" i="21"/>
  <c r="G30" i="21"/>
  <c r="H30" i="21" s="1"/>
  <c r="F30" i="21"/>
  <c r="L27" i="21"/>
  <c r="N27" i="21"/>
  <c r="L26" i="21"/>
  <c r="N26" i="21"/>
  <c r="L25" i="21"/>
  <c r="N25" i="21"/>
  <c r="G26" i="21"/>
  <c r="H26" i="21" s="1"/>
  <c r="F26" i="21"/>
  <c r="L24" i="21"/>
  <c r="N24" i="21"/>
  <c r="G25" i="21"/>
  <c r="F25" i="21"/>
  <c r="H25" i="21"/>
  <c r="G24" i="21"/>
  <c r="H24" i="21" s="1"/>
  <c r="F24" i="21"/>
  <c r="L20" i="21"/>
  <c r="N20" i="21"/>
  <c r="L19" i="21"/>
  <c r="N19" i="21"/>
  <c r="L18" i="21"/>
  <c r="N18" i="21"/>
  <c r="L17" i="21"/>
  <c r="N17" i="21"/>
  <c r="L16" i="21"/>
  <c r="N16" i="21"/>
  <c r="G18" i="21"/>
  <c r="F18" i="21"/>
  <c r="H18" i="21"/>
  <c r="G17" i="21"/>
  <c r="F17" i="21"/>
  <c r="H17" i="21"/>
  <c r="G16" i="21"/>
  <c r="H16" i="21" s="1"/>
  <c r="F16" i="21"/>
  <c r="L13" i="21"/>
  <c r="N13" i="21"/>
  <c r="L12" i="21"/>
  <c r="N12" i="21"/>
  <c r="L11" i="21"/>
  <c r="N11" i="21"/>
  <c r="L10" i="21"/>
  <c r="N10" i="21"/>
  <c r="G12" i="21"/>
  <c r="H12" i="21" s="1"/>
  <c r="F12" i="21"/>
  <c r="G11" i="21"/>
  <c r="F11" i="21"/>
  <c r="H11" i="21"/>
  <c r="G10" i="21"/>
  <c r="F10" i="21"/>
  <c r="H10" i="21"/>
  <c r="L9" i="21"/>
  <c r="N9" i="21"/>
  <c r="G9" i="21"/>
  <c r="H9" i="21"/>
  <c r="F9" i="21"/>
  <c r="L32" i="20"/>
  <c r="N32" i="20"/>
  <c r="G32" i="20"/>
  <c r="H32" i="20" s="1"/>
  <c r="F32" i="20"/>
  <c r="L29" i="20"/>
  <c r="N29" i="20"/>
  <c r="L28" i="20"/>
  <c r="N28" i="20"/>
  <c r="G29" i="20"/>
  <c r="H29" i="20" s="1"/>
  <c r="F29" i="20"/>
  <c r="G28" i="20"/>
  <c r="H28" i="20" s="1"/>
  <c r="F28" i="20"/>
  <c r="G25" i="20"/>
  <c r="H25" i="20" s="1"/>
  <c r="F25" i="20"/>
  <c r="L24" i="20"/>
  <c r="N24" i="20"/>
  <c r="L23" i="20"/>
  <c r="N23" i="20"/>
  <c r="L22" i="20"/>
  <c r="N22" i="20"/>
  <c r="L21" i="20"/>
  <c r="N21" i="20"/>
  <c r="G24" i="20"/>
  <c r="H24" i="20" s="1"/>
  <c r="F24" i="20"/>
  <c r="G23" i="20"/>
  <c r="F23" i="20"/>
  <c r="H23" i="20"/>
  <c r="G22" i="20"/>
  <c r="H22" i="20" s="1"/>
  <c r="F22" i="20"/>
  <c r="G21" i="20"/>
  <c r="H21" i="20" s="1"/>
  <c r="F21" i="20"/>
  <c r="L16" i="20"/>
  <c r="N16" i="20"/>
  <c r="L15" i="20"/>
  <c r="N15" i="20"/>
  <c r="G14" i="20"/>
  <c r="H14" i="20" s="1"/>
  <c r="F14" i="20"/>
  <c r="G13" i="20"/>
  <c r="H13" i="20" s="1"/>
  <c r="F13" i="20"/>
  <c r="L14" i="20"/>
  <c r="N14" i="20"/>
  <c r="L13" i="20"/>
  <c r="N13" i="20"/>
  <c r="L12" i="20"/>
  <c r="N12" i="20"/>
  <c r="G12" i="20"/>
  <c r="H12" i="20" s="1"/>
  <c r="F12" i="20"/>
  <c r="L9" i="20"/>
  <c r="N9" i="20"/>
  <c r="L31" i="19"/>
  <c r="N31" i="19"/>
  <c r="L30" i="19"/>
  <c r="N30" i="19"/>
  <c r="G31" i="19"/>
  <c r="H31" i="19" s="1"/>
  <c r="F31" i="19"/>
  <c r="G30" i="19"/>
  <c r="F30" i="19"/>
  <c r="H30" i="19"/>
  <c r="L27" i="19"/>
  <c r="N27" i="19"/>
  <c r="L26" i="19"/>
  <c r="N26" i="19"/>
  <c r="L25" i="19"/>
  <c r="N25" i="19"/>
  <c r="L24" i="19"/>
  <c r="N24" i="19"/>
  <c r="L23" i="19"/>
  <c r="N23" i="19"/>
  <c r="G25" i="19"/>
  <c r="H25" i="19" s="1"/>
  <c r="F25" i="19"/>
  <c r="G24" i="19"/>
  <c r="H24" i="19" s="1"/>
  <c r="F24" i="19"/>
  <c r="G23" i="19"/>
  <c r="H23" i="19" s="1"/>
  <c r="F23" i="19"/>
  <c r="L20" i="19"/>
  <c r="N20" i="19"/>
  <c r="L19" i="19"/>
  <c r="N19" i="19"/>
  <c r="L18" i="19"/>
  <c r="N18" i="19"/>
  <c r="L17" i="19"/>
  <c r="N17" i="19"/>
  <c r="G16" i="19"/>
  <c r="H16" i="19" s="1"/>
  <c r="F16" i="19"/>
  <c r="L16" i="19"/>
  <c r="N16" i="19"/>
  <c r="L15" i="19"/>
  <c r="N15" i="19"/>
  <c r="L14" i="19"/>
  <c r="N14" i="19"/>
  <c r="L13" i="19"/>
  <c r="N13" i="19"/>
  <c r="L12" i="19"/>
  <c r="N12" i="19"/>
  <c r="G15" i="19"/>
  <c r="H15" i="19" s="1"/>
  <c r="F15" i="19"/>
  <c r="G14" i="19"/>
  <c r="H14" i="19" s="1"/>
  <c r="F14" i="19"/>
  <c r="G13" i="19"/>
  <c r="H13" i="19" s="1"/>
  <c r="F13" i="19"/>
  <c r="G12" i="19"/>
  <c r="H12" i="19"/>
  <c r="F12" i="19"/>
  <c r="L9" i="19"/>
  <c r="N9" i="19"/>
  <c r="G27" i="18"/>
  <c r="H27" i="18" s="1"/>
  <c r="F27" i="18"/>
  <c r="L21" i="18"/>
  <c r="N21" i="18"/>
  <c r="L20" i="18"/>
  <c r="N20" i="18"/>
  <c r="G22" i="18"/>
  <c r="H22" i="18" s="1"/>
  <c r="F22" i="18"/>
  <c r="G21" i="18"/>
  <c r="H21" i="18" s="1"/>
  <c r="F21" i="18"/>
  <c r="G20" i="18"/>
  <c r="F20" i="18"/>
  <c r="H20" i="18"/>
  <c r="L11" i="18"/>
  <c r="N11" i="18"/>
  <c r="L10" i="18"/>
  <c r="N10" i="18"/>
  <c r="G14" i="18"/>
  <c r="H14" i="18" s="1"/>
  <c r="F14" i="18"/>
  <c r="G13" i="18"/>
  <c r="H13" i="18" s="1"/>
  <c r="F13" i="18"/>
  <c r="G12" i="18"/>
  <c r="H12" i="18" s="1"/>
  <c r="F12" i="18"/>
  <c r="G11" i="18"/>
  <c r="H11" i="18"/>
  <c r="F11" i="18"/>
  <c r="G10" i="18"/>
  <c r="H10" i="18" s="1"/>
  <c r="F10" i="18"/>
  <c r="G9" i="18"/>
  <c r="H9" i="18" s="1"/>
  <c r="F9" i="18"/>
  <c r="L9" i="18"/>
  <c r="N9" i="18"/>
  <c r="G38" i="15"/>
  <c r="H38" i="15" s="1"/>
  <c r="F38" i="15"/>
  <c r="L35" i="15"/>
  <c r="N35" i="15"/>
  <c r="L34" i="15"/>
  <c r="N34" i="15"/>
  <c r="L33" i="15"/>
  <c r="N33" i="15"/>
  <c r="G34" i="15"/>
  <c r="H34" i="15" s="1"/>
  <c r="F34" i="15"/>
  <c r="G33" i="15"/>
  <c r="H33" i="15" s="1"/>
  <c r="F33" i="15"/>
  <c r="L27" i="15"/>
  <c r="N27" i="15"/>
  <c r="L26" i="15"/>
  <c r="N26" i="15"/>
  <c r="L25" i="15"/>
  <c r="N25" i="15"/>
  <c r="L24" i="15"/>
  <c r="N24" i="15"/>
  <c r="L23" i="15"/>
  <c r="N23" i="15"/>
  <c r="G26" i="15"/>
  <c r="H26" i="15" s="1"/>
  <c r="F26" i="15"/>
  <c r="G25" i="15"/>
  <c r="H25" i="15" s="1"/>
  <c r="F25" i="15"/>
  <c r="G24" i="15"/>
  <c r="F24" i="15"/>
  <c r="H24" i="15"/>
  <c r="G23" i="15"/>
  <c r="H23" i="15" s="1"/>
  <c r="F23" i="15"/>
  <c r="L18" i="15"/>
  <c r="N18" i="15"/>
  <c r="L17" i="15"/>
  <c r="N17" i="15"/>
  <c r="G15" i="15"/>
  <c r="H15" i="15" s="1"/>
  <c r="F15" i="15"/>
  <c r="L16" i="15"/>
  <c r="N16" i="15"/>
  <c r="L15" i="15"/>
  <c r="N15" i="15"/>
  <c r="G14" i="15"/>
  <c r="F14" i="15"/>
  <c r="H14" i="15"/>
  <c r="L14" i="15"/>
  <c r="N14" i="15"/>
  <c r="L13" i="15"/>
  <c r="N13" i="15"/>
  <c r="L12" i="15"/>
  <c r="N12" i="15"/>
  <c r="G13" i="15"/>
  <c r="H13" i="15" s="1"/>
  <c r="F13" i="15"/>
  <c r="G12" i="15"/>
  <c r="H12" i="15" s="1"/>
  <c r="F12" i="15"/>
  <c r="L9" i="15"/>
  <c r="N9" i="15"/>
  <c r="L31" i="14"/>
  <c r="N31" i="14"/>
  <c r="L30" i="14"/>
  <c r="N30" i="14"/>
  <c r="G31" i="14"/>
  <c r="H31" i="14" s="1"/>
  <c r="F31" i="14"/>
  <c r="G30" i="14"/>
  <c r="H30" i="14"/>
  <c r="F30" i="14"/>
  <c r="L25" i="14"/>
  <c r="N25" i="14"/>
  <c r="L24" i="14"/>
  <c r="N24" i="14"/>
  <c r="L23" i="14"/>
  <c r="N23" i="14"/>
  <c r="G25" i="14"/>
  <c r="H25" i="14" s="1"/>
  <c r="F25" i="14"/>
  <c r="G24" i="14"/>
  <c r="H24" i="14" s="1"/>
  <c r="F24" i="14"/>
  <c r="G23" i="14"/>
  <c r="H23" i="14" s="1"/>
  <c r="F23" i="14"/>
  <c r="G16" i="14"/>
  <c r="H16" i="14" s="1"/>
  <c r="F16" i="14"/>
  <c r="L18" i="14"/>
  <c r="N18" i="14"/>
  <c r="G15" i="14"/>
  <c r="H15" i="14" s="1"/>
  <c r="F15" i="14"/>
  <c r="L17" i="14"/>
  <c r="N17" i="14"/>
  <c r="L16" i="14"/>
  <c r="N16" i="14"/>
  <c r="L15" i="14"/>
  <c r="N15" i="14"/>
  <c r="L14" i="14"/>
  <c r="N14" i="14"/>
  <c r="L13" i="14"/>
  <c r="N13" i="14"/>
  <c r="L12" i="14"/>
  <c r="N12" i="14"/>
  <c r="G14" i="14"/>
  <c r="H14" i="14" s="1"/>
  <c r="F14" i="14"/>
  <c r="G13" i="14"/>
  <c r="H13" i="14" s="1"/>
  <c r="F13" i="14"/>
  <c r="G12" i="14"/>
  <c r="H12" i="14"/>
  <c r="F12" i="14"/>
  <c r="L9" i="14"/>
  <c r="N9" i="14"/>
  <c r="G34" i="13"/>
  <c r="H34" i="13" s="1"/>
  <c r="F34" i="13"/>
  <c r="L31" i="13"/>
  <c r="N31" i="13"/>
  <c r="L30" i="13"/>
  <c r="N30" i="13"/>
  <c r="G31" i="13"/>
  <c r="H31" i="13" s="1"/>
  <c r="F31" i="13"/>
  <c r="G30" i="13"/>
  <c r="H30" i="13" s="1"/>
  <c r="F30" i="13"/>
  <c r="L27" i="13"/>
  <c r="N27" i="13"/>
  <c r="L26" i="13"/>
  <c r="N26" i="13"/>
  <c r="L25" i="13"/>
  <c r="N25" i="13"/>
  <c r="L24" i="13"/>
  <c r="N24" i="13"/>
  <c r="L23" i="13"/>
  <c r="N23" i="13"/>
  <c r="L22" i="13"/>
  <c r="N22" i="13"/>
  <c r="G25" i="13"/>
  <c r="H25" i="13" s="1"/>
  <c r="F25" i="13"/>
  <c r="G24" i="13"/>
  <c r="H24" i="13" s="1"/>
  <c r="F24" i="13"/>
  <c r="G23" i="13"/>
  <c r="H23" i="13" s="1"/>
  <c r="F23" i="13"/>
  <c r="G22" i="13"/>
  <c r="H22" i="13" s="1"/>
  <c r="F22" i="13"/>
  <c r="G13" i="13"/>
  <c r="H13" i="13" s="1"/>
  <c r="F13" i="13"/>
  <c r="L17" i="13"/>
  <c r="N17" i="13"/>
  <c r="L16" i="13"/>
  <c r="N16" i="13"/>
  <c r="L15" i="13"/>
  <c r="N15" i="13"/>
  <c r="L14" i="13"/>
  <c r="N14" i="13"/>
  <c r="L13" i="13"/>
  <c r="N13" i="13"/>
  <c r="L12" i="13"/>
  <c r="N12" i="13"/>
  <c r="G12" i="13"/>
  <c r="F12" i="13"/>
  <c r="H12" i="13"/>
  <c r="L9" i="13"/>
  <c r="N9" i="13"/>
  <c r="G29" i="12"/>
  <c r="H29" i="12" s="1"/>
  <c r="F29" i="12"/>
  <c r="L23" i="12"/>
  <c r="N23" i="12"/>
  <c r="L22" i="12"/>
  <c r="N22" i="12"/>
  <c r="L21" i="12"/>
  <c r="N21" i="12"/>
  <c r="G23" i="12"/>
  <c r="F23" i="12"/>
  <c r="H23" i="12"/>
  <c r="G22" i="12"/>
  <c r="H22" i="12" s="1"/>
  <c r="F22" i="12"/>
  <c r="G21" i="12"/>
  <c r="H21" i="12" s="1"/>
  <c r="F21" i="12"/>
  <c r="L16" i="12"/>
  <c r="N16" i="12"/>
  <c r="L15" i="12"/>
  <c r="N15" i="12"/>
  <c r="L14" i="12"/>
  <c r="N14" i="12"/>
  <c r="L13" i="12"/>
  <c r="N13" i="12"/>
  <c r="G18" i="12"/>
  <c r="H18" i="12" s="1"/>
  <c r="F18" i="12"/>
  <c r="G17" i="12"/>
  <c r="F17" i="12"/>
  <c r="H17" i="12"/>
  <c r="G16" i="12"/>
  <c r="H16" i="12" s="1"/>
  <c r="F16" i="12"/>
  <c r="G15" i="12"/>
  <c r="H15" i="12" s="1"/>
  <c r="F15" i="12"/>
  <c r="G14" i="12"/>
  <c r="H14" i="12" s="1"/>
  <c r="F14" i="12"/>
  <c r="G13" i="12"/>
  <c r="H13" i="12" s="1"/>
  <c r="F13" i="12"/>
  <c r="L10" i="12"/>
  <c r="N10" i="12"/>
  <c r="G10" i="12"/>
  <c r="H10" i="12" s="1"/>
  <c r="F10" i="12"/>
  <c r="G9" i="12"/>
  <c r="H9" i="12" s="1"/>
  <c r="F9" i="12"/>
  <c r="L9" i="12"/>
  <c r="N9" i="12"/>
  <c r="G32" i="11"/>
  <c r="H32" i="11" s="1"/>
  <c r="F32" i="11"/>
  <c r="L29" i="11"/>
  <c r="N29" i="11"/>
  <c r="L28" i="11"/>
  <c r="N28" i="11"/>
  <c r="G29" i="11"/>
  <c r="H29" i="11"/>
  <c r="F29" i="11"/>
  <c r="G28" i="11"/>
  <c r="H28" i="11" s="1"/>
  <c r="F28" i="11"/>
  <c r="L25" i="11"/>
  <c r="N25" i="11"/>
  <c r="L24" i="11"/>
  <c r="N24" i="11"/>
  <c r="L23" i="11"/>
  <c r="N23" i="11"/>
  <c r="L22" i="11"/>
  <c r="N22" i="11"/>
  <c r="L21" i="11"/>
  <c r="N21" i="11"/>
  <c r="G24" i="11"/>
  <c r="F24" i="11"/>
  <c r="H24" i="11"/>
  <c r="G23" i="11"/>
  <c r="H23" i="11" s="1"/>
  <c r="F23" i="11"/>
  <c r="G22" i="11"/>
  <c r="H22" i="11" s="1"/>
  <c r="F22" i="11"/>
  <c r="G21" i="11"/>
  <c r="H21" i="11" s="1"/>
  <c r="F21" i="11"/>
  <c r="G13" i="11"/>
  <c r="H13" i="11" s="1"/>
  <c r="F13" i="11"/>
  <c r="L18" i="11"/>
  <c r="N18" i="11"/>
  <c r="L17" i="11"/>
  <c r="N17" i="11"/>
  <c r="L16" i="11"/>
  <c r="N16" i="11"/>
  <c r="L15" i="11"/>
  <c r="N15" i="11"/>
  <c r="L14" i="11"/>
  <c r="N14" i="11"/>
  <c r="L13" i="11"/>
  <c r="N13" i="11"/>
  <c r="L12" i="11"/>
  <c r="N12" i="11"/>
  <c r="G12" i="11"/>
  <c r="H12" i="11" s="1"/>
  <c r="F12" i="11"/>
  <c r="G9" i="11"/>
  <c r="H9" i="11" s="1"/>
  <c r="F9" i="11"/>
  <c r="L9" i="11"/>
  <c r="N9" i="11"/>
  <c r="G33" i="8"/>
  <c r="H33" i="8" s="1"/>
  <c r="F33" i="8"/>
  <c r="L30" i="8"/>
  <c r="N30" i="8"/>
  <c r="L29" i="8"/>
  <c r="N29" i="8"/>
  <c r="L28" i="8"/>
  <c r="N28" i="8"/>
  <c r="G29" i="8"/>
  <c r="H29" i="8"/>
  <c r="F29" i="8"/>
  <c r="G28" i="8"/>
  <c r="H28" i="8" s="1"/>
  <c r="F28" i="8"/>
  <c r="L25" i="8"/>
  <c r="N25" i="8"/>
  <c r="L24" i="8"/>
  <c r="N24" i="8"/>
  <c r="L23" i="8"/>
  <c r="N23" i="8"/>
  <c r="L22" i="8"/>
  <c r="N22" i="8"/>
  <c r="G22" i="8"/>
  <c r="H22" i="8" s="1"/>
  <c r="F22" i="8"/>
  <c r="G21" i="8"/>
  <c r="H21" i="8" s="1"/>
  <c r="F21" i="8"/>
  <c r="G20" i="8"/>
  <c r="H20" i="8"/>
  <c r="F20" i="8"/>
  <c r="L21" i="8"/>
  <c r="N21" i="8"/>
  <c r="L20" i="8"/>
  <c r="N20" i="8"/>
  <c r="L19" i="8"/>
  <c r="N19" i="8"/>
  <c r="G19" i="8"/>
  <c r="H19" i="8" s="1"/>
  <c r="F19" i="8"/>
  <c r="G16" i="8"/>
  <c r="H16" i="8" s="1"/>
  <c r="F16" i="8"/>
  <c r="G15" i="8"/>
  <c r="H15" i="8" s="1"/>
  <c r="F15" i="8"/>
  <c r="L14" i="8"/>
  <c r="N14" i="8"/>
  <c r="L13" i="8"/>
  <c r="N13" i="8"/>
  <c r="G14" i="8"/>
  <c r="H14" i="8"/>
  <c r="F14" i="8"/>
  <c r="G13" i="8"/>
  <c r="H13" i="8" s="1"/>
  <c r="F13" i="8"/>
  <c r="L12" i="8"/>
  <c r="N12" i="8"/>
  <c r="G12" i="8"/>
  <c r="H12" i="8" s="1"/>
  <c r="F12" i="8"/>
  <c r="L9" i="8"/>
  <c r="N9" i="8"/>
  <c r="L27" i="7"/>
  <c r="N27" i="7"/>
  <c r="L26" i="7"/>
  <c r="N26" i="7"/>
  <c r="L25" i="7"/>
  <c r="N25" i="7"/>
  <c r="G26" i="7"/>
  <c r="H26" i="7" s="1"/>
  <c r="F26" i="7"/>
  <c r="L24" i="7"/>
  <c r="N24" i="7"/>
  <c r="G25" i="7"/>
  <c r="H25" i="7" s="1"/>
  <c r="F25" i="7"/>
  <c r="G24" i="7"/>
  <c r="H24" i="7" s="1"/>
  <c r="F24" i="7"/>
  <c r="L20" i="7"/>
  <c r="N20" i="7"/>
  <c r="L19" i="7"/>
  <c r="N19" i="7"/>
  <c r="L18" i="7"/>
  <c r="N18" i="7"/>
  <c r="L17" i="7"/>
  <c r="N17" i="7"/>
  <c r="L16" i="7"/>
  <c r="N16" i="7"/>
  <c r="G18" i="7"/>
  <c r="H18" i="7"/>
  <c r="F18" i="7"/>
  <c r="G17" i="7"/>
  <c r="H17" i="7" s="1"/>
  <c r="F17" i="7"/>
  <c r="G16" i="7"/>
  <c r="H16" i="7" s="1"/>
  <c r="F16" i="7"/>
  <c r="L13" i="7"/>
  <c r="N13" i="7"/>
  <c r="L12" i="7"/>
  <c r="N12" i="7"/>
  <c r="L11" i="7"/>
  <c r="N11" i="7"/>
  <c r="L10" i="7"/>
  <c r="N10" i="7"/>
  <c r="G12" i="7"/>
  <c r="H12" i="7"/>
  <c r="F12" i="7"/>
  <c r="G11" i="7"/>
  <c r="H11" i="7"/>
  <c r="F11" i="7"/>
  <c r="G10" i="7"/>
  <c r="H10" i="7" s="1"/>
  <c r="F10" i="7"/>
  <c r="L9" i="7"/>
  <c r="N9" i="7"/>
  <c r="G9" i="7"/>
  <c r="H9" i="7" s="1"/>
  <c r="F9" i="7"/>
  <c r="L32" i="6"/>
  <c r="N32" i="6"/>
  <c r="G32" i="6"/>
  <c r="H32" i="6" s="1"/>
  <c r="F32" i="6"/>
  <c r="L29" i="6"/>
  <c r="N29" i="6"/>
  <c r="L28" i="6"/>
  <c r="N28" i="6"/>
  <c r="G29" i="6"/>
  <c r="H29" i="6" s="1"/>
  <c r="F29" i="6"/>
  <c r="G28" i="6"/>
  <c r="H28" i="6"/>
  <c r="F28" i="6"/>
  <c r="G25" i="6"/>
  <c r="F25" i="6"/>
  <c r="H25" i="6"/>
  <c r="L24" i="6"/>
  <c r="N24" i="6"/>
  <c r="L23" i="6"/>
  <c r="N23" i="6"/>
  <c r="L22" i="6"/>
  <c r="N22" i="6"/>
  <c r="L21" i="6"/>
  <c r="N21" i="6"/>
  <c r="G24" i="6"/>
  <c r="H24" i="6" s="1"/>
  <c r="F24" i="6"/>
  <c r="G23" i="6"/>
  <c r="H23" i="6"/>
  <c r="F23" i="6"/>
  <c r="G22" i="6"/>
  <c r="F22" i="6"/>
  <c r="H22" i="6"/>
  <c r="G21" i="6"/>
  <c r="H21" i="6" s="1"/>
  <c r="F21" i="6"/>
  <c r="L16" i="6"/>
  <c r="N16" i="6"/>
  <c r="L15" i="6"/>
  <c r="N15" i="6"/>
  <c r="G14" i="6"/>
  <c r="H14" i="6" s="1"/>
  <c r="F14" i="6"/>
  <c r="G13" i="6"/>
  <c r="H13" i="6"/>
  <c r="F13" i="6"/>
  <c r="L14" i="6"/>
  <c r="N14" i="6"/>
  <c r="L13" i="6"/>
  <c r="N13" i="6"/>
  <c r="L12" i="6"/>
  <c r="N12" i="6"/>
  <c r="G12" i="6"/>
  <c r="H12" i="6" s="1"/>
  <c r="F12" i="6"/>
  <c r="L9" i="6"/>
  <c r="N9" i="6"/>
  <c r="L31" i="5"/>
  <c r="N31" i="5"/>
  <c r="L30" i="5"/>
  <c r="N30" i="5"/>
  <c r="G31" i="5"/>
  <c r="H31" i="5" s="1"/>
  <c r="F31" i="5"/>
  <c r="G30" i="5"/>
  <c r="H30" i="5" s="1"/>
  <c r="F30" i="5"/>
  <c r="L27" i="5"/>
  <c r="N27" i="5"/>
  <c r="L26" i="5"/>
  <c r="N26" i="5"/>
  <c r="L25" i="5"/>
  <c r="N25" i="5"/>
  <c r="L24" i="5"/>
  <c r="N24" i="5"/>
  <c r="L23" i="5"/>
  <c r="N23" i="5"/>
  <c r="G25" i="5"/>
  <c r="H25" i="5" s="1"/>
  <c r="F25" i="5"/>
  <c r="G24" i="5"/>
  <c r="H24" i="5" s="1"/>
  <c r="F24" i="5"/>
  <c r="G23" i="5"/>
  <c r="H23" i="5" s="1"/>
  <c r="F23" i="5"/>
  <c r="L20" i="5"/>
  <c r="N20" i="5"/>
  <c r="L19" i="5"/>
  <c r="N19" i="5"/>
  <c r="L18" i="5"/>
  <c r="N18" i="5"/>
  <c r="L17" i="5"/>
  <c r="N17" i="5"/>
  <c r="G16" i="5"/>
  <c r="H16" i="5" s="1"/>
  <c r="F16" i="5"/>
  <c r="L16" i="5"/>
  <c r="N16" i="5"/>
  <c r="L15" i="5"/>
  <c r="N15" i="5"/>
  <c r="L14" i="5"/>
  <c r="N14" i="5"/>
  <c r="L13" i="5"/>
  <c r="N13" i="5"/>
  <c r="L12" i="5"/>
  <c r="N12" i="5"/>
  <c r="G15" i="5"/>
  <c r="H15" i="5" s="1"/>
  <c r="F15" i="5"/>
  <c r="G14" i="5"/>
  <c r="F14" i="5"/>
  <c r="H14" i="5"/>
  <c r="G13" i="5"/>
  <c r="F13" i="5"/>
  <c r="H13" i="5"/>
  <c r="G12" i="5"/>
  <c r="H12" i="5" s="1"/>
  <c r="F12" i="5"/>
  <c r="L9" i="5"/>
  <c r="N9" i="5"/>
  <c r="G28" i="4"/>
  <c r="H28" i="4" s="1"/>
  <c r="F28" i="4"/>
  <c r="L22" i="4"/>
  <c r="N22" i="4"/>
  <c r="L21" i="4"/>
  <c r="N21" i="4"/>
  <c r="G23" i="4"/>
  <c r="H23" i="4" s="1"/>
  <c r="F23" i="4"/>
  <c r="G22" i="4"/>
  <c r="H22" i="4" s="1"/>
  <c r="F22" i="4"/>
  <c r="G21" i="4"/>
  <c r="H21" i="4"/>
  <c r="F21" i="4"/>
  <c r="L11" i="4"/>
  <c r="N11" i="4"/>
  <c r="L10" i="4"/>
  <c r="N10" i="4"/>
  <c r="G14" i="4"/>
  <c r="H14" i="4" s="1"/>
  <c r="F14" i="4"/>
  <c r="G13" i="4"/>
  <c r="H13" i="4"/>
  <c r="F13" i="4"/>
  <c r="G12" i="4"/>
  <c r="H12" i="4" s="1"/>
  <c r="F12" i="4"/>
  <c r="G11" i="4"/>
  <c r="H11" i="4" s="1"/>
  <c r="F11" i="4"/>
  <c r="G10" i="4"/>
  <c r="H10" i="4" s="1"/>
  <c r="F10" i="4"/>
  <c r="G9" i="4"/>
  <c r="H9" i="4"/>
  <c r="F9" i="4"/>
  <c r="L9" i="4"/>
  <c r="N9" i="4"/>
</calcChain>
</file>

<file path=xl/sharedStrings.xml><?xml version="1.0" encoding="utf-8"?>
<sst xmlns="http://schemas.openxmlformats.org/spreadsheetml/2006/main" count="2887" uniqueCount="578">
  <si>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</si>
  <si>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</si>
  <si>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</si>
  <si>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</si>
  <si>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</si>
  <si>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</si>
  <si>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</si>
  <si>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</si>
  <si>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</si>
  <si>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</si>
  <si>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</si>
  <si>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</si>
  <si>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</si>
  <si>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</si>
  <si>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</si>
  <si>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</si>
  <si>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</si>
  <si>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</si>
  <si>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</si>
  <si>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</si>
  <si>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</si>
  <si>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</si>
  <si>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鉄分強化！ふりかけご飯</t>
  </si>
  <si>
    <t>ご飯</t>
  </si>
  <si>
    <t>Ｐ</t>
  </si>
  <si>
    <t>片栗粉</t>
  </si>
  <si>
    <t>玉ねぎ</t>
  </si>
  <si>
    <t>人参</t>
  </si>
  <si>
    <t>ピーマン</t>
  </si>
  <si>
    <t>油</t>
  </si>
  <si>
    <t>水</t>
  </si>
  <si>
    <t>ケチャップ</t>
  </si>
  <si>
    <t>g</t>
  </si>
  <si>
    <t>酒</t>
  </si>
  <si>
    <t>砂糖</t>
  </si>
  <si>
    <t>正油</t>
  </si>
  <si>
    <t>小麦</t>
  </si>
  <si>
    <t>酢</t>
  </si>
  <si>
    <t>きゅうり</t>
  </si>
  <si>
    <t>塩</t>
  </si>
  <si>
    <t>マヨネーズ</t>
  </si>
  <si>
    <t>卵・小麦</t>
  </si>
  <si>
    <t>すまし汁</t>
  </si>
  <si>
    <t>※加熱調理する際は中心部75℃で1分以上加熱したことを確認して下さい。</t>
  </si>
  <si>
    <t>長ねぎ</t>
  </si>
  <si>
    <t>だし汁</t>
  </si>
  <si>
    <t>昼</t>
  </si>
  <si>
    <t>牛乳</t>
  </si>
  <si>
    <t>乳</t>
  </si>
  <si>
    <t>cc</t>
  </si>
  <si>
    <t>ごぼう</t>
  </si>
  <si>
    <t>白いりごま</t>
  </si>
  <si>
    <t>みりん</t>
  </si>
  <si>
    <t>おやつ</t>
  </si>
  <si>
    <t>骨抜き秋鮭３０</t>
  </si>
  <si>
    <t>小麦粉</t>
  </si>
  <si>
    <t>小松菜</t>
  </si>
  <si>
    <t>切</t>
  </si>
  <si>
    <t>ごま油</t>
  </si>
  <si>
    <t>みそ汁</t>
  </si>
  <si>
    <t>キャベツ</t>
  </si>
  <si>
    <t>充てん豆腐</t>
  </si>
  <si>
    <t>味噌</t>
  </si>
  <si>
    <t>丁</t>
  </si>
  <si>
    <t>ヨーグルト</t>
  </si>
  <si>
    <t>※甘さは砂糖で調節して下さい。</t>
  </si>
  <si>
    <t>ﾌﾟﾚｰﾝﾖｰｸﾞﾙﾄ</t>
  </si>
  <si>
    <t>夕</t>
  </si>
  <si>
    <t>・野菜等生食する際は、次亜塩素酸ナトリウム溶液*で殺菌した後、流水で十分にすすぎ洗いをして下さい。</t>
  </si>
  <si>
    <t>　＊次亜塩素酸ナトリウム溶液（200ppmで5分間又は100ppmで10分間）</t>
  </si>
  <si>
    <t>・お届けした食材は、冷凍表記の食材は冷凍庫へそれ以外の食材は基本的に冷蔵庫へ保管し、冷凍野菜・冷凍既製品は凍ったまま加熱調理して下さい。</t>
  </si>
  <si>
    <t>・骨抜き魚を使用の場合は、小骨がとりきれていない場合がございますのでご注意下さい。</t>
  </si>
  <si>
    <t>・調味料のアレルギー表示は弊社でお届けしたものに限ります。</t>
  </si>
  <si>
    <t>・1-2歳児は3-5歳児の75％、職員は3-5歳児の2倍の分量になります。</t>
  </si>
  <si>
    <t>※18　本製品で使用している海苔は、えび・かにの生息域で採取しています。</t>
  </si>
  <si>
    <t>キッズ</t>
    <phoneticPr fontId="4"/>
  </si>
  <si>
    <t>乳・卵・小麦・落花生・そば・えび・かに</t>
    <phoneticPr fontId="4"/>
  </si>
  <si>
    <t>鶏もも小間(加熱用)</t>
  </si>
  <si>
    <t>白菜</t>
  </si>
  <si>
    <t>玉子</t>
  </si>
  <si>
    <t>卵</t>
  </si>
  <si>
    <t>ヶ</t>
  </si>
  <si>
    <t>かぼちゃ</t>
  </si>
  <si>
    <t>素干しエビ</t>
  </si>
  <si>
    <t>えび ※65</t>
  </si>
  <si>
    <t>冷凍カーネルコーン</t>
  </si>
  <si>
    <t>※15</t>
  </si>
  <si>
    <t>冷凍むき枝豆</t>
  </si>
  <si>
    <t>高野豆腐</t>
  </si>
  <si>
    <t>豚小間（ＩＱＦ）</t>
  </si>
  <si>
    <t>パン粉</t>
  </si>
  <si>
    <t>パセリ</t>
  </si>
  <si>
    <t>大根</t>
  </si>
  <si>
    <t>花かつおＰ</t>
  </si>
  <si>
    <t>花ふ</t>
  </si>
  <si>
    <t>11月30日（金）配達/12月3日（月）食</t>
  </si>
  <si>
    <t>カレーライス</t>
  </si>
  <si>
    <t>①材料を食べやすい大きさに切ります。
②熱した油で肉・野菜を炒めて、水・牛乳を加えて煮ます。
③材料が柔らかくなったらルーを加えて煮込んで下さい。
※芋をやわらかくなるまで電子レンジで加熱又は茹で冷まし、他の材料を煮込んだ後に加えると、荷崩れを防ぐことができます。
※水の分量は調節して下さい。。
※加熱調理する際は中心部75℃で1分以上加熱したことを確認して下さい。</t>
  </si>
  <si>
    <t>じゃが芋</t>
  </si>
  <si>
    <t>とろけるカレー　甘口</t>
  </si>
  <si>
    <t>キャベツとツナのサラダ</t>
  </si>
  <si>
    <t xml:space="preserve">①野菜は食べやすい大きさに切って茹で冷まし、ワカメは茹で戻し冷まします。
②調味料は煮立て冷まし、①・汁気をきったツナを和えて下さい。
※加熱調理する際は中心部75℃で1分以上加熱したことを確認して下さい。
</t>
  </si>
  <si>
    <t>カットワカメ</t>
  </si>
  <si>
    <t>ツナフレーク缶</t>
  </si>
  <si>
    <t>フルーツ（りんご）</t>
  </si>
  <si>
    <t>※原料のまま流水できれいに洗って下さい。</t>
  </si>
  <si>
    <t>りんご</t>
  </si>
  <si>
    <t>レーズン</t>
  </si>
  <si>
    <t>鶏もも切身４０(加熱用)</t>
  </si>
  <si>
    <t>トマト</t>
  </si>
  <si>
    <t>12月3日（月）配達/12月4日（火）食</t>
  </si>
  <si>
    <t>煮込みハンバーグ</t>
  </si>
  <si>
    <t xml:space="preserve">①玉ねぎはみじん切りにし、炒めて塩・こしょうし冷まします。
②肉・①・牛乳にひたしたパン粉を粘りが出るまで練り混ぜて人数分の小判型にまとめます。
③フライパンに油を熱し、②を両面焼いて中まで火を通します。
④③に水・カットトマトパック・ケチャップ・ウスターソース・みりん・砂糖を加えて煮込んで下さい。
※加熱調理する際は中心部75℃で1分以上加熱したことを確認して下さい。
</t>
  </si>
  <si>
    <t>豚挽肉</t>
  </si>
  <si>
    <t>カットトマトパック</t>
  </si>
  <si>
    <t>コショウ</t>
  </si>
  <si>
    <t>ウスターソース</t>
  </si>
  <si>
    <t>大根のくず煮</t>
  </si>
  <si>
    <t xml:space="preserve">①食べやすい大きさに切った食材を調味料でやわらかくなるまで煮て、水溶き片栗粉でとろみをつけて下さい。
※誤嚥防止のために豆は軽く潰してもよいでしょう。
※加熱調理する際は中心部75℃で1分以上加熱したことを確認して下さい。
</t>
  </si>
  <si>
    <t>チンゲン菜</t>
  </si>
  <si>
    <t>冷凍国産大豆</t>
  </si>
  <si>
    <t>えのき茸</t>
  </si>
  <si>
    <t>フルーツ（みかん）</t>
  </si>
  <si>
    <t>みかん</t>
  </si>
  <si>
    <t>12月4日（火）配達/12月5日（水）食</t>
  </si>
  <si>
    <t>秋鮭の漬け焼き</t>
  </si>
  <si>
    <t>①魚の水けを良くふき取って正油・みりんに漬け込みます。
②油をひいたフライパン（又はグリル）で①を焼きます。
③野菜は食べやすい大きさに切り茹で冷まし、煮立て冷ましただし汁・正油・ごまで和えて、添えて下さい。
※加熱調理する際は中心部75℃で1分以上加熱したことを確認して下さい。</t>
  </si>
  <si>
    <t>白すりごま</t>
  </si>
  <si>
    <t>豆腐と豚肉の旨煮</t>
  </si>
  <si>
    <t xml:space="preserve">①豆腐は水きりし、食べやすい大きさに切ります。
②肉・細切りした野菜をごま油で炒め、豆腐を加えて調味料で煮て、茹でたグリンピースを散らして下さい。
※加熱調理する際は中心部75℃で1分以上加熱したことを確認して下さい。
</t>
  </si>
  <si>
    <t>冷凍グリンピース</t>
  </si>
  <si>
    <t>バター</t>
  </si>
  <si>
    <t>フルーツ（黄桃缶）</t>
  </si>
  <si>
    <t>黄桃缶</t>
  </si>
  <si>
    <t>もやし</t>
  </si>
  <si>
    <t>かぶ</t>
  </si>
  <si>
    <t>12月5日（水）配達/12月6日（木）食</t>
  </si>
  <si>
    <t>スパゲティナポリタン</t>
  </si>
  <si>
    <t>①麺は9～10分ゆでてバターをからめます。
②材料は食べやすい大きさに切って油で炒め合わせ、めんを加えてケチャップ・ウスターソース・砂糖で調味して下さい。
※加熱調理する際は中心部75℃で1分以上加熱したことを確認して下さい。</t>
  </si>
  <si>
    <t>スパゲッティ</t>
  </si>
  <si>
    <t>キャベツとごぼうの玉子サラダ</t>
  </si>
  <si>
    <t>①野菜は食べやすい大きさ切り、ごぼうは水にさらします。
②①は茹で冷まし、玉子は茹で冷まして食べやすい大きさに切ります。
③調味料は煮立て冷まして、②と和えて下さい。
※加熱調理する際は中心部75℃で1分以上加熱したことを確認して下さい。</t>
  </si>
  <si>
    <t>みるくスープ</t>
  </si>
  <si>
    <t>①野菜は食べやすい大きさに切ります。
②水・コンソメ・①を煮て、野菜がやわらかくなったら牛乳を加えて煮、塩・バターで味を調えて下さい。
※加熱調理する際は中心部75℃で1分以上加熱したことを確認して下さい。</t>
  </si>
  <si>
    <t>コンソメ</t>
  </si>
  <si>
    <t>乳・小麦</t>
  </si>
  <si>
    <t>りんごケーキ</t>
  </si>
  <si>
    <t>①りんごは薄いイチョウ切りにします。
②砂糖・玉子をよく混ぜ、溶かしバターを加えます。
③②に①・戻したレーズン・豆乳を加えます。
④小麦粉・ベーキングパウダーをふるいにかけ、③に加え混ぜ合わせます。
⑤カップに流し入れて180度のオーブンで15～20分焼いて下さい。
※加熱調理する際は中心部75℃で1分以上加熱したことを確認して下さい。</t>
  </si>
  <si>
    <t>ベーキングパウダー</t>
  </si>
  <si>
    <t>※28</t>
  </si>
  <si>
    <t>有機豆乳無調整</t>
  </si>
  <si>
    <t>鉄ふりかけ　穀物</t>
  </si>
  <si>
    <t>※18</t>
  </si>
  <si>
    <t>スケソウタラの香草マヨ焼き</t>
  </si>
  <si>
    <t>①玉ねぎは薄切りにし、油で炒めてあら熱が取れたら、マヨネーズ・みじん切りのパセリを加え混ぜ合わせます。
②魚は水気をよくふき取り、塩・こしょうし、小麦粉をまぶします。
③天板に油をしいて、②を並べて180～200度に温めたオーブンで10～15分焼いていったん取り出します。
④③の上に①をのせて、再びオーブンで5分くらい焼きます。
⑤茹でて食べやすい大きさに切ったトマトを添えて下さい。
※加熱調理する際は中心部75℃で1分以上加熱したことを確認して下さい。</t>
  </si>
  <si>
    <t>骨抜き助宗タラ３０</t>
  </si>
  <si>
    <t>チンゲン菜と大根のおかか和え</t>
  </si>
  <si>
    <t>①野菜は食べやすい大きさに切り茹で冷まします。
②調味料を煮立て冷まし、①・花かつおを加え和えて下さい。
※加熱調理する際は中心部75℃で1分以上加熱したことを確認して下さい。</t>
  </si>
  <si>
    <t>具だくさん汁</t>
  </si>
  <si>
    <t>①野菜は食べやすい大きさに切り、芋は水にさらします。
②油で肉・野菜の順に炒め、出し汁を加え煮ます。
③アクを取り、野菜が柔らかくなったら味噌を溶き入れて下さい。
※加熱調理する際は中心部75℃で1分以上加熱したことを確認して下さい。</t>
  </si>
  <si>
    <t>里芋</t>
  </si>
  <si>
    <t>※28　小麦を使用した設備で製造しています。</t>
  </si>
  <si>
    <t>12月6日（木）配達/12月7日（金）食</t>
  </si>
  <si>
    <t>白糸タラのフライ</t>
  </si>
  <si>
    <t>骨抜き白糸タラ３０</t>
  </si>
  <si>
    <t>ブロッコリー</t>
  </si>
  <si>
    <t>高野豆腐ともやしのサラダ</t>
  </si>
  <si>
    <t>①高野豆腐はお湯で戻して食べやすい大きさに切り、出し汁・正油・砂糖で煮て冷まします。
細切りにした野菜は茹で冷まします。
②調味料を煮立て冷まし、①を和えて下さい。
※加熱調理する際は中心部75℃で1分以上加熱したことを確認して下さい。</t>
  </si>
  <si>
    <t>焼ふ</t>
  </si>
  <si>
    <t>フルーツ（バナナ）</t>
  </si>
  <si>
    <t>バナナ</t>
  </si>
  <si>
    <t>本</t>
  </si>
  <si>
    <t>冷凍ちりめん干し</t>
  </si>
  <si>
    <t>にんにく</t>
  </si>
  <si>
    <t>12月7日（金）配達/12月10日（月）食</t>
  </si>
  <si>
    <t>助宗タラの揚げ煮</t>
  </si>
  <si>
    <t xml:space="preserve">①魚は食べやすい大きさに切り、酒・片栗粉をまぶして揚げます。
②調味料を煮立て、魚を加えて煮ます。
③茹でて食べやすい大きさに切った野菜を添えて下さい。
※加熱調理する際は中心部75℃で1分以上加熱したことを確認して下さい。
</t>
  </si>
  <si>
    <t>冷凍カットほうれん草ＩＱＦ</t>
  </si>
  <si>
    <t>切干大根煮</t>
  </si>
  <si>
    <t xml:space="preserve">①切干大根は水で戻してザク切りにします。人参は細切りにし、エビは刻みます。
②材料を炒め合わせて、出し汁・砂糖・みりん・正油で煮て下さい。
※加熱調理する際は中心部75℃で1分以上加熱したことを確認して下さい。
</t>
  </si>
  <si>
    <t>切干大根</t>
  </si>
  <si>
    <t>乳・卵・小麦</t>
  </si>
  <si>
    <t>フルーツ（オレンジ）</t>
  </si>
  <si>
    <t>ネーブル</t>
  </si>
  <si>
    <t>12月10日（月）配達/12月11日（火）食</t>
  </si>
  <si>
    <t>おかか混ぜご飯</t>
  </si>
  <si>
    <t>①花かつお・ごま・正油を炒り、炊き上がったごはんに混ぜて下さい。・
※加熱調理する際は中心部75℃で1分以上加熱したことを確認して下さい。</t>
  </si>
  <si>
    <t>鶏もも小間厚めカット(加熱用)</t>
  </si>
  <si>
    <t>れんこん</t>
  </si>
  <si>
    <t>マカロニサラダ</t>
  </si>
  <si>
    <t>①マカロニは10～12分程茹で、やわらかくなったら冷まします。
②きゅうりは食べやすい大きさに切り茹で冷まし、コーンは茹で冷まします。
③調味料は煮立て冷まし、①・②を加え和えて下さい。
※加熱調理する際は中心部75℃で1分以上加熱したことを確認して下さい。</t>
  </si>
  <si>
    <t>マカロニ</t>
  </si>
  <si>
    <t>12月11日（火）配達/12月12日（水）食</t>
  </si>
  <si>
    <t>カラスカレイのムニエル</t>
  </si>
  <si>
    <t xml:space="preserve">①魚は水気をよくふき取り、酒をふり、小麦粉をまぶします。
②天板に油をしいて①を並べて180～200度のオーブンで15分焼く、又はフライパンで両面焼きます。
③溶かしバターをかけてさらに焼きます。
④トマトは茹でて食べやすい大きさに切って添えます。
ケチャップ・ウスターソースで作ったソースをかけてお召し上がり下さい。
※加熱調理する際は中心部75℃で1分以上加熱したことを確認して下さい。
</t>
  </si>
  <si>
    <t>骨抜きカラスカレイ３０</t>
  </si>
  <si>
    <t>豆腐の玉子とじ</t>
  </si>
  <si>
    <t>①豆腐は水けをきり、食べやすい大きさに切ります。
②人参はせん切り、小松菜はザク切りにします。
③油で②を炒めて、豆腐・出し汁・砂糖・酒・塩・正油を加え煮、溶き玉子を回し入れて下さい。
※加熱調理する際は中心部75℃で1分以上加熱したことを確認して下さい。</t>
  </si>
  <si>
    <t>舞茸</t>
  </si>
  <si>
    <t>12月12日（水）配達/12月13日（木）食</t>
  </si>
  <si>
    <t>ポテトコロッケ</t>
  </si>
  <si>
    <t xml:space="preserve">①芋は皮をむき、茹でるか蒸してつぶし、冷まします。ツナは汁気をきります。
②玉ねぎはみじん切りにし、油で炒め合わせて塩・こしょうして冷まします。
③①・②を混ぜ合わせて小判型にまとめ、小麦粉・水溶き小麦粉・パン粉の順にまぶして160～170℃の油で揚げます。
④キャベツはせん切りして茹でて添えて下さい。
※加熱調理する際は中心部75℃で1分以上加熱したことを確認して下さい。
</t>
  </si>
  <si>
    <t>お豆のころころサラダ</t>
  </si>
  <si>
    <t>①角切りにした野菜・大豆は茹で冷まします。
②調味料は煮立て冷まし、①を和えて下さい。
※誤嚥防止のために豆は軽く潰してもよいでしょう。
※加熱調理する際は中心部75℃で1分以上加熱したことを確認して下さい。</t>
  </si>
  <si>
    <t>12月13日（木）配達/12月14日（金）食</t>
  </si>
  <si>
    <t>かぼちゃのオムレツ</t>
  </si>
  <si>
    <t>豆腐とわかめのじゃこ煮</t>
  </si>
  <si>
    <t xml:space="preserve">①豆腐は水気をきって、食べやすい大きさに切ります。ちりめん干しは食べやすく刻みます。ワカメは戻します。
②野菜は食べやすい大きさに切り炒め、豆腐を加えて調味料で煮ます。
③最後にワカメを加えて煮、片栗粉でとろみをつけて下さい。
※とろみをみて片栗粉の分量は調節して下さい。
※加熱調理する際は中心部75℃で1分以上加熱したことを確認して下さい。
</t>
  </si>
  <si>
    <t>スープ</t>
  </si>
  <si>
    <t>12月14日（金）配達/12月17日（月）食</t>
  </si>
  <si>
    <t>12月17日（月）配達/12月18日（火）食</t>
  </si>
  <si>
    <t>12月18日（火）配達/12月19日（水）食</t>
  </si>
  <si>
    <t>12月19日（水）配達/12月20日（木）食</t>
  </si>
  <si>
    <t>キッズ</t>
    <phoneticPr fontId="4"/>
  </si>
  <si>
    <t>12月19日（水）配達/12月21日（金）食</t>
  </si>
  <si>
    <t>●冬至かぼちゃ</t>
  </si>
  <si>
    <t>①かぼちゃは角切りにします。
②ひたひたの水・調味料で①・小豆を煮含めて下さい。
※加熱調理する際は中心部75℃で1分以上加熱したことを確認して下さい。</t>
  </si>
  <si>
    <t>茹小豆缶</t>
  </si>
  <si>
    <t>冷凍カットインゲン</t>
  </si>
  <si>
    <t>12月21日（金）配達/12月25日（火）食</t>
  </si>
  <si>
    <t>●クリスマスツリーライス</t>
  </si>
  <si>
    <t>ウインナー</t>
  </si>
  <si>
    <t>冷凍星ポテ　</t>
  </si>
  <si>
    <t>ローストチキン</t>
  </si>
  <si>
    <t>冷凍シャトーキャロット</t>
  </si>
  <si>
    <t>インゲンとマカロニのサラダ</t>
  </si>
  <si>
    <t>①マカロニは10～12分程茹で、やわらかくなったら冷まします。野菜は茹で冷まします。
②調味料を煮立てて冷まし、①を和えて下さい。
※加熱調理する際は中心部75℃で1分以上加熱したことを確認して下さい。</t>
  </si>
  <si>
    <t>12月25日（火）配達/12月26日（水）食</t>
  </si>
  <si>
    <t>12月25日（火）配達/12月27日（木）食</t>
  </si>
  <si>
    <t>12月26日（水）配達/12月28日（金）食</t>
  </si>
  <si>
    <t>①材料は食べやすい大きさに切り、れんこんは水にさらします。
②材料を水・コンソメで煮て、塩・こしょうで味を調えてください。
※加熱調理する際は中心部75℃で1分以上加熱したことを確認して下さい。</t>
    <rPh sb="21" eb="22">
      <t>ミズ</t>
    </rPh>
    <phoneticPr fontId="3"/>
  </si>
  <si>
    <t>①玉ねぎは薄切り、かぼちゃは食べやすい大きさの薄切りにします。
②油で①を炒め合わせ、かぼちゃがやわらかくなったら塩・こしょうして冷まし、溶き玉子に混ぜ合わせます。
③フライパンに油を熱し、②を焼きます（途中ひっくり返して下さい）。
④食べやすい大きさに切って盛り、茹でたチンゲン菜を添え、オムレツにケチャップをかけてお召し上がり下さい。
※加熱調理する際は中心部75℃で1分以上加熱したことを確認して下さい。</t>
    <phoneticPr fontId="3"/>
  </si>
  <si>
    <t>①ウインナーは端を切り落とし食べやすい大きさに切ります。残りは縦に半分に切り茹でます。
②洗った米にコーン・切り落とした端のウインナー・バター・コンソメを入れて通常の水加減で炊飯します。
③ほうれん草を茹で、水気を切ってみじん切りして炊きあがったご飯に混ぜます。
④星ポテは揚げる・レンジ・トースターいずれかの方法で加熱します。
⑤③のご飯を縦長の三角に盛り付け、ツリーを作って下さい。
※写真を参考に盛り付けて下さい。
※加熱調理する際は中心部75℃で1分以上加熱したことを確認して下さい。</t>
    <rPh sb="186" eb="187">
      <t>ツク</t>
    </rPh>
    <rPh sb="189" eb="190">
      <t>クダ</t>
    </rPh>
    <phoneticPr fontId="3"/>
  </si>
  <si>
    <r>
      <t xml:space="preserve">①にんにくはすりおろします。
②①・薄切りにした玉ねぎ・みりん・正油を合わせて肉を漬け込みます。
③肉を油をぬった天板に並べて220～230℃で20分程度で焼きます。
④食べやすい大きさに切って水・砂糖で煮た人参を添えて下さい。
※肉はお好みで食べやすい大きさに切って下さい。
</t>
    </r>
    <r>
      <rPr>
        <b/>
        <sz val="12.5"/>
        <rFont val="ＭＳ Ｐゴシック"/>
        <family val="3"/>
        <charset val="128"/>
      </rPr>
      <t>※にんにくの量は施設で調節してください。</t>
    </r>
    <r>
      <rPr>
        <sz val="12"/>
        <rFont val="ＭＳ Ｐゴシック"/>
        <family val="3"/>
        <charset val="128"/>
      </rPr>
      <t xml:space="preserve">
※加熱調理する際は中心部75℃で1分以上加熱したことを確認して下さい。
</t>
    </r>
    <phoneticPr fontId="3"/>
  </si>
  <si>
    <t>☆イベントメニュー☆</t>
    <phoneticPr fontId="3"/>
  </si>
  <si>
    <t>●冬野菜のごろごろポトフ</t>
    <phoneticPr fontId="3"/>
  </si>
  <si>
    <t>パプリカ</t>
    <phoneticPr fontId="3"/>
  </si>
  <si>
    <t>①魚は水けを拭き取り、小麦粉・玉子・パン粉をつけて揚げます。
②食べやすい大きさに切って茹でた野菜を添えて、お好みでソースを付けてお召し上がり下さい。
※加熱調理する際は中心部75℃で1分以上加熱したことを確認して下さい。</t>
    <rPh sb="47" eb="49">
      <t>ヤサイ</t>
    </rPh>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</si>
  <si>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</si>
  <si>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</si>
  <si>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</si>
  <si>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</si>
  <si>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</si>
  <si>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</si>
  <si>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キッズ</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</si>
  <si>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</si>
  <si>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</si>
  <si>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</si>
  <si>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</si>
  <si>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</si>
  <si>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</si>
  <si>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</si>
  <si>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</si>
  <si>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</si>
  <si>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土</t>
  </si>
  <si>
    <t>鶏ささみの甘酢炒め</t>
  </si>
  <si>
    <t>油・ごま・ご飯・片栗粉・砂糖・さつま芋・マヨネーズ</t>
  </si>
  <si>
    <t>牛乳・チーズ・鶏肉・油揚げ</t>
  </si>
  <si>
    <t>人参・ごぼう・玉ねぎ・ピーマン・きゅうり・長ねぎ</t>
  </si>
  <si>
    <t>乳・小麦・小麦　※18・卵</t>
  </si>
  <si>
    <t>kcal</t>
    <phoneticPr fontId="3"/>
  </si>
  <si>
    <t>日</t>
  </si>
  <si>
    <t>かき玉そうめん</t>
  </si>
  <si>
    <t>小麦粉・片栗粉・ごま油・ソーメン・ごま・油・砂糖</t>
    <phoneticPr fontId="3"/>
  </si>
  <si>
    <t>牛乳・素干しエビ・鶏肉・玉子</t>
    <phoneticPr fontId="3"/>
  </si>
  <si>
    <t>玉ねぎ・小松菜・コーン・白菜・人参・しめじ・万能ねぎ・かぼちゃ・パイナップル缶</t>
    <phoneticPr fontId="3"/>
  </si>
  <si>
    <t>乳・えび　※65・小麦・小麦 ※14・卵</t>
    <phoneticPr fontId="3"/>
  </si>
  <si>
    <t>さつま芋サラダ</t>
  </si>
  <si>
    <t>ｇ</t>
    <phoneticPr fontId="3"/>
  </si>
  <si>
    <t>かぼちゃの甘辛焼き</t>
  </si>
  <si>
    <t>鉄分強化！ふりかけご飯</t>
    <phoneticPr fontId="3"/>
  </si>
  <si>
    <t>フルーツ（パイン缶）</t>
  </si>
  <si>
    <t>kcal</t>
  </si>
  <si>
    <t>月</t>
  </si>
  <si>
    <t>ホットケーキミックス・油・砂糖・ご飯・じゃが芋・マヨネーズ</t>
    <phoneticPr fontId="3"/>
  </si>
  <si>
    <t>牛乳・豆腐・玉子・豚肉・ツナフレーク缶</t>
    <phoneticPr fontId="3"/>
  </si>
  <si>
    <t>レーズン・玉ねぎ・人参・キャベツ・ワカメ・りんご</t>
    <phoneticPr fontId="3"/>
  </si>
  <si>
    <t>乳・小麦　※3・卵・小麦</t>
    <phoneticPr fontId="3"/>
  </si>
  <si>
    <t>牛乳</t>
    <phoneticPr fontId="3"/>
  </si>
  <si>
    <t>黒糖入りドーナツ</t>
    <rPh sb="0" eb="2">
      <t>コクトウ</t>
    </rPh>
    <rPh sb="2" eb="3">
      <t>イ</t>
    </rPh>
    <phoneticPr fontId="3"/>
  </si>
  <si>
    <t>g</t>
    <phoneticPr fontId="3"/>
  </si>
  <si>
    <t>火</t>
  </si>
  <si>
    <t>砂糖・鉄カルウエハース・ご飯・パン粉・油・片栗粉・花ふ</t>
    <phoneticPr fontId="3"/>
  </si>
  <si>
    <t>牛乳・豚肉・玉子</t>
    <phoneticPr fontId="3"/>
  </si>
  <si>
    <t>洋なし缶・寒天・玉ねぎ・カットトマトパック・大根・人参・枝豆</t>
    <phoneticPr fontId="3"/>
  </si>
  <si>
    <t>乳・小麦・卵・乳　※78</t>
    <phoneticPr fontId="3"/>
  </si>
  <si>
    <t>黒糖入りドーナツ</t>
    <rPh sb="0" eb="2">
      <t>コクトウ</t>
    </rPh>
    <rPh sb="2" eb="3">
      <t>イ</t>
    </rPh>
    <phoneticPr fontId="27"/>
  </si>
  <si>
    <t>マカロニきなこ</t>
    <phoneticPr fontId="27"/>
  </si>
  <si>
    <t>ご飯・みそ汁</t>
  </si>
  <si>
    <t>ｇ</t>
    <phoneticPr fontId="3"/>
  </si>
  <si>
    <t>砂糖・鉄カルウエハース・ご飯・パン粉・油・片栗粉・花ふ</t>
    <phoneticPr fontId="3"/>
  </si>
  <si>
    <t>牛乳・豚肉・玉子</t>
    <phoneticPr fontId="3"/>
  </si>
  <si>
    <t>洋なし缶・寒天・玉ねぎ・カットトマトパック・大根・人参・枝豆</t>
    <phoneticPr fontId="3"/>
  </si>
  <si>
    <t>乳・小麦・卵・乳　※78</t>
    <phoneticPr fontId="3"/>
  </si>
  <si>
    <t>kcal</t>
    <phoneticPr fontId="3"/>
  </si>
  <si>
    <t>牛乳</t>
    <phoneticPr fontId="3"/>
  </si>
  <si>
    <t>食パン・砂糖・バター・ご飯・油・ごま・ごま油・じゃが芋</t>
    <phoneticPr fontId="3"/>
  </si>
  <si>
    <t>牛乳・秋鮭・豆腐・豚肉・ヨーグルト</t>
    <phoneticPr fontId="3"/>
  </si>
  <si>
    <t>黄桃缶・小松菜・長ねぎ・人参・グリンピース・ワカメ</t>
    <phoneticPr fontId="3"/>
  </si>
  <si>
    <t>乳・お問合せ下さい・小麦</t>
    <phoneticPr fontId="3"/>
  </si>
  <si>
    <t>蒸しパン</t>
    <rPh sb="0" eb="1">
      <t>ム</t>
    </rPh>
    <phoneticPr fontId="27"/>
  </si>
  <si>
    <t>木</t>
  </si>
  <si>
    <t>小麦粉・バター・砂糖・スパゲッティ・油</t>
    <phoneticPr fontId="3"/>
  </si>
  <si>
    <t>牛乳・玉子・豆乳・鶏肉</t>
    <phoneticPr fontId="3"/>
  </si>
  <si>
    <t>りんご・レーズン・玉ねぎ・ピーマン・キャベツ・ごぼう・人参・コーン</t>
    <phoneticPr fontId="3"/>
  </si>
  <si>
    <t>乳・卵・なし ※28・小麦</t>
    <phoneticPr fontId="3"/>
  </si>
  <si>
    <t>雑炊</t>
    <rPh sb="0" eb="2">
      <t>ゾウスイ</t>
    </rPh>
    <phoneticPr fontId="27"/>
  </si>
  <si>
    <t>ｇ</t>
    <phoneticPr fontId="3"/>
  </si>
  <si>
    <t>小麦粉・バター・砂糖・スパゲッティ・油</t>
    <phoneticPr fontId="3"/>
  </si>
  <si>
    <t>牛乳・玉子・豆乳・鶏肉</t>
    <phoneticPr fontId="3"/>
  </si>
  <si>
    <t>りんご・レーズン・玉ねぎ・ピーマン・キャベツ・ごぼう・人参・コーン</t>
    <phoneticPr fontId="3"/>
  </si>
  <si>
    <t>乳・卵・なし ※28・小麦</t>
    <phoneticPr fontId="3"/>
  </si>
  <si>
    <t>kcal</t>
    <phoneticPr fontId="3"/>
  </si>
  <si>
    <t>牛乳</t>
    <phoneticPr fontId="3"/>
  </si>
  <si>
    <t>21　　　　　　　　　　　　　　　　　　　　　　　　　　　　　　　　　　　　　　　　　　　　　　　　　　　　　　　　　　　　　　　　　　　　　　　　　　　　　　　金</t>
    <rPh sb="81" eb="82">
      <t>キン</t>
    </rPh>
    <phoneticPr fontId="3"/>
  </si>
  <si>
    <t>冬至メニュー</t>
    <rPh sb="0" eb="2">
      <t>トウジ</t>
    </rPh>
    <phoneticPr fontId="3"/>
  </si>
  <si>
    <t>ご飯・砂糖・マヨネーズ・小麦粉・パン粉・油・焼ふ</t>
    <phoneticPr fontId="3"/>
  </si>
  <si>
    <t>牛乳・ツナフレーク缶・シロイトタラ・玉子・茹小豆缶</t>
    <phoneticPr fontId="3"/>
  </si>
  <si>
    <t>コーン・のり・パプリカ赤・ブロッコリー・かぼちゃ・かぶ・オレンジ</t>
    <phoneticPr fontId="3"/>
  </si>
  <si>
    <t>乳・卵・小麦・なし　※18</t>
    <phoneticPr fontId="3"/>
  </si>
  <si>
    <t>冬至かぼちゃ</t>
    <phoneticPr fontId="3"/>
  </si>
  <si>
    <t>南瓜クッキー</t>
    <rPh sb="0" eb="2">
      <t>カボチャ</t>
    </rPh>
    <phoneticPr fontId="27"/>
  </si>
  <si>
    <t>ご飯・すまし汁</t>
  </si>
  <si>
    <t>せんべい</t>
    <phoneticPr fontId="27"/>
  </si>
  <si>
    <t>金</t>
  </si>
  <si>
    <t>ご飯・砂糖・マヨネーズ・小麦粉・パン粉・油・ごま油・焼ふ</t>
    <phoneticPr fontId="3"/>
  </si>
  <si>
    <t>牛乳・ツナフレーク缶・シロイトタラ・玉子・高野豆腐</t>
    <phoneticPr fontId="3"/>
  </si>
  <si>
    <t>コーン・のり・パプリカ赤・ブロッコリー・もやし・人参・きゅうり・かぼちゃ・バナナ</t>
    <phoneticPr fontId="3"/>
  </si>
  <si>
    <t>乳・卵・小麦・なし　※18</t>
    <phoneticPr fontId="3"/>
  </si>
  <si>
    <t>あぶ玉丼</t>
  </si>
  <si>
    <t>片栗粉・ごま・砂糖・ご飯</t>
    <phoneticPr fontId="3"/>
  </si>
  <si>
    <t>牛乳・きな粉・豚肉・油揚げ・玉子・花かつお・ヨーグルト</t>
    <phoneticPr fontId="3"/>
  </si>
  <si>
    <t>かぼちゃ・玉ねぎ・万能ねぎ・白菜・人参・しめじ・ごぼう</t>
    <phoneticPr fontId="3"/>
  </si>
  <si>
    <t>乳・卵・小麦</t>
    <phoneticPr fontId="3"/>
  </si>
  <si>
    <t>バームクーヘン</t>
    <phoneticPr fontId="27"/>
  </si>
  <si>
    <t>白菜のおかか和え</t>
  </si>
  <si>
    <t>クラッカー</t>
    <phoneticPr fontId="27"/>
  </si>
  <si>
    <t>大豆と野菜の豆乳煮</t>
  </si>
  <si>
    <t>ご飯・砂糖・じゃが芋・バター・小麦粉・片栗粉・油</t>
    <phoneticPr fontId="3"/>
  </si>
  <si>
    <t>牛乳・ちりめん干し・ツナフレーク缶・大豆・豆乳・鶏レバー</t>
    <phoneticPr fontId="3"/>
  </si>
  <si>
    <t>小松菜・枝豆・きゅうり・玉ねぎ・人参・パセリ・キャベツ・ワカメ・インゲン</t>
    <phoneticPr fontId="3"/>
  </si>
  <si>
    <t>乳・小麦・なし　※15・なし※60</t>
    <phoneticPr fontId="3"/>
  </si>
  <si>
    <t>鶏レバーのケチャップ炒め</t>
  </si>
  <si>
    <t>小松菜・枝豆・きゅうり・玉ねぎ・人参・パセリ・キャベツ・ワカメ・えのき茸</t>
    <phoneticPr fontId="3"/>
  </si>
  <si>
    <t>カルソフトクッキー・ご飯・片栗粉・油・砂糖・花ふ</t>
    <phoneticPr fontId="3"/>
  </si>
  <si>
    <t>牛乳・スケソウタラ・素干しエビ</t>
    <phoneticPr fontId="3"/>
  </si>
  <si>
    <t>ほうれん草・人参・切干大根・枝豆・玉ねぎ・りんご</t>
  </si>
  <si>
    <t>乳・卵・小麦・なし　※18・えび　※65</t>
    <phoneticPr fontId="3"/>
  </si>
  <si>
    <t>鉄分強化！ふりかけご飯</t>
    <phoneticPr fontId="3"/>
  </si>
  <si>
    <t>みそ汁</t>
    <phoneticPr fontId="3"/>
  </si>
  <si>
    <t>25　　　　　　　　　　　　　　　　　　　　　　　　　　　　　　　　　　　　　　　　　　　　　　　　　　　　　　　　　　　　　　　　　　　　　　　　　　　　　　　火</t>
    <rPh sb="81" eb="82">
      <t>カ</t>
    </rPh>
    <phoneticPr fontId="3"/>
  </si>
  <si>
    <t>クリスマス</t>
    <phoneticPr fontId="3"/>
  </si>
  <si>
    <t>ホットケーキミックス・油・砂糖・イチゴジャム・ご飯・星ポテ・バター・マカロニ・マヨネーズ</t>
    <phoneticPr fontId="3"/>
  </si>
  <si>
    <t>牛乳・玉子・チーズ・ウインナー・鶏肉</t>
    <phoneticPr fontId="3"/>
  </si>
  <si>
    <t>レモン・コーン・ほうれん草・玉ねぎ・にんにく・人参・インゲン・黄桃缶</t>
    <phoneticPr fontId="3"/>
  </si>
  <si>
    <t>乳・小麦　※3・卵・小麦</t>
    <phoneticPr fontId="3"/>
  </si>
  <si>
    <t>フルーツ入りカップケーキ</t>
    <rPh sb="4" eb="5">
      <t>イ</t>
    </rPh>
    <phoneticPr fontId="27"/>
  </si>
  <si>
    <t>ミニケーキ</t>
    <phoneticPr fontId="3"/>
  </si>
  <si>
    <t>クリスマスツリーライス</t>
    <phoneticPr fontId="3"/>
  </si>
  <si>
    <t>11　　　　　　　　　　　　　　　　　　　　　　　　　　　　　　　　　　　　　　　　　　　　　　　　　　　　　　　　　　　　　　　　　　　　　　　　　　　　　　　火</t>
    <rPh sb="81" eb="82">
      <t>カ</t>
    </rPh>
    <phoneticPr fontId="3"/>
  </si>
  <si>
    <t>冬メニュー</t>
    <rPh sb="0" eb="1">
      <t>フユ</t>
    </rPh>
    <phoneticPr fontId="3"/>
  </si>
  <si>
    <t>ホットケーキミックス・ご飯・ごま・マカロニ・砂糖・マヨネーズ</t>
    <phoneticPr fontId="3"/>
  </si>
  <si>
    <t>牛乳・鉄強化チーズ・玉子・花かつお・鶏肉</t>
    <phoneticPr fontId="3"/>
  </si>
  <si>
    <t>白菜・かぶ・れんこん・人参・ブロッコリー・きゅうり・コーン・みかん</t>
  </si>
  <si>
    <t>さつま芋・ごま・油・砂糖・片栗粉・Feすりおろしりんごゼリー・ご飯・小麦粉・バター</t>
    <phoneticPr fontId="3"/>
  </si>
  <si>
    <t>牛乳・カラスカレイ・豆腐・玉子</t>
    <phoneticPr fontId="3"/>
  </si>
  <si>
    <t>トマト・小松菜・人参・玉ねぎ・舞茸・オレンジ</t>
  </si>
  <si>
    <t>乳・小麦・卵</t>
    <phoneticPr fontId="3"/>
  </si>
  <si>
    <t>おかか混ぜご飯</t>
    <phoneticPr fontId="3"/>
  </si>
  <si>
    <t>ふかし芋</t>
    <rPh sb="3" eb="4">
      <t>イモ</t>
    </rPh>
    <phoneticPr fontId="27"/>
  </si>
  <si>
    <t>冬野菜のごろごろポトフ</t>
  </si>
  <si>
    <t>焼き菓子</t>
    <rPh sb="0" eb="1">
      <t>ヤ</t>
    </rPh>
    <rPh sb="2" eb="4">
      <t>ガシ</t>
    </rPh>
    <phoneticPr fontId="27"/>
  </si>
  <si>
    <t>トマト・小松菜・人参・玉ねぎ・舞茸・バナナ</t>
  </si>
  <si>
    <t>うどん・油・ご飯・じゃが芋・小麦粉・パン粉・砂糖・マヨネーズ・焼ふ</t>
    <phoneticPr fontId="3"/>
  </si>
  <si>
    <t>牛乳・豚肉・花かつお・ツナフレーク缶・大豆</t>
    <phoneticPr fontId="3"/>
  </si>
  <si>
    <t>玉ねぎ・人参・あおさ粉・キャベツ・きゅうり・長ねぎ</t>
    <phoneticPr fontId="3"/>
  </si>
  <si>
    <t>乳・小麦　※14・小麦・卵</t>
    <phoneticPr fontId="3"/>
  </si>
  <si>
    <t>ピラフ風</t>
    <rPh sb="3" eb="4">
      <t>フウ</t>
    </rPh>
    <phoneticPr fontId="27"/>
  </si>
  <si>
    <t>ジャムサンド</t>
    <phoneticPr fontId="27"/>
  </si>
  <si>
    <t>米粉・砂糖・油・ご飯・ごま油・片栗粉</t>
    <phoneticPr fontId="3"/>
  </si>
  <si>
    <t>牛乳・きな粉・玉子・豆腐・ちりめん干し</t>
    <phoneticPr fontId="3"/>
  </si>
  <si>
    <t>玉ねぎ・かぼちゃ・チンゲン菜・人参・ワカメ・大根・えのき茸・りんご</t>
  </si>
  <si>
    <t>乳・なし ※28・卵・なし　※15・小麦</t>
    <phoneticPr fontId="3"/>
  </si>
  <si>
    <t>鈴カステラ</t>
    <rPh sb="0" eb="1">
      <t>スズ</t>
    </rPh>
    <phoneticPr fontId="27"/>
  </si>
  <si>
    <t>ご飯・スープ</t>
  </si>
  <si>
    <t>玉ねぎ・かぼちゃ・チンゲン菜・人参・ワカメ・もやし・えのき茸・みかん</t>
  </si>
  <si>
    <t>油・ごま・ご飯・片栗粉・砂糖・さつま芋・マヨネーズ</t>
    <phoneticPr fontId="3"/>
  </si>
  <si>
    <t>牛乳・チーズ・鶏肉・油揚げ</t>
    <phoneticPr fontId="3"/>
  </si>
  <si>
    <t>人参・ごぼう・玉ねぎ・ピーマン・きゅうり・長ねぎ</t>
    <phoneticPr fontId="3"/>
  </si>
  <si>
    <t>乳・小麦・小麦　※18・卵</t>
    <phoneticPr fontId="3"/>
  </si>
  <si>
    <t>ウエハース</t>
    <phoneticPr fontId="27"/>
  </si>
  <si>
    <t>小麦粉・片栗粉・ごま油・ソーメン・ごま・油・砂糖</t>
    <phoneticPr fontId="3"/>
  </si>
  <si>
    <t>牛乳・素干しエビ・鶏肉・玉子</t>
    <phoneticPr fontId="3"/>
  </si>
  <si>
    <t>玉ねぎ・小松菜・コーン・白菜・人参・インゲン・かぼちゃ・パイナップル缶</t>
    <phoneticPr fontId="3"/>
  </si>
  <si>
    <t>乳・えび　※65・小麦・小麦 ※14・卵</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</si>
  <si>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</si>
  <si>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</si>
  <si>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</si>
  <si>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ホットケーキミックス・油・砂糖・ご飯・じゃが芋・マヨネーズ</t>
    <phoneticPr fontId="3"/>
  </si>
  <si>
    <t>牛乳・豆腐・玉子・豚肉・ツナフレーク缶</t>
    <phoneticPr fontId="3"/>
  </si>
  <si>
    <t>レーズン・玉ねぎ・人参・キャベツ・ワカメ・みかん缶</t>
    <phoneticPr fontId="3"/>
  </si>
  <si>
    <t>乳・小麦　※3・卵・小麦</t>
    <phoneticPr fontId="3"/>
  </si>
  <si>
    <t>ｴﾈﾙｷﾞｰ/たんぱく質/脂質/塩分</t>
    <rPh sb="11" eb="12">
      <t>シツ</t>
    </rPh>
    <rPh sb="13" eb="15">
      <t>シシツ</t>
    </rPh>
    <rPh sb="16" eb="18">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</si>
  <si>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</si>
  <si>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</si>
  <si>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</si>
  <si>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</si>
  <si>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</si>
  <si>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</si>
  <si>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</si>
  <si>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</si>
  <si>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フルーツ（みかん缶）</t>
  </si>
  <si>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</si>
  <si>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</si>
  <si>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</si>
  <si>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</si>
  <si>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</si>
  <si>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</si>
  <si>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t>
    <phoneticPr fontId="3"/>
  </si>
  <si>
    <t>混入を最小限に抑えるように十分に配慮して生産されております。</t>
  </si>
  <si>
    <t>※14　この商品は「そば・卵」を含む製品と同じ施設で製造しておりますが、</t>
    <phoneticPr fontId="3"/>
  </si>
  <si>
    <t>※15　本製品に使用している原料魚は、えび・かにが混ざる漁法で採取しています。</t>
  </si>
  <si>
    <t>※60　本工場では小麦・乳を使用しております。</t>
  </si>
  <si>
    <t>※65　本製品で使用しているえびは、かに、いかが混ざる漁法で捕獲しています。</t>
  </si>
  <si>
    <t>※78　本品製造工場では、大豆を含む製品を製造しております。</t>
  </si>
  <si>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</si>
  <si>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</si>
  <si>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</si>
  <si>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</si>
  <si>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</si>
  <si>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昼</t>
    <rPh sb="0" eb="1">
      <t>ヒル</t>
    </rPh>
    <phoneticPr fontId="3"/>
  </si>
  <si>
    <t>夕</t>
    <rPh sb="0" eb="1">
      <t>ユウ</t>
    </rPh>
    <phoneticPr fontId="3"/>
  </si>
  <si>
    <t>かゆペースト</t>
  </si>
  <si>
    <t>かゆ・キャベツペースト</t>
    <phoneticPr fontId="3"/>
  </si>
  <si>
    <t>かゆ</t>
  </si>
  <si>
    <t>ソーメンペースト</t>
  </si>
  <si>
    <t>しらすかゆペースト</t>
    <phoneticPr fontId="3"/>
  </si>
  <si>
    <t>くたくたかき玉そうめん</t>
    <rPh sb="6" eb="7">
      <t>タマ</t>
    </rPh>
    <phoneticPr fontId="3"/>
  </si>
  <si>
    <t>しらすかゆ</t>
    <phoneticPr fontId="3"/>
  </si>
  <si>
    <t>玉ねぎペースト</t>
  </si>
  <si>
    <t>小松菜・豆腐ペースト</t>
    <phoneticPr fontId="3"/>
  </si>
  <si>
    <t>鶏ささみと野菜のやわらか煮</t>
    <rPh sb="5" eb="7">
      <t>ヤサイ</t>
    </rPh>
    <rPh sb="12" eb="13">
      <t>ニ</t>
    </rPh>
    <phoneticPr fontId="3"/>
  </si>
  <si>
    <t>秋鮭と小松菜のくたくた煮</t>
    <rPh sb="0" eb="1">
      <t>アキ</t>
    </rPh>
    <rPh sb="1" eb="2">
      <t>サケ</t>
    </rPh>
    <rPh sb="3" eb="6">
      <t>コマツナ</t>
    </rPh>
    <rPh sb="11" eb="12">
      <t>ニ</t>
    </rPh>
    <phoneticPr fontId="3"/>
  </si>
  <si>
    <t>白菜ペースト</t>
  </si>
  <si>
    <t>かぼちゃのマッシュ</t>
    <phoneticPr fontId="3"/>
  </si>
  <si>
    <t>高野豆腐と豚肉のコトコト煮</t>
    <rPh sb="0" eb="2">
      <t>コウヤ</t>
    </rPh>
    <rPh sb="2" eb="4">
      <t>トウフ</t>
    </rPh>
    <rPh sb="5" eb="6">
      <t>ブタ</t>
    </rPh>
    <rPh sb="6" eb="7">
      <t>ニク</t>
    </rPh>
    <rPh sb="12" eb="13">
      <t>ニ</t>
    </rPh>
    <phoneticPr fontId="3"/>
  </si>
  <si>
    <t>人参ペースト</t>
  </si>
  <si>
    <t>人参・玉ねぎペースト</t>
    <rPh sb="3" eb="4">
      <t>タマ</t>
    </rPh>
    <phoneticPr fontId="3"/>
  </si>
  <si>
    <t>玉ねぎのやわらか煮</t>
    <rPh sb="0" eb="1">
      <t>タマ</t>
    </rPh>
    <rPh sb="8" eb="9">
      <t>ニ</t>
    </rPh>
    <phoneticPr fontId="3"/>
  </si>
  <si>
    <t>鶏レバーのやわらか煮</t>
    <rPh sb="0" eb="1">
      <t>トリ</t>
    </rPh>
    <rPh sb="9" eb="10">
      <t>ニ</t>
    </rPh>
    <phoneticPr fontId="3"/>
  </si>
  <si>
    <t>大根ペースト</t>
  </si>
  <si>
    <t>大根と人参のサラダ</t>
    <rPh sb="0" eb="2">
      <t>ダイコン</t>
    </rPh>
    <rPh sb="3" eb="5">
      <t>ニンジン</t>
    </rPh>
    <phoneticPr fontId="3"/>
  </si>
  <si>
    <t>さつま芋ペースト</t>
  </si>
  <si>
    <t>みそ汁・ヨーグルト</t>
    <phoneticPr fontId="3"/>
  </si>
  <si>
    <t>かぼちゃペースト</t>
  </si>
  <si>
    <t>かゆ・玉ねぎ・キャベツペースト</t>
    <phoneticPr fontId="3"/>
  </si>
  <si>
    <t>かゆ・トマトペースト</t>
    <phoneticPr fontId="3"/>
  </si>
  <si>
    <t>かゆ</t>
    <phoneticPr fontId="3"/>
  </si>
  <si>
    <t>かぼちゃのマッシュ</t>
    <phoneticPr fontId="3"/>
  </si>
  <si>
    <t>じゃが芋ペースト</t>
    <phoneticPr fontId="3"/>
  </si>
  <si>
    <t>人参・玉ねぎペースト</t>
    <phoneticPr fontId="3"/>
  </si>
  <si>
    <t>豚肉と野菜のミルク煮</t>
    <rPh sb="0" eb="2">
      <t>ブタニク</t>
    </rPh>
    <rPh sb="3" eb="5">
      <t>ヤサイ</t>
    </rPh>
    <rPh sb="9" eb="10">
      <t>ニ</t>
    </rPh>
    <phoneticPr fontId="3"/>
  </si>
  <si>
    <t>鶏肉と野菜のやわらか煮</t>
    <rPh sb="0" eb="2">
      <t>トリニク</t>
    </rPh>
    <rPh sb="3" eb="5">
      <t>ヤサイ</t>
    </rPh>
    <rPh sb="10" eb="11">
      <t>ニ</t>
    </rPh>
    <phoneticPr fontId="3"/>
  </si>
  <si>
    <t>人参のミルク煮ペースト</t>
    <rPh sb="6" eb="7">
      <t>ニ</t>
    </rPh>
    <phoneticPr fontId="3"/>
  </si>
  <si>
    <t>ブロッコリーペースト</t>
  </si>
  <si>
    <t>キャベツとわかめのサラダ</t>
    <phoneticPr fontId="3"/>
  </si>
  <si>
    <t>白菜とトマトのサラダ</t>
    <rPh sb="0" eb="2">
      <t>ハクサイ</t>
    </rPh>
    <phoneticPr fontId="3"/>
  </si>
  <si>
    <t>りんごペースト</t>
  </si>
  <si>
    <t>フルーツ（りんご）</t>
    <phoneticPr fontId="3"/>
  </si>
  <si>
    <t>かゆ・大根ペースト</t>
    <phoneticPr fontId="3"/>
  </si>
  <si>
    <t>かゆ・キャベツペースト</t>
    <phoneticPr fontId="3"/>
  </si>
  <si>
    <t>人参ペースト</t>
    <phoneticPr fontId="3"/>
  </si>
  <si>
    <t>チンゲン菜ペースト</t>
  </si>
  <si>
    <t>豚肉と玉ねぎのトマトミルク煮</t>
    <rPh sb="0" eb="2">
      <t>ブタニク</t>
    </rPh>
    <rPh sb="3" eb="4">
      <t>タマ</t>
    </rPh>
    <rPh sb="13" eb="14">
      <t>ニ</t>
    </rPh>
    <phoneticPr fontId="3"/>
  </si>
  <si>
    <t>黄金カレイとチンゲン菜のくたくた煮</t>
    <rPh sb="0" eb="2">
      <t>コガネ</t>
    </rPh>
    <rPh sb="10" eb="11">
      <t>サイ</t>
    </rPh>
    <rPh sb="16" eb="17">
      <t>ニ</t>
    </rPh>
    <phoneticPr fontId="3"/>
  </si>
  <si>
    <t>玉ねぎのトマトミルク煮ペースト</t>
    <rPh sb="0" eb="1">
      <t>タマ</t>
    </rPh>
    <rPh sb="10" eb="11">
      <t>ニ</t>
    </rPh>
    <phoneticPr fontId="3"/>
  </si>
  <si>
    <t>大根と人参のだし煮</t>
    <rPh sb="0" eb="2">
      <t>ダイコン</t>
    </rPh>
    <rPh sb="3" eb="5">
      <t>ニンジン</t>
    </rPh>
    <rPh sb="8" eb="9">
      <t>ニ</t>
    </rPh>
    <phoneticPr fontId="3"/>
  </si>
  <si>
    <t>さつま芋のマッシュ</t>
    <rPh sb="3" eb="4">
      <t>イモ</t>
    </rPh>
    <phoneticPr fontId="3"/>
  </si>
  <si>
    <t>大豆とさつま芋のマッシュ</t>
    <rPh sb="0" eb="2">
      <t>ダイズ</t>
    </rPh>
    <rPh sb="6" eb="7">
      <t>イモ</t>
    </rPh>
    <phoneticPr fontId="3"/>
  </si>
  <si>
    <t>みそ汁・フルーツ（みかん）</t>
    <phoneticPr fontId="3"/>
  </si>
  <si>
    <t>かゆ・じゃが芋ペースト</t>
    <phoneticPr fontId="3"/>
  </si>
  <si>
    <t>かゆ・玉ねぎペースト</t>
    <phoneticPr fontId="3"/>
  </si>
  <si>
    <t>小松菜・人参ペースト</t>
    <rPh sb="4" eb="6">
      <t>ニンジン</t>
    </rPh>
    <phoneticPr fontId="3"/>
  </si>
  <si>
    <t>ほうれん草ペースト</t>
  </si>
  <si>
    <t>鶏肉と玉ねぎの玉子とじ</t>
    <rPh sb="0" eb="2">
      <t>トリニク</t>
    </rPh>
    <rPh sb="3" eb="4">
      <t>タマ</t>
    </rPh>
    <rPh sb="7" eb="9">
      <t>タマゴ</t>
    </rPh>
    <phoneticPr fontId="3"/>
  </si>
  <si>
    <t>豆腐ペースト</t>
  </si>
  <si>
    <t>豆腐と豚肉のとろとろ煮</t>
    <rPh sb="0" eb="2">
      <t>トウフ</t>
    </rPh>
    <rPh sb="3" eb="4">
      <t>ブタ</t>
    </rPh>
    <rPh sb="4" eb="5">
      <t>ニク</t>
    </rPh>
    <rPh sb="10" eb="11">
      <t>ニ</t>
    </rPh>
    <phoneticPr fontId="3"/>
  </si>
  <si>
    <t>ほうれん草のサラダ</t>
    <rPh sb="4" eb="5">
      <t>ソウ</t>
    </rPh>
    <phoneticPr fontId="3"/>
  </si>
  <si>
    <t>もやしとほうれん草のサラダ</t>
    <rPh sb="8" eb="9">
      <t>ソウ</t>
    </rPh>
    <phoneticPr fontId="3"/>
  </si>
  <si>
    <t>かぶペースト</t>
  </si>
  <si>
    <t>みそ汁・ヨーグルト</t>
    <phoneticPr fontId="3"/>
  </si>
  <si>
    <t>かゆ・チンゲン菜ペースト</t>
    <phoneticPr fontId="3"/>
  </si>
  <si>
    <t>キャベツペースト</t>
  </si>
  <si>
    <t>スケソウタラ・大根ペースト</t>
    <phoneticPr fontId="3"/>
  </si>
  <si>
    <t>鶏肉と玉ねぎのやわらか煮</t>
    <rPh sb="0" eb="1">
      <t>トリ</t>
    </rPh>
    <rPh sb="1" eb="2">
      <t>ニク</t>
    </rPh>
    <rPh sb="3" eb="4">
      <t>タマ</t>
    </rPh>
    <rPh sb="11" eb="12">
      <t>ニ</t>
    </rPh>
    <phoneticPr fontId="3"/>
  </si>
  <si>
    <t>スケソウタラのトマト煮</t>
    <rPh sb="10" eb="11">
      <t>ニ</t>
    </rPh>
    <phoneticPr fontId="3"/>
  </si>
  <si>
    <t>玉ねぎ・白菜ペースト</t>
    <phoneticPr fontId="3"/>
  </si>
  <si>
    <t>チンゲン菜と大根のだし煮</t>
    <rPh sb="4" eb="5">
      <t>ナ</t>
    </rPh>
    <rPh sb="6" eb="8">
      <t>ダイコン</t>
    </rPh>
    <rPh sb="11" eb="12">
      <t>ニ</t>
    </rPh>
    <phoneticPr fontId="3"/>
  </si>
  <si>
    <t>トマト・人参ペースト</t>
    <phoneticPr fontId="3"/>
  </si>
  <si>
    <t>みそ汁</t>
    <rPh sb="2" eb="3">
      <t>シル</t>
    </rPh>
    <phoneticPr fontId="3"/>
  </si>
  <si>
    <t>かゆ・かぶペースト</t>
    <phoneticPr fontId="3"/>
  </si>
  <si>
    <t>かゆ・玉ねぎ・人参ペースト</t>
    <rPh sb="7" eb="9">
      <t>ニンジン</t>
    </rPh>
    <phoneticPr fontId="3"/>
  </si>
  <si>
    <t>シロイトタラ・かぼちゃペースト</t>
    <phoneticPr fontId="3"/>
  </si>
  <si>
    <t>じゃが芋のトマト煮ペースト</t>
    <rPh sb="3" eb="4">
      <t>イモ</t>
    </rPh>
    <rPh sb="8" eb="9">
      <t>ニ</t>
    </rPh>
    <phoneticPr fontId="3"/>
  </si>
  <si>
    <t>白糸タラと野菜の玉子とじ</t>
    <rPh sb="0" eb="1">
      <t>シロ</t>
    </rPh>
    <rPh sb="1" eb="2">
      <t>イト</t>
    </rPh>
    <rPh sb="5" eb="7">
      <t>ヤサイ</t>
    </rPh>
    <rPh sb="8" eb="10">
      <t>タマゴ</t>
    </rPh>
    <phoneticPr fontId="3"/>
  </si>
  <si>
    <t>豚肉と玉ねぎのトマト煮</t>
    <rPh sb="0" eb="2">
      <t>ブタニク</t>
    </rPh>
    <rPh sb="3" eb="4">
      <t>タマ</t>
    </rPh>
    <rPh sb="10" eb="11">
      <t>ニ</t>
    </rPh>
    <phoneticPr fontId="3"/>
  </si>
  <si>
    <t>ブロッコリーペースト</t>
    <phoneticPr fontId="3"/>
  </si>
  <si>
    <t>じゃが芋と人参のマッシュ</t>
    <rPh sb="3" eb="4">
      <t>イモ</t>
    </rPh>
    <rPh sb="5" eb="7">
      <t>ニンジン</t>
    </rPh>
    <phoneticPr fontId="3"/>
  </si>
  <si>
    <t>オレンジ</t>
    <phoneticPr fontId="3"/>
  </si>
  <si>
    <t>すまし汁・フルーツ（オレンジ）</t>
    <phoneticPr fontId="3"/>
  </si>
  <si>
    <t>かゆ・人参ペースト</t>
    <phoneticPr fontId="3"/>
  </si>
  <si>
    <t>かゆ・豆腐ペースト</t>
    <rPh sb="3" eb="5">
      <t>トウフ</t>
    </rPh>
    <phoneticPr fontId="3"/>
  </si>
  <si>
    <t>豚肉と野菜の玉子とじ</t>
    <rPh sb="0" eb="2">
      <t>ブタニク</t>
    </rPh>
    <rPh sb="3" eb="5">
      <t>ヤサイ</t>
    </rPh>
    <rPh sb="6" eb="8">
      <t>タマゴ</t>
    </rPh>
    <phoneticPr fontId="3"/>
  </si>
  <si>
    <t>黄金カレイと人参のやわらか煮</t>
    <rPh sb="0" eb="2">
      <t>コガネ</t>
    </rPh>
    <rPh sb="6" eb="8">
      <t>ニンジン</t>
    </rPh>
    <rPh sb="13" eb="14">
      <t>ニ</t>
    </rPh>
    <phoneticPr fontId="3"/>
  </si>
  <si>
    <t>みかん</t>
    <phoneticPr fontId="3"/>
  </si>
  <si>
    <t>高野豆腐のことこと煮</t>
    <rPh sb="9" eb="10">
      <t>ニ</t>
    </rPh>
    <phoneticPr fontId="3"/>
  </si>
  <si>
    <t>鶏ささみとキャベツのだし煮</t>
    <rPh sb="0" eb="1">
      <t>トリ</t>
    </rPh>
    <rPh sb="12" eb="13">
      <t>ニ</t>
    </rPh>
    <phoneticPr fontId="3"/>
  </si>
  <si>
    <t>バナナペースト</t>
  </si>
  <si>
    <t>すまし汁・フルーツ（バナナ）</t>
    <phoneticPr fontId="3"/>
  </si>
  <si>
    <t>フルーツ（みかん）</t>
    <phoneticPr fontId="3"/>
  </si>
  <si>
    <t>ヨーグルト</t>
    <phoneticPr fontId="3"/>
  </si>
  <si>
    <t>すまし汁・フルーツ（りんご）</t>
    <phoneticPr fontId="3"/>
  </si>
  <si>
    <t>かゆペースト</t>
    <phoneticPr fontId="3"/>
  </si>
  <si>
    <t>じゃが芋・キャベツペースト</t>
    <phoneticPr fontId="3"/>
  </si>
  <si>
    <t>野菜の豆乳煮</t>
    <phoneticPr fontId="3"/>
  </si>
  <si>
    <t>豚肉と野菜のやわらか煮</t>
    <rPh sb="0" eb="2">
      <t>ブタニク</t>
    </rPh>
    <rPh sb="10" eb="11">
      <t>ニ</t>
    </rPh>
    <phoneticPr fontId="3"/>
  </si>
  <si>
    <t>玉ねぎの豆乳煮ペースト</t>
    <rPh sb="4" eb="6">
      <t>トウニュウ</t>
    </rPh>
    <rPh sb="6" eb="7">
      <t>ニ</t>
    </rPh>
    <phoneticPr fontId="3"/>
  </si>
  <si>
    <t>キャベツのやわらか煮</t>
    <rPh sb="9" eb="10">
      <t>ニ</t>
    </rPh>
    <phoneticPr fontId="3"/>
  </si>
  <si>
    <t>鶏レバーとキャベツのやわらか煮</t>
    <rPh sb="14" eb="15">
      <t>ニ</t>
    </rPh>
    <phoneticPr fontId="3"/>
  </si>
  <si>
    <t>人参・インゲンペースト</t>
    <phoneticPr fontId="3"/>
  </si>
  <si>
    <t>かゆ・人参・玉ねぎペースト</t>
    <rPh sb="6" eb="7">
      <t>タマ</t>
    </rPh>
    <phoneticPr fontId="3"/>
  </si>
  <si>
    <t>スケソウタラ・人参ペースト</t>
    <rPh sb="7" eb="9">
      <t>ニンジン</t>
    </rPh>
    <phoneticPr fontId="3"/>
  </si>
  <si>
    <t>豆腐・かぼちゃペースト</t>
    <phoneticPr fontId="3"/>
  </si>
  <si>
    <t>助宗タラとほうれん草のくたくた煮</t>
    <rPh sb="9" eb="10">
      <t>ソウ</t>
    </rPh>
    <rPh sb="15" eb="16">
      <t>ニ</t>
    </rPh>
    <phoneticPr fontId="3"/>
  </si>
  <si>
    <t>豆腐と豚肉のやわらか煮</t>
    <rPh sb="0" eb="2">
      <t>トウフ</t>
    </rPh>
    <rPh sb="3" eb="4">
      <t>ブタ</t>
    </rPh>
    <rPh sb="4" eb="5">
      <t>ニク</t>
    </rPh>
    <rPh sb="10" eb="11">
      <t>ニ</t>
    </rPh>
    <phoneticPr fontId="3"/>
  </si>
  <si>
    <t>小松菜・白菜ペースト</t>
    <phoneticPr fontId="3"/>
  </si>
  <si>
    <t>みそ汁・フルーツ（オレンジ）</t>
    <phoneticPr fontId="3"/>
  </si>
  <si>
    <t>ほうれん草かゆペースト</t>
    <rPh sb="4" eb="5">
      <t>ソウ</t>
    </rPh>
    <phoneticPr fontId="3"/>
  </si>
  <si>
    <t>ほうれん草かゆ</t>
    <rPh sb="4" eb="5">
      <t>ソウ</t>
    </rPh>
    <phoneticPr fontId="3"/>
  </si>
  <si>
    <t>玉ねぎ・人参ペースト</t>
    <rPh sb="0" eb="1">
      <t>タマ</t>
    </rPh>
    <rPh sb="4" eb="6">
      <t>ニンジン</t>
    </rPh>
    <phoneticPr fontId="3"/>
  </si>
  <si>
    <t>インゲンペースト</t>
    <phoneticPr fontId="3"/>
  </si>
  <si>
    <t>かゆ・ブロッコリーペースト</t>
    <phoneticPr fontId="3"/>
  </si>
  <si>
    <t>かゆ・小松菜ペースト</t>
    <phoneticPr fontId="3"/>
  </si>
  <si>
    <t>しらすかゆペースト</t>
    <phoneticPr fontId="3"/>
  </si>
  <si>
    <t>白菜・人参ペースト</t>
    <rPh sb="3" eb="5">
      <t>ニンジン</t>
    </rPh>
    <phoneticPr fontId="3"/>
  </si>
  <si>
    <t>鶏肉と野菜のコトコト煮</t>
    <rPh sb="0" eb="2">
      <t>トリニク</t>
    </rPh>
    <rPh sb="3" eb="5">
      <t>ヤサイ</t>
    </rPh>
    <rPh sb="10" eb="11">
      <t>ニ</t>
    </rPh>
    <phoneticPr fontId="3"/>
  </si>
  <si>
    <t>カラスカレイ・人参ペースト</t>
    <phoneticPr fontId="3"/>
  </si>
  <si>
    <t>カラスカレイのトマト煮</t>
    <rPh sb="10" eb="11">
      <t>ニ</t>
    </rPh>
    <phoneticPr fontId="3"/>
  </si>
  <si>
    <t>鶏肉と野菜の煮物</t>
    <rPh sb="0" eb="2">
      <t>トリニク</t>
    </rPh>
    <rPh sb="3" eb="5">
      <t>ヤサイ</t>
    </rPh>
    <rPh sb="6" eb="8">
      <t>ニモノ</t>
    </rPh>
    <phoneticPr fontId="3"/>
  </si>
  <si>
    <t>トマト・玉ねぎ・豆腐ペースト</t>
    <rPh sb="8" eb="10">
      <t>トウフ</t>
    </rPh>
    <phoneticPr fontId="3"/>
  </si>
  <si>
    <t>豆腐と野菜の玉子とじ</t>
    <rPh sb="0" eb="2">
      <t>トウフ</t>
    </rPh>
    <rPh sb="3" eb="5">
      <t>ヤサイ</t>
    </rPh>
    <rPh sb="6" eb="8">
      <t>タマゴ</t>
    </rPh>
    <phoneticPr fontId="3"/>
  </si>
  <si>
    <t>白菜とわかめのしらすサラダ</t>
    <rPh sb="0" eb="2">
      <t>ハクサイ</t>
    </rPh>
    <phoneticPr fontId="3"/>
  </si>
  <si>
    <t>かぶペースト</t>
    <phoneticPr fontId="3"/>
  </si>
  <si>
    <t>じゃが芋ペースト</t>
  </si>
  <si>
    <t>シロイトタラ・ほうれん草ペースト</t>
    <rPh sb="11" eb="12">
      <t>ソウ</t>
    </rPh>
    <phoneticPr fontId="3"/>
  </si>
  <si>
    <t>じゃが芋とキャベツのほくほく煮</t>
    <rPh sb="3" eb="4">
      <t>イモ</t>
    </rPh>
    <rPh sb="14" eb="15">
      <t>ニ</t>
    </rPh>
    <phoneticPr fontId="3"/>
  </si>
  <si>
    <t>白糸タラと大根のだし煮</t>
    <rPh sb="0" eb="1">
      <t>シロ</t>
    </rPh>
    <rPh sb="1" eb="2">
      <t>イト</t>
    </rPh>
    <rPh sb="5" eb="7">
      <t>ダイコン</t>
    </rPh>
    <rPh sb="10" eb="11">
      <t>ニ</t>
    </rPh>
    <phoneticPr fontId="3"/>
  </si>
  <si>
    <t>わかめのしらすサラダ</t>
    <phoneticPr fontId="3"/>
  </si>
  <si>
    <t>もやしとわかめのしらすサラダ</t>
    <phoneticPr fontId="3"/>
  </si>
  <si>
    <t>サラダ</t>
    <phoneticPr fontId="3"/>
  </si>
  <si>
    <t>ほうれん草の玉子とじ</t>
    <rPh sb="4" eb="5">
      <t>ソウ</t>
    </rPh>
    <rPh sb="6" eb="8">
      <t>タマゴ</t>
    </rPh>
    <phoneticPr fontId="3"/>
  </si>
  <si>
    <t>大豆サラダ</t>
    <rPh sb="0" eb="2">
      <t>ダイズ</t>
    </rPh>
    <phoneticPr fontId="3"/>
  </si>
  <si>
    <t>バナナペースト</t>
    <phoneticPr fontId="3"/>
  </si>
  <si>
    <t>みそ汁・フルーツ（バナナ）</t>
    <phoneticPr fontId="3"/>
  </si>
  <si>
    <t>かゆ・豆腐ペースト</t>
    <phoneticPr fontId="3"/>
  </si>
  <si>
    <t>玉ねぎ・人参・大根ペースト</t>
    <rPh sb="7" eb="9">
      <t>ダイコン</t>
    </rPh>
    <phoneticPr fontId="3"/>
  </si>
  <si>
    <t>野菜と豆腐の玉子とじ</t>
    <rPh sb="0" eb="2">
      <t>ヤサイ</t>
    </rPh>
    <rPh sb="3" eb="5">
      <t>トウフ</t>
    </rPh>
    <rPh sb="6" eb="8">
      <t>タマゴ</t>
    </rPh>
    <phoneticPr fontId="3"/>
  </si>
  <si>
    <t>豚肉と白菜のくたくた煮</t>
    <rPh sb="0" eb="2">
      <t>ブタニク</t>
    </rPh>
    <rPh sb="3" eb="5">
      <t>ハクサイ</t>
    </rPh>
    <rPh sb="10" eb="11">
      <t>ニ</t>
    </rPh>
    <phoneticPr fontId="3"/>
  </si>
  <si>
    <t>かぼちゃ・チンゲン菜ペースト</t>
    <rPh sb="9" eb="10">
      <t>ナ</t>
    </rPh>
    <phoneticPr fontId="3"/>
  </si>
  <si>
    <t>きゅうりのサラダ</t>
    <phoneticPr fontId="3"/>
  </si>
  <si>
    <t>りんごペースト</t>
    <phoneticPr fontId="3"/>
  </si>
  <si>
    <t>スープ・フルーツ（りんご）</t>
    <phoneticPr fontId="3"/>
  </si>
  <si>
    <t>玉ねぎ・人参ペースト</t>
    <phoneticPr fontId="3"/>
  </si>
  <si>
    <t>小松菜・豆腐ペースト</t>
    <phoneticPr fontId="3"/>
  </si>
  <si>
    <t>スープ・フルーツ（みかん）</t>
    <phoneticPr fontId="3"/>
  </si>
  <si>
    <t>しらすかゆ</t>
    <phoneticPr fontId="3"/>
  </si>
  <si>
    <t>かぼちゃ・インゲンペースト</t>
    <phoneticPr fontId="3"/>
  </si>
  <si>
    <t>白菜と人参のサラダ</t>
    <rPh sb="0" eb="2">
      <t>ハクサイ</t>
    </rPh>
    <rPh sb="3" eb="5">
      <t>ニンジン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</si>
</sst>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12.5"/>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9"/>
      <name val="ＭＳ Ｐゴシック"/>
      <family val="3"/>
      <charset val="128"/>
    </font>
    <font>
      <sz val="6"/>
      <name val="ＭＳ Ｐゴシック"/>
      <family val="2"/>
      <charset val="128"/>
      <scheme val="minor"/>
    </font>
    <font>
      <sz val="8"/>
      <name val="ＭＳ Ｐ明朝"/>
      <family val="1"/>
      <charset val="128"/>
    </font>
    <font>
      <sz val="10"/>
      <name val="ＭＳ Ｐゴシック"/>
      <family val="3"/>
      <charset val="128"/>
    </font>
    <font>
      <b/>
      <sz val="12"/>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CCFF"/>
        <bgColor indexed="64"/>
      </patternFill>
    </fill>
    <fill>
      <patternFill patternType="solid">
        <fgColor rgb="FFC9FABC"/>
        <bgColor indexed="64"/>
      </patternFill>
    </fill>
    <fill>
      <patternFill patternType="solid">
        <fgColor rgb="FFB9EDFF"/>
        <bgColor indexed="64"/>
      </patternFill>
    </fill>
    <fill>
      <patternFill patternType="solid">
        <fgColor rgb="FFFFFF81"/>
        <bgColor indexed="64"/>
      </patternFill>
    </fill>
    <fill>
      <patternFill patternType="solid">
        <fgColor rgb="FFFFFFCD"/>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top/>
      <bottom/>
      <diagonal/>
    </border>
    <border>
      <left style="thin">
        <color indexed="64"/>
      </left>
      <right style="thin">
        <color indexed="64"/>
      </right>
      <top/>
      <bottom style="thin">
        <color indexed="23"/>
      </bottom>
      <diagonal/>
    </border>
    <border>
      <left style="thin">
        <color indexed="64"/>
      </left>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6" fillId="0" borderId="0">
      <alignment vertical="center"/>
    </xf>
    <xf numFmtId="0" fontId="1" fillId="0" borderId="0"/>
    <xf numFmtId="0" fontId="1" fillId="0" borderId="0">
      <alignment vertical="center"/>
    </xf>
  </cellStyleXfs>
  <cellXfs count="229">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0" fillId="0" borderId="0" xfId="1" applyFont="1" applyBorder="1" applyAlignment="1">
      <alignment horizontal="left" shrinkToFit="1"/>
    </xf>
    <xf numFmtId="0" fontId="11" fillId="0" borderId="0" xfId="1" applyNumberFormat="1" applyFont="1" applyAlignment="1">
      <alignment vertical="top"/>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12"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6"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2" fontId="6" fillId="0" borderId="5" xfId="1" applyNumberFormat="1" applyFont="1" applyBorder="1" applyAlignment="1">
      <alignment horizontal="center" vertical="top" shrinkToFit="1"/>
    </xf>
    <xf numFmtId="0" fontId="6" fillId="0" borderId="0" xfId="1" applyFont="1" applyAlignment="1">
      <alignment horizontal="left" vertical="center"/>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3" xfId="1" applyFont="1" applyBorder="1" applyAlignment="1">
      <alignment horizontal="center" vertical="center" shrinkToFit="1"/>
    </xf>
    <xf numFmtId="0" fontId="11" fillId="0" borderId="8" xfId="1" applyFont="1" applyBorder="1" applyAlignment="1">
      <alignment horizontal="center" vertical="center" textRotation="255"/>
    </xf>
    <xf numFmtId="0" fontId="17" fillId="0" borderId="14" xfId="0" applyFont="1" applyBorder="1" applyAlignment="1">
      <alignment horizontal="center" vertical="center" textRotation="255"/>
    </xf>
    <xf numFmtId="0" fontId="2" fillId="0" borderId="0" xfId="1" applyFont="1" applyAlignment="1">
      <alignment vertical="center" shrinkToFit="1"/>
    </xf>
    <xf numFmtId="0" fontId="2" fillId="0" borderId="0" xfId="1" applyFont="1" applyAlignment="1">
      <alignment horizontal="center" vertical="center"/>
    </xf>
    <xf numFmtId="0" fontId="5" fillId="0" borderId="16"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Font="1" applyBorder="1" applyAlignment="1">
      <alignment horizontal="center" shrinkToFit="1"/>
    </xf>
    <xf numFmtId="0" fontId="1" fillId="0" borderId="3" xfId="1" applyFont="1" applyBorder="1" applyAlignment="1">
      <alignment horizontal="center" vertical="center"/>
    </xf>
    <xf numFmtId="0" fontId="17" fillId="0" borderId="13" xfId="2" applyFont="1"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6" xfId="0" applyFont="1" applyBorder="1" applyAlignment="1">
      <alignment vertical="top" wrapText="1"/>
    </xf>
    <xf numFmtId="0" fontId="5" fillId="0" borderId="7" xfId="1" applyFont="1" applyBorder="1" applyAlignment="1">
      <alignment vertical="top" wrapText="1"/>
    </xf>
    <xf numFmtId="0" fontId="17" fillId="0" borderId="7" xfId="0" applyFont="1" applyBorder="1" applyAlignment="1">
      <alignment vertical="top" wrapText="1"/>
    </xf>
    <xf numFmtId="0" fontId="17" fillId="0" borderId="15" xfId="0" applyFont="1" applyBorder="1" applyAlignment="1">
      <alignment horizontal="center" vertical="center" textRotation="255"/>
    </xf>
    <xf numFmtId="0" fontId="17" fillId="0" borderId="9" xfId="0" applyFont="1" applyBorder="1" applyAlignment="1">
      <alignment vertical="top" wrapText="1"/>
    </xf>
    <xf numFmtId="0" fontId="15" fillId="0" borderId="0" xfId="1" applyFont="1" applyAlignment="1">
      <alignment horizontal="center" vertical="center" shrinkToFit="1"/>
    </xf>
    <xf numFmtId="0" fontId="18" fillId="0" borderId="0" xfId="1" applyFont="1" applyFill="1" applyAlignment="1">
      <alignment horizontal="center" vertical="center"/>
    </xf>
    <xf numFmtId="0" fontId="18" fillId="0" borderId="0" xfId="1" applyFont="1" applyFill="1">
      <alignment vertical="center"/>
    </xf>
    <xf numFmtId="176" fontId="18" fillId="0" borderId="0" xfId="1" applyNumberFormat="1" applyFont="1" applyFill="1">
      <alignment vertical="center"/>
    </xf>
    <xf numFmtId="0" fontId="20" fillId="0" borderId="1" xfId="1" applyFont="1" applyFill="1" applyBorder="1" applyAlignment="1">
      <alignment horizontal="center" vertical="center" textRotation="255" shrinkToFit="1"/>
    </xf>
    <xf numFmtId="0" fontId="21" fillId="0" borderId="1" xfId="1" applyFont="1" applyFill="1" applyBorder="1" applyAlignment="1">
      <alignment horizontal="center" vertical="center" textRotation="255"/>
    </xf>
    <xf numFmtId="0" fontId="22" fillId="0" borderId="1" xfId="1" applyFont="1" applyFill="1" applyBorder="1" applyAlignment="1">
      <alignment horizontal="left" vertical="center"/>
    </xf>
    <xf numFmtId="0" fontId="18" fillId="0" borderId="1" xfId="1" applyFont="1" applyFill="1" applyBorder="1" applyAlignment="1">
      <alignment horizontal="center" vertical="center"/>
    </xf>
    <xf numFmtId="0" fontId="18" fillId="0" borderId="1" xfId="4" applyFont="1" applyFill="1" applyBorder="1" applyAlignment="1">
      <alignment vertical="center"/>
    </xf>
    <xf numFmtId="0" fontId="23" fillId="0" borderId="1" xfId="1" applyFont="1" applyFill="1" applyBorder="1" applyAlignment="1">
      <alignment horizontal="center" vertical="center" wrapText="1"/>
    </xf>
    <xf numFmtId="0" fontId="23" fillId="0" borderId="1" xfId="1" applyFont="1" applyFill="1" applyBorder="1" applyAlignment="1">
      <alignment horizontal="center" vertical="center" shrinkToFit="1"/>
    </xf>
    <xf numFmtId="0" fontId="18" fillId="0" borderId="1" xfId="1" applyFont="1" applyFill="1" applyBorder="1" applyAlignment="1">
      <alignment vertical="center"/>
    </xf>
    <xf numFmtId="0" fontId="18" fillId="0" borderId="0" xfId="1" applyFont="1" applyFill="1" applyBorder="1" applyAlignment="1">
      <alignment horizontal="center" vertical="center" shrinkToFit="1"/>
    </xf>
    <xf numFmtId="0" fontId="18" fillId="2" borderId="1" xfId="1" applyFont="1" applyFill="1" applyBorder="1" applyAlignment="1">
      <alignment horizontal="center" wrapText="1" shrinkToFit="1"/>
    </xf>
    <xf numFmtId="0" fontId="18" fillId="3" borderId="1" xfId="1" applyFont="1" applyFill="1" applyBorder="1" applyAlignment="1">
      <alignment horizontal="center" wrapText="1" shrinkToFit="1"/>
    </xf>
    <xf numFmtId="0" fontId="18" fillId="4" borderId="1" xfId="1" applyFont="1" applyFill="1" applyBorder="1" applyAlignment="1">
      <alignment horizontal="center" wrapText="1" shrinkToFit="1"/>
    </xf>
    <xf numFmtId="0" fontId="18" fillId="0" borderId="1" xfId="4" applyFont="1" applyBorder="1" applyAlignment="1">
      <alignment horizontal="center" wrapText="1" shrinkToFit="1"/>
    </xf>
    <xf numFmtId="0" fontId="18" fillId="0" borderId="1" xfId="1" applyFont="1" applyFill="1" applyBorder="1" applyAlignment="1">
      <alignment horizontal="center" vertical="center" wrapText="1" shrinkToFit="1"/>
    </xf>
    <xf numFmtId="0" fontId="23" fillId="0" borderId="1" xfId="1" applyFont="1" applyFill="1" applyBorder="1" applyAlignment="1">
      <alignment horizontal="center" vertical="center"/>
    </xf>
    <xf numFmtId="0" fontId="23" fillId="5" borderId="7" xfId="1" applyFont="1" applyFill="1" applyBorder="1">
      <alignment vertical="center"/>
    </xf>
    <xf numFmtId="0" fontId="25" fillId="0" borderId="1" xfId="1" applyFont="1" applyFill="1" applyBorder="1" applyAlignment="1">
      <alignment horizontal="left" vertical="top" wrapText="1"/>
    </xf>
    <xf numFmtId="0" fontId="23" fillId="0" borderId="1" xfId="4" applyFont="1" applyFill="1" applyBorder="1" applyAlignment="1">
      <alignment horizontal="left" vertical="top" wrapText="1"/>
    </xf>
    <xf numFmtId="177" fontId="23" fillId="0" borderId="7" xfId="1" applyNumberFormat="1" applyFont="1" applyFill="1" applyBorder="1" applyAlignment="1">
      <alignment horizontal="right" vertical="center"/>
    </xf>
    <xf numFmtId="0" fontId="23" fillId="0" borderId="7" xfId="1" applyFont="1" applyFill="1" applyBorder="1" applyAlignment="1">
      <alignment horizontal="left" vertical="center"/>
    </xf>
    <xf numFmtId="0" fontId="23" fillId="0" borderId="7" xfId="1" applyFont="1" applyFill="1" applyBorder="1" applyAlignment="1">
      <alignment horizontal="center" vertical="top" shrinkToFit="1"/>
    </xf>
    <xf numFmtId="0" fontId="18" fillId="0" borderId="0" xfId="1" applyFont="1" applyFill="1" applyBorder="1" applyAlignment="1">
      <alignment horizontal="left" vertical="center"/>
    </xf>
    <xf numFmtId="0" fontId="23" fillId="6" borderId="7" xfId="1" applyFont="1" applyFill="1" applyBorder="1" applyAlignment="1">
      <alignment horizontal="left" vertical="center"/>
    </xf>
    <xf numFmtId="0" fontId="23" fillId="0" borderId="5" xfId="1" applyFont="1" applyFill="1" applyBorder="1">
      <alignment vertical="center"/>
    </xf>
    <xf numFmtId="176" fontId="23" fillId="0" borderId="5" xfId="1" applyNumberFormat="1" applyFont="1" applyFill="1" applyBorder="1">
      <alignment vertical="center"/>
    </xf>
    <xf numFmtId="0" fontId="23" fillId="0" borderId="5" xfId="1" applyFont="1" applyFill="1" applyBorder="1" applyAlignment="1">
      <alignment vertical="center"/>
    </xf>
    <xf numFmtId="0" fontId="23" fillId="0" borderId="5" xfId="1" applyFont="1" applyFill="1" applyBorder="1" applyAlignment="1">
      <alignment horizontal="center" vertical="top" shrinkToFit="1"/>
    </xf>
    <xf numFmtId="0" fontId="18" fillId="0" borderId="0" xfId="1" applyFont="1" applyFill="1" applyBorder="1" applyAlignment="1">
      <alignment vertical="center"/>
    </xf>
    <xf numFmtId="0" fontId="23" fillId="0" borderId="6" xfId="1" applyFont="1" applyFill="1" applyBorder="1">
      <alignment vertical="center"/>
    </xf>
    <xf numFmtId="176" fontId="23" fillId="0" borderId="6" xfId="1" applyNumberFormat="1" applyFont="1" applyFill="1" applyBorder="1">
      <alignment vertical="center"/>
    </xf>
    <xf numFmtId="0" fontId="23" fillId="0" borderId="6" xfId="1" applyFont="1" applyFill="1" applyBorder="1" applyAlignment="1">
      <alignment vertical="center"/>
    </xf>
    <xf numFmtId="0" fontId="23" fillId="0" borderId="6" xfId="1" applyFont="1" applyFill="1" applyBorder="1" applyAlignment="1">
      <alignment horizontal="center" vertical="top" shrinkToFit="1"/>
    </xf>
    <xf numFmtId="0" fontId="23" fillId="0" borderId="1" xfId="1" applyFont="1" applyFill="1" applyBorder="1" applyAlignment="1">
      <alignment horizontal="center" vertical="center" textRotation="255" shrinkToFit="1"/>
    </xf>
    <xf numFmtId="177" fontId="23" fillId="0" borderId="7" xfId="1" applyNumberFormat="1" applyFont="1" applyFill="1" applyBorder="1">
      <alignment vertical="center"/>
    </xf>
    <xf numFmtId="0" fontId="23" fillId="0" borderId="7" xfId="1" applyFont="1" applyFill="1" applyBorder="1">
      <alignment vertical="center"/>
    </xf>
    <xf numFmtId="0" fontId="18" fillId="0" borderId="0" xfId="1" applyFont="1" applyFill="1" applyBorder="1">
      <alignment vertical="center"/>
    </xf>
    <xf numFmtId="0" fontId="23" fillId="0" borderId="7" xfId="1" applyFont="1" applyFill="1" applyBorder="1" applyAlignment="1">
      <alignment horizontal="left" vertical="top" shrinkToFit="1"/>
    </xf>
    <xf numFmtId="0" fontId="26" fillId="0" borderId="1" xfId="1" applyFont="1" applyFill="1" applyBorder="1" applyAlignment="1">
      <alignment horizontal="left" vertical="top" wrapText="1"/>
    </xf>
    <xf numFmtId="0" fontId="23" fillId="0" borderId="5" xfId="1" applyFont="1" applyFill="1" applyBorder="1" applyAlignment="1">
      <alignment horizontal="left" vertical="top" shrinkToFit="1"/>
    </xf>
    <xf numFmtId="0" fontId="23" fillId="0" borderId="6" xfId="1" applyFont="1" applyFill="1" applyBorder="1" applyAlignment="1">
      <alignment horizontal="left" vertical="top" shrinkToFit="1"/>
    </xf>
    <xf numFmtId="0" fontId="23" fillId="0" borderId="1" xfId="1" applyFont="1" applyFill="1" applyBorder="1" applyAlignment="1">
      <alignment vertical="center" wrapText="1"/>
    </xf>
    <xf numFmtId="0" fontId="23" fillId="7" borderId="7" xfId="1" applyFont="1" applyFill="1" applyBorder="1">
      <alignment vertical="center"/>
    </xf>
    <xf numFmtId="0" fontId="23" fillId="6" borderId="7" xfId="1" applyFont="1" applyFill="1" applyBorder="1">
      <alignment vertical="center"/>
    </xf>
    <xf numFmtId="0" fontId="25" fillId="0" borderId="5" xfId="1" applyFont="1" applyFill="1" applyBorder="1">
      <alignment vertical="center"/>
    </xf>
    <xf numFmtId="0" fontId="23" fillId="8" borderId="1" xfId="1" applyFont="1" applyFill="1" applyBorder="1" applyAlignment="1">
      <alignment horizontal="center" vertical="center" wrapText="1"/>
    </xf>
    <xf numFmtId="0" fontId="28" fillId="8" borderId="1" xfId="1" applyFont="1" applyFill="1" applyBorder="1" applyAlignment="1">
      <alignment horizontal="center" vertical="center" textRotation="255" shrinkToFit="1"/>
    </xf>
    <xf numFmtId="0" fontId="23" fillId="0" borderId="1" xfId="1" applyFont="1" applyFill="1" applyBorder="1" applyAlignment="1">
      <alignment vertical="center"/>
    </xf>
    <xf numFmtId="0" fontId="23" fillId="8" borderId="1" xfId="1" applyFont="1" applyFill="1" applyBorder="1" applyAlignment="1">
      <alignment vertical="center" wrapText="1"/>
    </xf>
    <xf numFmtId="0" fontId="23" fillId="9" borderId="7" xfId="1" applyFont="1" applyFill="1" applyBorder="1">
      <alignment vertical="center"/>
    </xf>
    <xf numFmtId="0" fontId="23" fillId="0" borderId="1" xfId="1" applyFont="1" applyFill="1" applyBorder="1" applyAlignment="1">
      <alignment horizontal="center" vertical="center" textRotation="255"/>
    </xf>
    <xf numFmtId="0" fontId="23" fillId="10" borderId="7" xfId="1" applyFont="1" applyFill="1" applyBorder="1">
      <alignment vertical="center"/>
    </xf>
    <xf numFmtId="0" fontId="23" fillId="0" borderId="1" xfId="1" applyFont="1" applyFill="1" applyBorder="1" applyAlignment="1">
      <alignment vertical="center" textRotation="255"/>
    </xf>
    <xf numFmtId="0" fontId="23" fillId="5" borderId="7" xfId="1" applyFont="1" applyFill="1" applyBorder="1" applyAlignment="1">
      <alignment vertical="center" shrinkToFit="1"/>
    </xf>
    <xf numFmtId="0" fontId="23" fillId="0" borderId="7" xfId="1" applyFont="1" applyFill="1" applyBorder="1" applyAlignment="1">
      <alignment vertical="center" shrinkToFit="1"/>
    </xf>
    <xf numFmtId="0" fontId="23" fillId="5" borderId="5" xfId="1" applyFont="1" applyFill="1" applyBorder="1">
      <alignment vertical="center"/>
    </xf>
    <xf numFmtId="0" fontId="23" fillId="7" borderId="7" xfId="1" applyFont="1" applyFill="1" applyBorder="1" applyAlignment="1">
      <alignment vertical="center" shrinkToFit="1"/>
    </xf>
    <xf numFmtId="0" fontId="23" fillId="9" borderId="7" xfId="1" applyFont="1" applyFill="1" applyBorder="1" applyAlignment="1">
      <alignment horizontal="left" vertical="center"/>
    </xf>
    <xf numFmtId="0" fontId="29" fillId="0" borderId="1" xfId="4" applyFont="1" applyFill="1" applyBorder="1" applyAlignment="1">
      <alignment horizontal="left" vertical="top" wrapText="1"/>
    </xf>
    <xf numFmtId="0" fontId="23" fillId="0" borderId="17" xfId="1" applyFont="1" applyFill="1" applyBorder="1" applyAlignment="1">
      <alignment vertical="center"/>
    </xf>
    <xf numFmtId="0" fontId="29" fillId="0" borderId="18" xfId="1" applyFont="1" applyFill="1" applyBorder="1" applyAlignment="1">
      <alignment vertical="center"/>
    </xf>
    <xf numFmtId="0" fontId="29" fillId="0" borderId="19" xfId="1" applyFont="1" applyBorder="1" applyAlignment="1">
      <alignment vertical="center"/>
    </xf>
    <xf numFmtId="0" fontId="23" fillId="0" borderId="1" xfId="1" applyFont="1" applyFill="1" applyBorder="1" applyAlignment="1">
      <alignment horizontal="center" vertical="center"/>
    </xf>
    <xf numFmtId="0" fontId="18" fillId="0" borderId="0"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9" xfId="1" applyFont="1" applyFill="1" applyBorder="1">
      <alignment vertical="center"/>
    </xf>
    <xf numFmtId="0" fontId="23" fillId="0" borderId="1" xfId="4" applyFont="1" applyFill="1" applyBorder="1" applyAlignment="1">
      <alignment horizontal="center" vertical="center" shrinkToFit="1"/>
    </xf>
    <xf numFmtId="177" fontId="23" fillId="0" borderId="1" xfId="1" applyNumberFormat="1" applyFont="1" applyFill="1" applyBorder="1" applyAlignment="1">
      <alignment horizontal="center" vertical="center"/>
    </xf>
    <xf numFmtId="176" fontId="23" fillId="0" borderId="1" xfId="1" applyNumberFormat="1" applyFont="1" applyFill="1" applyBorder="1" applyAlignment="1">
      <alignment horizontal="center" vertical="center"/>
    </xf>
    <xf numFmtId="176" fontId="18" fillId="0" borderId="0" xfId="1" applyNumberFormat="1" applyFont="1" applyFill="1" applyBorder="1">
      <alignment vertical="center"/>
    </xf>
    <xf numFmtId="0" fontId="18" fillId="0" borderId="20" xfId="1" applyFont="1" applyFill="1" applyBorder="1" applyAlignment="1">
      <alignment horizontal="center" vertical="center"/>
    </xf>
    <xf numFmtId="0" fontId="18" fillId="0" borderId="20" xfId="1" applyFont="1" applyFill="1" applyBorder="1">
      <alignment vertical="center"/>
    </xf>
    <xf numFmtId="0" fontId="18" fillId="0" borderId="20" xfId="1" applyFont="1" applyFill="1" applyBorder="1" applyAlignment="1">
      <alignment horizontal="center" vertical="center" shrinkToFit="1"/>
    </xf>
    <xf numFmtId="177" fontId="18" fillId="0" borderId="20" xfId="1" applyNumberFormat="1" applyFont="1" applyFill="1" applyBorder="1" applyAlignment="1">
      <alignment horizontal="center" vertical="center"/>
    </xf>
    <xf numFmtId="176" fontId="18" fillId="0" borderId="20" xfId="1" applyNumberFormat="1" applyFont="1" applyFill="1" applyBorder="1" applyAlignment="1">
      <alignment horizontal="center" vertical="center"/>
    </xf>
    <xf numFmtId="0" fontId="18" fillId="0" borderId="0" xfId="1" applyFont="1" applyFill="1" applyAlignment="1">
      <alignment horizontal="left" vertical="center"/>
    </xf>
    <xf numFmtId="0" fontId="23" fillId="0" borderId="20" xfId="1" applyFont="1" applyFill="1" applyBorder="1" applyAlignment="1">
      <alignment horizontal="left" vertical="center" wrapText="1"/>
    </xf>
    <xf numFmtId="0" fontId="23" fillId="0" borderId="0" xfId="1" applyFont="1" applyFill="1" applyBorder="1" applyAlignment="1">
      <alignment vertical="center" wrapText="1"/>
    </xf>
    <xf numFmtId="177" fontId="18" fillId="0" borderId="0" xfId="1" applyNumberFormat="1" applyFont="1" applyFill="1" applyBorder="1" applyAlignment="1">
      <alignment vertical="center"/>
    </xf>
    <xf numFmtId="0" fontId="23" fillId="0" borderId="0" xfId="1" applyFont="1" applyFill="1" applyBorder="1" applyAlignment="1">
      <alignment horizontal="left" vertical="center" wrapText="1"/>
    </xf>
    <xf numFmtId="176" fontId="18" fillId="0" borderId="0" xfId="1" applyNumberFormat="1" applyFont="1" applyFill="1" applyBorder="1" applyAlignment="1">
      <alignment vertical="center"/>
    </xf>
    <xf numFmtId="0" fontId="23" fillId="0" borderId="0" xfId="4" applyFont="1" applyFill="1" applyBorder="1" applyAlignment="1">
      <alignment vertical="center"/>
    </xf>
    <xf numFmtId="0" fontId="23"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alignment horizontal="left" vertical="top"/>
    </xf>
    <xf numFmtId="176" fontId="23" fillId="0" borderId="0" xfId="1" applyNumberFormat="1" applyFont="1" applyFill="1" applyBorder="1" applyAlignment="1">
      <alignment vertical="center"/>
    </xf>
    <xf numFmtId="0" fontId="23" fillId="0" borderId="0" xfId="1" applyFont="1" applyFill="1" applyBorder="1" applyAlignment="1">
      <alignment horizontal="left" vertical="center"/>
    </xf>
    <xf numFmtId="0" fontId="18" fillId="0" borderId="0" xfId="1" applyFont="1" applyFill="1" applyBorder="1" applyAlignment="1">
      <alignment vertical="center" wrapText="1"/>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xf numFmtId="0" fontId="18" fillId="0" borderId="0" xfId="1" applyFont="1" applyFill="1" applyAlignment="1">
      <alignment horizontal="center" vertical="center" textRotation="255"/>
    </xf>
    <xf numFmtId="0" fontId="30" fillId="0" borderId="1" xfId="1" applyFont="1" applyFill="1" applyBorder="1" applyAlignment="1">
      <alignment horizontal="center" vertical="center" textRotation="255"/>
    </xf>
    <xf numFmtId="0" fontId="18" fillId="0" borderId="1" xfId="1" applyFont="1" applyFill="1" applyBorder="1" applyAlignment="1">
      <alignment horizontal="center" vertical="center" textRotation="255"/>
    </xf>
    <xf numFmtId="0" fontId="18" fillId="0" borderId="1" xfId="1"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5" xfId="1" applyFont="1" applyFill="1" applyBorder="1" applyAlignment="1">
      <alignment horizontal="left" vertical="center" shrinkToFit="1"/>
    </xf>
    <xf numFmtId="0" fontId="18" fillId="0" borderId="22" xfId="1" applyFont="1" applyFill="1" applyBorder="1" applyAlignment="1">
      <alignment horizontal="left" vertical="center" shrinkToFit="1"/>
    </xf>
    <xf numFmtId="0" fontId="18" fillId="0" borderId="23" xfId="1" applyFont="1" applyFill="1" applyBorder="1" applyAlignment="1">
      <alignment horizontal="center" vertical="center"/>
    </xf>
    <xf numFmtId="0" fontId="18" fillId="0" borderId="7" xfId="1" applyFont="1" applyFill="1" applyBorder="1" applyAlignment="1">
      <alignment horizontal="left" vertical="center" shrinkToFit="1"/>
    </xf>
    <xf numFmtId="0" fontId="18" fillId="0" borderId="24" xfId="1" applyFont="1" applyFill="1" applyBorder="1" applyAlignment="1">
      <alignment horizontal="left" vertical="center" shrinkToFit="1"/>
    </xf>
    <xf numFmtId="0" fontId="18" fillId="0" borderId="25" xfId="1" applyFont="1" applyFill="1" applyBorder="1" applyAlignment="1">
      <alignment horizontal="center" vertical="center"/>
    </xf>
    <xf numFmtId="0" fontId="18" fillId="0" borderId="26" xfId="1" applyFont="1" applyFill="1" applyBorder="1" applyAlignment="1">
      <alignment vertical="center"/>
    </xf>
    <xf numFmtId="0" fontId="18" fillId="0" borderId="27" xfId="1" applyFont="1" applyFill="1" applyBorder="1" applyAlignment="1">
      <alignment horizontal="center" vertical="center"/>
    </xf>
    <xf numFmtId="0" fontId="18" fillId="0" borderId="28" xfId="1" applyFont="1" applyFill="1" applyBorder="1" applyAlignment="1">
      <alignment vertical="center"/>
    </xf>
    <xf numFmtId="0" fontId="18" fillId="0" borderId="6" xfId="1" applyFont="1" applyFill="1" applyBorder="1" applyAlignment="1">
      <alignment horizontal="left" vertical="center" shrinkToFit="1"/>
    </xf>
    <xf numFmtId="0" fontId="18" fillId="0" borderId="29" xfId="1" applyFont="1" applyFill="1" applyBorder="1" applyAlignment="1">
      <alignment horizontal="left" vertical="center" shrinkToFit="1"/>
    </xf>
    <xf numFmtId="0" fontId="18" fillId="0" borderId="7" xfId="1" applyFont="1" applyFill="1" applyBorder="1" applyAlignment="1">
      <alignment horizontal="center" vertical="center"/>
    </xf>
    <xf numFmtId="0" fontId="18" fillId="0" borderId="30" xfId="1" applyFont="1" applyFill="1" applyBorder="1" applyAlignment="1">
      <alignment horizontal="center" vertical="center"/>
    </xf>
    <xf numFmtId="0" fontId="18" fillId="0" borderId="31" xfId="1" applyFont="1" applyFill="1" applyBorder="1" applyAlignment="1">
      <alignment horizontal="center" vertical="center"/>
    </xf>
    <xf numFmtId="0" fontId="18" fillId="0" borderId="5" xfId="1" applyFont="1" applyFill="1" applyBorder="1" applyAlignment="1">
      <alignment vertical="center"/>
    </xf>
    <xf numFmtId="0" fontId="18" fillId="0" borderId="6" xfId="1" applyFont="1" applyFill="1" applyBorder="1" applyAlignment="1">
      <alignment vertical="center"/>
    </xf>
    <xf numFmtId="0" fontId="18" fillId="0" borderId="32" xfId="1" applyFont="1" applyFill="1" applyBorder="1" applyAlignment="1">
      <alignment horizontal="center" vertical="center"/>
    </xf>
    <xf numFmtId="0" fontId="18" fillId="0" borderId="33" xfId="1" applyFont="1" applyFill="1" applyBorder="1" applyAlignment="1">
      <alignment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26" xfId="1" applyFont="1" applyFill="1" applyBorder="1" applyAlignment="1">
      <alignment horizontal="center" vertical="center"/>
    </xf>
    <xf numFmtId="0" fontId="18" fillId="0" borderId="33" xfId="1" applyFont="1" applyFill="1" applyBorder="1" applyAlignment="1">
      <alignment horizontal="center" vertical="center"/>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8"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8.png"/><Relationship Id="rId13" Type="http://schemas.openxmlformats.org/officeDocument/2006/relationships/image" Target="../media/image63.png"/><Relationship Id="rId18" Type="http://schemas.openxmlformats.org/officeDocument/2006/relationships/image" Target="../media/image68.png"/><Relationship Id="rId3" Type="http://schemas.openxmlformats.org/officeDocument/2006/relationships/image" Target="../media/image53.png"/><Relationship Id="rId21" Type="http://schemas.openxmlformats.org/officeDocument/2006/relationships/image" Target="../media/image70.png"/><Relationship Id="rId7" Type="http://schemas.openxmlformats.org/officeDocument/2006/relationships/image" Target="../media/image57.png"/><Relationship Id="rId12" Type="http://schemas.openxmlformats.org/officeDocument/2006/relationships/image" Target="../media/image62.png"/><Relationship Id="rId17" Type="http://schemas.openxmlformats.org/officeDocument/2006/relationships/image" Target="../media/image67.png"/><Relationship Id="rId2" Type="http://schemas.openxmlformats.org/officeDocument/2006/relationships/image" Target="../media/image52.png"/><Relationship Id="rId16" Type="http://schemas.openxmlformats.org/officeDocument/2006/relationships/image" Target="../media/image66.png"/><Relationship Id="rId20" Type="http://schemas.openxmlformats.org/officeDocument/2006/relationships/image" Target="../media/image69.png"/><Relationship Id="rId1" Type="http://schemas.openxmlformats.org/officeDocument/2006/relationships/image" Target="../media/image51.png"/><Relationship Id="rId6" Type="http://schemas.openxmlformats.org/officeDocument/2006/relationships/image" Target="../media/image56.png"/><Relationship Id="rId11" Type="http://schemas.openxmlformats.org/officeDocument/2006/relationships/image" Target="../media/image61.png"/><Relationship Id="rId5" Type="http://schemas.openxmlformats.org/officeDocument/2006/relationships/image" Target="../media/image55.png"/><Relationship Id="rId15" Type="http://schemas.openxmlformats.org/officeDocument/2006/relationships/image" Target="../media/image65.png"/><Relationship Id="rId10" Type="http://schemas.openxmlformats.org/officeDocument/2006/relationships/image" Target="../media/image60.png"/><Relationship Id="rId19" Type="http://schemas.openxmlformats.org/officeDocument/2006/relationships/image" Target="../media/image40.png"/><Relationship Id="rId4" Type="http://schemas.openxmlformats.org/officeDocument/2006/relationships/image" Target="../media/image54.png"/><Relationship Id="rId9" Type="http://schemas.openxmlformats.org/officeDocument/2006/relationships/image" Target="../media/image59.png"/><Relationship Id="rId14" Type="http://schemas.openxmlformats.org/officeDocument/2006/relationships/image" Target="../media/image6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2.jpeg"/></Relationships>
</file>

<file path=xl/drawings/drawing1.xml><?xml version="1.0" encoding="utf-8"?>
<xdr:wsDr xmlns:xdr="http://schemas.openxmlformats.org/drawingml/2006/spreadsheetDrawing" xmlns:a="http://schemas.openxmlformats.org/drawingml/2006/main">
  <xdr:twoCellAnchor>
    <xdr:from>
      <xdr:col>9</xdr:col>
      <xdr:colOff>295275</xdr:colOff>
      <xdr:row>82</xdr:row>
      <xdr:rowOff>76200</xdr:rowOff>
    </xdr:from>
    <xdr:to>
      <xdr:col>11</xdr:col>
      <xdr:colOff>987425</xdr:colOff>
      <xdr:row>89</xdr:row>
      <xdr:rowOff>142875</xdr:rowOff>
    </xdr:to>
    <xdr:grpSp>
      <xdr:nvGrpSpPr>
        <xdr:cNvPr id="2" name="グループ化 23"/>
        <xdr:cNvGrpSpPr>
          <a:grpSpLocks/>
        </xdr:cNvGrpSpPr>
      </xdr:nvGrpSpPr>
      <xdr:grpSpPr bwMode="auto">
        <a:xfrm>
          <a:off x="8524875" y="14401800"/>
          <a:ext cx="1873250" cy="1266825"/>
          <a:chOff x="7686675" y="12915901"/>
          <a:chExt cx="1857375" cy="958678"/>
        </a:xfrm>
      </xdr:grpSpPr>
      <xdr:sp macro="" textlink="">
        <xdr:nvSpPr>
          <xdr:cNvPr id="3" name="テキスト ボックス 2"/>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25</xdr:col>
      <xdr:colOff>28575</xdr:colOff>
      <xdr:row>100</xdr:row>
      <xdr:rowOff>9525</xdr:rowOff>
    </xdr:to>
    <xdr:grpSp>
      <xdr:nvGrpSpPr>
        <xdr:cNvPr id="6" name="グループ化 5"/>
        <xdr:cNvGrpSpPr>
          <a:grpSpLocks/>
        </xdr:cNvGrpSpPr>
      </xdr:nvGrpSpPr>
      <xdr:grpSpPr bwMode="auto">
        <a:xfrm>
          <a:off x="0" y="0"/>
          <a:ext cx="21307425" cy="17421225"/>
          <a:chOff x="-267648" y="0"/>
          <a:chExt cx="21052180" cy="16412468"/>
        </a:xfrm>
      </xdr:grpSpPr>
      <xdr:pic>
        <xdr:nvPicPr>
          <xdr:cNvPr id="7"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4156"/>
          <a:stretch>
            <a:fillRect/>
          </a:stretch>
        </xdr:blipFill>
        <xdr:spPr bwMode="auto">
          <a:xfrm>
            <a:off x="352306" y="1"/>
            <a:ext cx="529817" cy="641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01339" y="14274760"/>
            <a:ext cx="1369665" cy="82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 name="グループ化 4"/>
          <xdr:cNvGrpSpPr>
            <a:grpSpLocks/>
          </xdr:cNvGrpSpPr>
        </xdr:nvGrpSpPr>
        <xdr:grpSpPr bwMode="auto">
          <a:xfrm>
            <a:off x="249511" y="1"/>
            <a:ext cx="2663323" cy="1415680"/>
            <a:chOff x="874929" y="-412404"/>
            <a:chExt cx="5125358" cy="2653793"/>
          </a:xfrm>
        </xdr:grpSpPr>
        <xdr:pic>
          <xdr:nvPicPr>
            <xdr:cNvPr id="52" name="図 6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90960" y="-412404"/>
              <a:ext cx="2409327" cy="1080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図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4929" y="-108052"/>
              <a:ext cx="4031902" cy="234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 name="図 3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87265" y="8004"/>
            <a:ext cx="281330" cy="26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3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15132953" flipH="1">
            <a:off x="-144611" y="60920"/>
            <a:ext cx="369227" cy="331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グループ化 64"/>
          <xdr:cNvGrpSpPr>
            <a:grpSpLocks/>
          </xdr:cNvGrpSpPr>
        </xdr:nvGrpSpPr>
        <xdr:grpSpPr bwMode="auto">
          <a:xfrm>
            <a:off x="3079748" y="14103937"/>
            <a:ext cx="4940301" cy="2258612"/>
            <a:chOff x="5138964" y="13049044"/>
            <a:chExt cx="5581430" cy="2597628"/>
          </a:xfrm>
        </xdr:grpSpPr>
        <xdr:pic>
          <xdr:nvPicPr>
            <xdr:cNvPr id="47" name="図 205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38964" y="13114483"/>
              <a:ext cx="2137901" cy="966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2055"/>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594640" y="13121609"/>
              <a:ext cx="2125754" cy="981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2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033463" y="13049044"/>
              <a:ext cx="3292172" cy="2597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206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47534" y="14368913"/>
              <a:ext cx="687007" cy="788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2064"/>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rot="1075551">
              <a:off x="9953844" y="14479135"/>
              <a:ext cx="547706" cy="101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3" name="図 207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3932505" y="0"/>
            <a:ext cx="6953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07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513405" y="285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07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025223"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243923" y="1"/>
            <a:ext cx="512471" cy="454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6"/>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825072" y="0"/>
            <a:ext cx="623720" cy="479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40"/>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386922" y="95250"/>
            <a:ext cx="2857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44"/>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053547" y="85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46"/>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872947" y="95250"/>
            <a:ext cx="266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51"/>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634698" y="47625"/>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63"/>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162395" y="14705179"/>
            <a:ext cx="1617549" cy="137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68"/>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9131554" y="15361201"/>
            <a:ext cx="980910" cy="105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70"/>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6964519" y="14807188"/>
            <a:ext cx="2472934" cy="1525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76"/>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5908460" y="15810603"/>
            <a:ext cx="943471" cy="564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78"/>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flipH="1">
            <a:off x="19935261" y="15634521"/>
            <a:ext cx="666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87"/>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67648" y="14097146"/>
            <a:ext cx="1425839" cy="2076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9"/>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183552" y="14144582"/>
            <a:ext cx="1809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91"/>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536452" y="15032605"/>
            <a:ext cx="1308192" cy="654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7318509" y="0"/>
            <a:ext cx="545869" cy="42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9347334" y="0"/>
            <a:ext cx="428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7"/>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rot="740779">
            <a:off x="8137659" y="47625"/>
            <a:ext cx="142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9"/>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9814059" y="47625"/>
            <a:ext cx="3810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3"/>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8794884" y="95250"/>
            <a:ext cx="2667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3"/>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1455472" y="0"/>
            <a:ext cx="15811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5"/>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rot="-714839">
            <a:off x="11103048" y="152400"/>
            <a:ext cx="276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0"/>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6422083" y="47625"/>
            <a:ext cx="1343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31"/>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5441008" y="19050"/>
            <a:ext cx="850419" cy="5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32"/>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20220973" y="0"/>
            <a:ext cx="563559" cy="42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31"/>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7878303" y="76200"/>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32"/>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9279583" y="0"/>
            <a:ext cx="561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29"/>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8431858" y="0"/>
            <a:ext cx="10477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33"/>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9460558" y="0"/>
            <a:ext cx="10096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3"/>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4789755" y="47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70"/>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3170505" y="22860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9"/>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2026543" y="15838151"/>
            <a:ext cx="621943" cy="54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1466850</xdr:colOff>
      <xdr:row>57</xdr:row>
      <xdr:rowOff>38100</xdr:rowOff>
    </xdr:from>
    <xdr:to>
      <xdr:col>3</xdr:col>
      <xdr:colOff>9525</xdr:colOff>
      <xdr:row>60</xdr:row>
      <xdr:rowOff>142875</xdr:rowOff>
    </xdr:to>
    <xdr:pic>
      <xdr:nvPicPr>
        <xdr:cNvPr id="54" name="図 7"/>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066925" y="9534525"/>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1847850</xdr:colOff>
      <xdr:row>57</xdr:row>
      <xdr:rowOff>28575</xdr:rowOff>
    </xdr:from>
    <xdr:to>
      <xdr:col>2</xdr:col>
      <xdr:colOff>1971675</xdr:colOff>
      <xdr:row>57</xdr:row>
      <xdr:rowOff>152400</xdr:rowOff>
    </xdr:to>
    <xdr:pic>
      <xdr:nvPicPr>
        <xdr:cNvPr id="55" name="図 9"/>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2447925" y="95250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1285875</xdr:colOff>
      <xdr:row>60</xdr:row>
      <xdr:rowOff>9525</xdr:rowOff>
    </xdr:from>
    <xdr:to>
      <xdr:col>2</xdr:col>
      <xdr:colOff>1400175</xdr:colOff>
      <xdr:row>60</xdr:row>
      <xdr:rowOff>133350</xdr:rowOff>
    </xdr:to>
    <xdr:pic>
      <xdr:nvPicPr>
        <xdr:cNvPr id="56" name="図 13"/>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885950" y="9991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1238250</xdr:colOff>
      <xdr:row>32</xdr:row>
      <xdr:rowOff>123825</xdr:rowOff>
    </xdr:from>
    <xdr:to>
      <xdr:col>15</xdr:col>
      <xdr:colOff>1962150</xdr:colOff>
      <xdr:row>35</xdr:row>
      <xdr:rowOff>133350</xdr:rowOff>
    </xdr:to>
    <xdr:pic>
      <xdr:nvPicPr>
        <xdr:cNvPr id="57" name="図 84"/>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12515850" y="5572125"/>
          <a:ext cx="723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1524000</xdr:colOff>
      <xdr:row>52</xdr:row>
      <xdr:rowOff>85725</xdr:rowOff>
    </xdr:from>
    <xdr:to>
      <xdr:col>15</xdr:col>
      <xdr:colOff>1981200</xdr:colOff>
      <xdr:row>55</xdr:row>
      <xdr:rowOff>85725</xdr:rowOff>
    </xdr:to>
    <xdr:pic>
      <xdr:nvPicPr>
        <xdr:cNvPr id="58" name="図 5"/>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12801600" y="8772525"/>
          <a:ext cx="45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71</xdr:row>
      <xdr:rowOff>0</xdr:rowOff>
    </xdr:from>
    <xdr:to>
      <xdr:col>25</xdr:col>
      <xdr:colOff>0</xdr:colOff>
      <xdr:row>76</xdr:row>
      <xdr:rowOff>0</xdr:rowOff>
    </xdr:to>
    <xdr:cxnSp macro="">
      <xdr:nvCxnSpPr>
        <xdr:cNvPr id="59" name="直線コネクタ 58"/>
        <xdr:cNvCxnSpPr/>
      </xdr:nvCxnSpPr>
      <xdr:spPr>
        <a:xfrm>
          <a:off x="19878675" y="117633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xdr:row>
      <xdr:rowOff>0</xdr:rowOff>
    </xdr:from>
    <xdr:to>
      <xdr:col>25</xdr:col>
      <xdr:colOff>0</xdr:colOff>
      <xdr:row>81</xdr:row>
      <xdr:rowOff>0</xdr:rowOff>
    </xdr:to>
    <xdr:cxnSp macro="">
      <xdr:nvCxnSpPr>
        <xdr:cNvPr id="60" name="直線コネクタ 59"/>
        <xdr:cNvCxnSpPr/>
      </xdr:nvCxnSpPr>
      <xdr:spPr>
        <a:xfrm>
          <a:off x="19878675" y="12573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81</xdr:row>
      <xdr:rowOff>0</xdr:rowOff>
    </xdr:from>
    <xdr:to>
      <xdr:col>25</xdr:col>
      <xdr:colOff>0</xdr:colOff>
      <xdr:row>86</xdr:row>
      <xdr:rowOff>0</xdr:rowOff>
    </xdr:to>
    <xdr:cxnSp macro="">
      <xdr:nvCxnSpPr>
        <xdr:cNvPr id="61" name="直線コネクタ 60"/>
        <xdr:cNvCxnSpPr/>
      </xdr:nvCxnSpPr>
      <xdr:spPr>
        <a:xfrm>
          <a:off x="19878675" y="133826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25</xdr:col>
      <xdr:colOff>0</xdr:colOff>
      <xdr:row>51</xdr:row>
      <xdr:rowOff>0</xdr:rowOff>
    </xdr:to>
    <xdr:cxnSp macro="">
      <xdr:nvCxnSpPr>
        <xdr:cNvPr id="62" name="直線コネクタ 61"/>
        <xdr:cNvCxnSpPr/>
      </xdr:nvCxnSpPr>
      <xdr:spPr>
        <a:xfrm>
          <a:off x="19878675" y="7715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41</xdr:row>
      <xdr:rowOff>0</xdr:rowOff>
    </xdr:from>
    <xdr:to>
      <xdr:col>25</xdr:col>
      <xdr:colOff>0</xdr:colOff>
      <xdr:row>46</xdr:row>
      <xdr:rowOff>0</xdr:rowOff>
    </xdr:to>
    <xdr:cxnSp macro="">
      <xdr:nvCxnSpPr>
        <xdr:cNvPr id="63" name="直線コネクタ 62"/>
        <xdr:cNvCxnSpPr/>
      </xdr:nvCxnSpPr>
      <xdr:spPr>
        <a:xfrm>
          <a:off x="19878675" y="69056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36</xdr:row>
      <xdr:rowOff>0</xdr:rowOff>
    </xdr:from>
    <xdr:to>
      <xdr:col>25</xdr:col>
      <xdr:colOff>0</xdr:colOff>
      <xdr:row>41</xdr:row>
      <xdr:rowOff>0</xdr:rowOff>
    </xdr:to>
    <xdr:cxnSp macro="">
      <xdr:nvCxnSpPr>
        <xdr:cNvPr id="64" name="直線コネクタ 63"/>
        <xdr:cNvCxnSpPr/>
      </xdr:nvCxnSpPr>
      <xdr:spPr>
        <a:xfrm>
          <a:off x="19878675" y="6096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25</xdr:col>
      <xdr:colOff>0</xdr:colOff>
      <xdr:row>11</xdr:row>
      <xdr:rowOff>0</xdr:rowOff>
    </xdr:to>
    <xdr:cxnSp macro="">
      <xdr:nvCxnSpPr>
        <xdr:cNvPr id="65" name="直線コネクタ 64"/>
        <xdr:cNvCxnSpPr/>
      </xdr:nvCxnSpPr>
      <xdr:spPr>
        <a:xfrm>
          <a:off x="19878675" y="1238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xdr:row>
      <xdr:rowOff>0</xdr:rowOff>
    </xdr:from>
    <xdr:to>
      <xdr:col>12</xdr:col>
      <xdr:colOff>0</xdr:colOff>
      <xdr:row>11</xdr:row>
      <xdr:rowOff>0</xdr:rowOff>
    </xdr:to>
    <xdr:cxnSp macro="">
      <xdr:nvCxnSpPr>
        <xdr:cNvPr id="66" name="直線コネクタ 65"/>
        <xdr:cNvCxnSpPr/>
      </xdr:nvCxnSpPr>
      <xdr:spPr>
        <a:xfrm>
          <a:off x="9315450" y="1238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0</xdr:rowOff>
    </xdr:from>
    <xdr:to>
      <xdr:col>12</xdr:col>
      <xdr:colOff>0</xdr:colOff>
      <xdr:row>46</xdr:row>
      <xdr:rowOff>0</xdr:rowOff>
    </xdr:to>
    <xdr:cxnSp macro="">
      <xdr:nvCxnSpPr>
        <xdr:cNvPr id="67" name="直線コネクタ 66"/>
        <xdr:cNvCxnSpPr/>
      </xdr:nvCxnSpPr>
      <xdr:spPr>
        <a:xfrm>
          <a:off x="9315450" y="69056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12</xdr:col>
      <xdr:colOff>0</xdr:colOff>
      <xdr:row>51</xdr:row>
      <xdr:rowOff>0</xdr:rowOff>
    </xdr:to>
    <xdr:cxnSp macro="">
      <xdr:nvCxnSpPr>
        <xdr:cNvPr id="68" name="直線コネクタ 67"/>
        <xdr:cNvCxnSpPr/>
      </xdr:nvCxnSpPr>
      <xdr:spPr>
        <a:xfrm>
          <a:off x="9315450" y="7715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xdr:row>
      <xdr:rowOff>0</xdr:rowOff>
    </xdr:from>
    <xdr:to>
      <xdr:col>12</xdr:col>
      <xdr:colOff>0</xdr:colOff>
      <xdr:row>81</xdr:row>
      <xdr:rowOff>0</xdr:rowOff>
    </xdr:to>
    <xdr:cxnSp macro="">
      <xdr:nvCxnSpPr>
        <xdr:cNvPr id="69" name="直線コネクタ 68"/>
        <xdr:cNvCxnSpPr/>
      </xdr:nvCxnSpPr>
      <xdr:spPr>
        <a:xfrm>
          <a:off x="9315450" y="12573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12</xdr:col>
      <xdr:colOff>0</xdr:colOff>
      <xdr:row>16</xdr:row>
      <xdr:rowOff>0</xdr:rowOff>
    </xdr:to>
    <xdr:cxnSp macro="">
      <xdr:nvCxnSpPr>
        <xdr:cNvPr id="70" name="直線コネクタ 69"/>
        <xdr:cNvCxnSpPr/>
      </xdr:nvCxnSpPr>
      <xdr:spPr>
        <a:xfrm>
          <a:off x="9315450" y="20478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104775</xdr:colOff>
      <xdr:row>1</xdr:row>
      <xdr:rowOff>247650</xdr:rowOff>
    </xdr:to>
    <xdr:grpSp>
      <xdr:nvGrpSpPr>
        <xdr:cNvPr id="2" name="グループ化 28"/>
        <xdr:cNvGrpSpPr>
          <a:grpSpLocks/>
        </xdr:cNvGrpSpPr>
      </xdr:nvGrpSpPr>
      <xdr:grpSpPr bwMode="auto">
        <a:xfrm>
          <a:off x="0" y="0"/>
          <a:ext cx="17503775" cy="1073150"/>
          <a:chOff x="0" y="0"/>
          <a:chExt cx="17357112" cy="1059922"/>
        </a:xfrm>
      </xdr:grpSpPr>
      <xdr:pic>
        <xdr:nvPicPr>
          <xdr:cNvPr id="3"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16181882" y="41353"/>
            <a:ext cx="995501" cy="753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7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67510" cy="32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7898" y="0"/>
            <a:ext cx="1256083" cy="558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2394" y="0"/>
            <a:ext cx="1812232" cy="1059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27656" y="1"/>
            <a:ext cx="674487" cy="81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80598" y="101553"/>
            <a:ext cx="214551" cy="177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flipH="1">
            <a:off x="10744737" y="622283"/>
            <a:ext cx="213812" cy="188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flipH="1">
            <a:off x="9517836" y="634846"/>
            <a:ext cx="189172" cy="1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rot="15132953" flipH="1">
            <a:off x="10620017" y="65806"/>
            <a:ext cx="365225" cy="3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92207" y="0"/>
            <a:ext cx="868443" cy="84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50069" y="0"/>
            <a:ext cx="920305" cy="838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640680" y="158750"/>
            <a:ext cx="787254" cy="62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157120" y="323802"/>
            <a:ext cx="352809" cy="39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6"/>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26706" y="146588"/>
            <a:ext cx="235794" cy="409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30715" y="292053"/>
            <a:ext cx="326638" cy="293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8"/>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615668" y="204911"/>
            <a:ext cx="218850" cy="36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0"/>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1391868" y="216800"/>
            <a:ext cx="1375529" cy="54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3179577" y="110675"/>
            <a:ext cx="996436" cy="661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14595451" y="41353"/>
            <a:ext cx="999469" cy="753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4"/>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3359" y="331910"/>
            <a:ext cx="745665" cy="494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9"/>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4895390" y="0"/>
            <a:ext cx="1406331" cy="55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3"/>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6330854" y="169435"/>
            <a:ext cx="1026258" cy="333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158750</xdr:colOff>
      <xdr:row>27</xdr:row>
      <xdr:rowOff>47625</xdr:rowOff>
    </xdr:from>
    <xdr:to>
      <xdr:col>18</xdr:col>
      <xdr:colOff>327025</xdr:colOff>
      <xdr:row>45</xdr:row>
      <xdr:rowOff>28575</xdr:rowOff>
    </xdr:to>
    <xdr:pic>
      <xdr:nvPicPr>
        <xdr:cNvPr id="104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3625" y="7127875"/>
          <a:ext cx="6026150" cy="426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1984375</xdr:colOff>
      <xdr:row>37</xdr:row>
      <xdr:rowOff>0</xdr:rowOff>
    </xdr:from>
    <xdr:to>
      <xdr:col>16</xdr:col>
      <xdr:colOff>358775</xdr:colOff>
      <xdr:row>56</xdr:row>
      <xdr:rowOff>47625</xdr:rowOff>
    </xdr:to>
    <xdr:pic>
      <xdr:nvPicPr>
        <xdr:cNvPr id="206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7250" y="9461500"/>
          <a:ext cx="6454775" cy="45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26376;&#29486;&#314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おやつ)"/>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zoomScale="50" zoomScaleNormal="100" zoomScaleSheetLayoutView="50" workbookViewId="0">
      <selection activeCell="L65" sqref="L65"/>
    </sheetView>
  </sheetViews>
  <sheetFormatPr defaultRowHeight="13.5" x14ac:dyDescent="0.15"/>
  <cols>
    <col min="1" max="1" width="4.5" style="106" bestFit="1" customWidth="1"/>
    <col min="2" max="2" width="3.375" style="107" bestFit="1" customWidth="1"/>
    <col min="3" max="3" width="26.625" style="107" customWidth="1"/>
    <col min="4" max="5" width="15.625" style="107" customWidth="1"/>
    <col min="6" max="6" width="16.875" style="107" customWidth="1"/>
    <col min="7" max="7" width="10.625" style="107" customWidth="1"/>
    <col min="8" max="8" width="7.125" style="108" bestFit="1" customWidth="1"/>
    <col min="9" max="9" width="6.625" style="107" customWidth="1"/>
    <col min="10" max="10" width="8.625" style="108" bestFit="1" customWidth="1"/>
    <col min="11" max="11" width="6.625" style="107" customWidth="1"/>
    <col min="12" max="12" width="15.625" style="107" customWidth="1"/>
    <col min="13" max="13" width="2.25" style="107" customWidth="1"/>
    <col min="14" max="14" width="4.5" style="183" bestFit="1" customWidth="1"/>
    <col min="15" max="15" width="3.375" style="107" bestFit="1" customWidth="1"/>
    <col min="16" max="16" width="26.625" style="107" customWidth="1"/>
    <col min="17" max="18" width="15.625" style="107" customWidth="1"/>
    <col min="19" max="19" width="16.875" style="107" customWidth="1"/>
    <col min="20" max="20" width="10.625" style="107" customWidth="1"/>
    <col min="21" max="21" width="7.125" style="108" customWidth="1"/>
    <col min="22" max="22" width="6.625" style="107" customWidth="1"/>
    <col min="23" max="23" width="7.125" style="108" bestFit="1" customWidth="1"/>
    <col min="24" max="24" width="6.625" style="107" customWidth="1"/>
    <col min="25" max="25" width="15.625" style="107" customWidth="1"/>
    <col min="26" max="16384" width="9" style="107"/>
  </cols>
  <sheetData>
    <row r="1" spans="1:25" ht="33.75" customHeight="1" x14ac:dyDescent="0.15">
      <c r="N1" s="106"/>
    </row>
    <row r="2" spans="1:25" s="106" customFormat="1" ht="12.75" customHeight="1" x14ac:dyDescent="0.15">
      <c r="A2" s="109" t="s">
        <v>238</v>
      </c>
      <c r="B2" s="110" t="s">
        <v>239</v>
      </c>
      <c r="C2" s="111"/>
      <c r="D2" s="112" t="s">
        <v>240</v>
      </c>
      <c r="E2" s="112"/>
      <c r="F2" s="112"/>
      <c r="G2" s="113"/>
      <c r="H2" s="114" t="s">
        <v>241</v>
      </c>
      <c r="I2" s="115" t="s">
        <v>242</v>
      </c>
      <c r="J2" s="114" t="s">
        <v>243</v>
      </c>
      <c r="K2" s="115" t="s">
        <v>242</v>
      </c>
      <c r="L2" s="116"/>
      <c r="M2" s="117"/>
      <c r="N2" s="109" t="s">
        <v>244</v>
      </c>
      <c r="O2" s="110" t="s">
        <v>239</v>
      </c>
      <c r="P2" s="111"/>
      <c r="Q2" s="112" t="s">
        <v>240</v>
      </c>
      <c r="R2" s="112"/>
      <c r="S2" s="112"/>
      <c r="T2" s="113"/>
      <c r="U2" s="114" t="s">
        <v>241</v>
      </c>
      <c r="V2" s="115" t="s">
        <v>242</v>
      </c>
      <c r="W2" s="114" t="s">
        <v>243</v>
      </c>
      <c r="X2" s="115" t="s">
        <v>242</v>
      </c>
      <c r="Y2" s="116"/>
    </row>
    <row r="3" spans="1:25" s="106" customFormat="1" ht="12.75" customHeight="1" x14ac:dyDescent="0.15">
      <c r="A3" s="109"/>
      <c r="B3" s="110"/>
      <c r="C3" s="111"/>
      <c r="D3" s="118" t="s">
        <v>245</v>
      </c>
      <c r="E3" s="119" t="s">
        <v>246</v>
      </c>
      <c r="F3" s="120" t="s">
        <v>247</v>
      </c>
      <c r="G3" s="121" t="s">
        <v>248</v>
      </c>
      <c r="H3" s="114"/>
      <c r="I3" s="115" t="s">
        <v>249</v>
      </c>
      <c r="J3" s="114"/>
      <c r="K3" s="115" t="s">
        <v>249</v>
      </c>
      <c r="L3" s="122" t="s">
        <v>250</v>
      </c>
      <c r="M3" s="117"/>
      <c r="N3" s="109"/>
      <c r="O3" s="110"/>
      <c r="P3" s="111"/>
      <c r="Q3" s="118" t="s">
        <v>245</v>
      </c>
      <c r="R3" s="119" t="s">
        <v>246</v>
      </c>
      <c r="S3" s="120" t="s">
        <v>247</v>
      </c>
      <c r="T3" s="121" t="s">
        <v>248</v>
      </c>
      <c r="U3" s="114"/>
      <c r="V3" s="115" t="s">
        <v>249</v>
      </c>
      <c r="W3" s="114"/>
      <c r="X3" s="115" t="s">
        <v>249</v>
      </c>
      <c r="Y3" s="122" t="s">
        <v>250</v>
      </c>
    </row>
    <row r="4" spans="1:25" s="106" customFormat="1" ht="12.75" customHeight="1" x14ac:dyDescent="0.15">
      <c r="A4" s="109"/>
      <c r="B4" s="110"/>
      <c r="C4" s="111"/>
      <c r="D4" s="118"/>
      <c r="E4" s="119"/>
      <c r="F4" s="120"/>
      <c r="G4" s="121"/>
      <c r="H4" s="114"/>
      <c r="I4" s="115" t="s">
        <v>251</v>
      </c>
      <c r="J4" s="114"/>
      <c r="K4" s="115" t="s">
        <v>251</v>
      </c>
      <c r="L4" s="122"/>
      <c r="M4" s="117"/>
      <c r="N4" s="109"/>
      <c r="O4" s="110"/>
      <c r="P4" s="111"/>
      <c r="Q4" s="118"/>
      <c r="R4" s="119"/>
      <c r="S4" s="120"/>
      <c r="T4" s="121"/>
      <c r="U4" s="114"/>
      <c r="V4" s="115" t="s">
        <v>251</v>
      </c>
      <c r="W4" s="114"/>
      <c r="X4" s="115" t="s">
        <v>251</v>
      </c>
      <c r="Y4" s="122"/>
    </row>
    <row r="5" spans="1:25" s="106" customFormat="1" ht="12.75" customHeight="1" x14ac:dyDescent="0.15">
      <c r="A5" s="109"/>
      <c r="B5" s="110"/>
      <c r="C5" s="111"/>
      <c r="D5" s="118"/>
      <c r="E5" s="119"/>
      <c r="F5" s="120"/>
      <c r="G5" s="121"/>
      <c r="H5" s="114"/>
      <c r="I5" s="115" t="s">
        <v>252</v>
      </c>
      <c r="J5" s="114"/>
      <c r="K5" s="115" t="s">
        <v>252</v>
      </c>
      <c r="L5" s="122"/>
      <c r="M5" s="117"/>
      <c r="N5" s="109"/>
      <c r="O5" s="110"/>
      <c r="P5" s="111"/>
      <c r="Q5" s="118"/>
      <c r="R5" s="119"/>
      <c r="S5" s="120"/>
      <c r="T5" s="121"/>
      <c r="U5" s="114"/>
      <c r="V5" s="115" t="s">
        <v>252</v>
      </c>
      <c r="W5" s="114"/>
      <c r="X5" s="115" t="s">
        <v>252</v>
      </c>
      <c r="Y5" s="122"/>
    </row>
    <row r="6" spans="1:25" s="106" customFormat="1" ht="12.75" customHeight="1" x14ac:dyDescent="0.15">
      <c r="A6" s="109"/>
      <c r="B6" s="110"/>
      <c r="C6" s="111"/>
      <c r="D6" s="118"/>
      <c r="E6" s="119"/>
      <c r="F6" s="120"/>
      <c r="G6" s="121"/>
      <c r="H6" s="114"/>
      <c r="I6" s="115" t="s">
        <v>253</v>
      </c>
      <c r="J6" s="114"/>
      <c r="K6" s="115" t="s">
        <v>253</v>
      </c>
      <c r="L6" s="122"/>
      <c r="M6" s="117"/>
      <c r="N6" s="109"/>
      <c r="O6" s="110"/>
      <c r="P6" s="111"/>
      <c r="Q6" s="118"/>
      <c r="R6" s="119"/>
      <c r="S6" s="120"/>
      <c r="T6" s="121"/>
      <c r="U6" s="114"/>
      <c r="V6" s="115" t="s">
        <v>253</v>
      </c>
      <c r="W6" s="114"/>
      <c r="X6" s="115" t="s">
        <v>253</v>
      </c>
      <c r="Y6" s="122"/>
    </row>
    <row r="7" spans="1:25" ht="12.75" customHeight="1" x14ac:dyDescent="0.15">
      <c r="A7" s="123">
        <v>1</v>
      </c>
      <c r="B7" s="123" t="s">
        <v>254</v>
      </c>
      <c r="C7" s="124" t="s">
        <v>255</v>
      </c>
      <c r="D7" s="125" t="s">
        <v>256</v>
      </c>
      <c r="E7" s="125" t="s">
        <v>257</v>
      </c>
      <c r="F7" s="125" t="s">
        <v>258</v>
      </c>
      <c r="G7" s="126" t="s">
        <v>259</v>
      </c>
      <c r="H7" s="127">
        <v>680</v>
      </c>
      <c r="I7" s="128" t="s">
        <v>260</v>
      </c>
      <c r="J7" s="127">
        <f>IF(H7="","",H7*0.75)</f>
        <v>510</v>
      </c>
      <c r="K7" s="128" t="s">
        <v>260</v>
      </c>
      <c r="L7" s="129"/>
      <c r="M7" s="130"/>
      <c r="N7" s="123">
        <v>16</v>
      </c>
      <c r="O7" s="123" t="s">
        <v>261</v>
      </c>
      <c r="P7" s="131" t="s">
        <v>262</v>
      </c>
      <c r="Q7" s="125" t="s">
        <v>263</v>
      </c>
      <c r="R7" s="125" t="s">
        <v>264</v>
      </c>
      <c r="S7" s="125" t="s">
        <v>265</v>
      </c>
      <c r="T7" s="126" t="s">
        <v>266</v>
      </c>
      <c r="U7" s="127">
        <v>553</v>
      </c>
      <c r="V7" s="128" t="s">
        <v>260</v>
      </c>
      <c r="W7" s="127">
        <f>IF(U7="","",U7*0.75)</f>
        <v>414.75</v>
      </c>
      <c r="X7" s="128" t="s">
        <v>260</v>
      </c>
      <c r="Y7" s="129"/>
    </row>
    <row r="8" spans="1:25" ht="12.75" customHeight="1" x14ac:dyDescent="0.15">
      <c r="A8" s="123"/>
      <c r="B8" s="123"/>
      <c r="C8" s="132" t="s">
        <v>267</v>
      </c>
      <c r="D8" s="125"/>
      <c r="E8" s="125"/>
      <c r="F8" s="125"/>
      <c r="G8" s="126"/>
      <c r="H8" s="133">
        <v>23.4</v>
      </c>
      <c r="I8" s="134" t="s">
        <v>268</v>
      </c>
      <c r="J8" s="133">
        <f>IF(H8="","",ROUND(H8*0.75,2))</f>
        <v>17.55</v>
      </c>
      <c r="K8" s="134" t="s">
        <v>268</v>
      </c>
      <c r="L8" s="135"/>
      <c r="M8" s="136"/>
      <c r="N8" s="123"/>
      <c r="O8" s="123"/>
      <c r="P8" s="132" t="s">
        <v>269</v>
      </c>
      <c r="Q8" s="125"/>
      <c r="R8" s="125"/>
      <c r="S8" s="125"/>
      <c r="T8" s="126"/>
      <c r="U8" s="133">
        <v>19.899999999999999</v>
      </c>
      <c r="V8" s="134" t="s">
        <v>268</v>
      </c>
      <c r="W8" s="133">
        <f>IF(U8="","",ROUND(U8*0.75,2))</f>
        <v>14.93</v>
      </c>
      <c r="X8" s="134" t="s">
        <v>268</v>
      </c>
      <c r="Y8" s="135"/>
    </row>
    <row r="9" spans="1:25" ht="12.75" customHeight="1" x14ac:dyDescent="0.15">
      <c r="A9" s="123"/>
      <c r="B9" s="123"/>
      <c r="C9" s="132" t="s">
        <v>270</v>
      </c>
      <c r="D9" s="125"/>
      <c r="E9" s="125"/>
      <c r="F9" s="125"/>
      <c r="G9" s="126"/>
      <c r="H9" s="133">
        <v>17.8</v>
      </c>
      <c r="I9" s="134" t="s">
        <v>268</v>
      </c>
      <c r="J9" s="133">
        <f>IF(H9="","",ROUND(H9*0.75,2))</f>
        <v>13.35</v>
      </c>
      <c r="K9" s="134" t="s">
        <v>268</v>
      </c>
      <c r="L9" s="135"/>
      <c r="M9" s="136"/>
      <c r="N9" s="123"/>
      <c r="O9" s="123"/>
      <c r="P9" s="132" t="s">
        <v>271</v>
      </c>
      <c r="Q9" s="125"/>
      <c r="R9" s="125"/>
      <c r="S9" s="125"/>
      <c r="T9" s="126"/>
      <c r="U9" s="133">
        <v>18</v>
      </c>
      <c r="V9" s="134" t="s">
        <v>268</v>
      </c>
      <c r="W9" s="133">
        <f>IF(U9="","",ROUND(U9*0.75,2))</f>
        <v>13.5</v>
      </c>
      <c r="X9" s="134" t="s">
        <v>268</v>
      </c>
      <c r="Y9" s="135"/>
    </row>
    <row r="10" spans="1:25" ht="12.75" customHeight="1" x14ac:dyDescent="0.15">
      <c r="A10" s="123"/>
      <c r="B10" s="123"/>
      <c r="C10" s="132" t="s">
        <v>42</v>
      </c>
      <c r="D10" s="125"/>
      <c r="E10" s="125"/>
      <c r="F10" s="125"/>
      <c r="G10" s="126"/>
      <c r="H10" s="133">
        <v>102.6</v>
      </c>
      <c r="I10" s="134" t="s">
        <v>268</v>
      </c>
      <c r="J10" s="133">
        <f>IF(H10="","",ROUND(H10*0.75,2))</f>
        <v>76.95</v>
      </c>
      <c r="K10" s="134" t="s">
        <v>268</v>
      </c>
      <c r="L10" s="135"/>
      <c r="M10" s="136"/>
      <c r="N10" s="123"/>
      <c r="O10" s="123"/>
      <c r="P10" s="132"/>
      <c r="Q10" s="125"/>
      <c r="R10" s="125"/>
      <c r="S10" s="125"/>
      <c r="T10" s="126"/>
      <c r="U10" s="133">
        <v>77.2</v>
      </c>
      <c r="V10" s="134" t="s">
        <v>268</v>
      </c>
      <c r="W10" s="133">
        <f>IF(U10="","",ROUND(U10*0.75,2))</f>
        <v>57.9</v>
      </c>
      <c r="X10" s="134" t="s">
        <v>268</v>
      </c>
      <c r="Y10" s="135"/>
    </row>
    <row r="11" spans="1:25" ht="12.75" customHeight="1" x14ac:dyDescent="0.15">
      <c r="A11" s="123"/>
      <c r="B11" s="123"/>
      <c r="C11" s="137"/>
      <c r="D11" s="125"/>
      <c r="E11" s="125"/>
      <c r="F11" s="125"/>
      <c r="G11" s="126"/>
      <c r="H11" s="138">
        <v>1.3</v>
      </c>
      <c r="I11" s="139" t="s">
        <v>268</v>
      </c>
      <c r="J11" s="138">
        <f>IF(H11="","",ROUND(H11*0.75,2))</f>
        <v>0.98</v>
      </c>
      <c r="K11" s="139" t="s">
        <v>268</v>
      </c>
      <c r="L11" s="140"/>
      <c r="M11" s="136"/>
      <c r="N11" s="123"/>
      <c r="O11" s="123"/>
      <c r="P11" s="137"/>
      <c r="Q11" s="125"/>
      <c r="R11" s="125"/>
      <c r="S11" s="125"/>
      <c r="T11" s="126"/>
      <c r="U11" s="138">
        <v>2.9</v>
      </c>
      <c r="V11" s="139" t="s">
        <v>268</v>
      </c>
      <c r="W11" s="138">
        <f>IF(U11="","",ROUND(U11*0.75,2))</f>
        <v>2.1800000000000002</v>
      </c>
      <c r="X11" s="139" t="s">
        <v>268</v>
      </c>
      <c r="Y11" s="140"/>
    </row>
    <row r="12" spans="1:25" ht="12.75" customHeight="1" x14ac:dyDescent="0.15">
      <c r="A12" s="114">
        <v>2</v>
      </c>
      <c r="B12" s="141" t="s">
        <v>261</v>
      </c>
      <c r="C12" s="131" t="s">
        <v>262</v>
      </c>
      <c r="D12" s="125" t="s">
        <v>263</v>
      </c>
      <c r="E12" s="125" t="s">
        <v>264</v>
      </c>
      <c r="F12" s="125" t="s">
        <v>265</v>
      </c>
      <c r="G12" s="126" t="s">
        <v>266</v>
      </c>
      <c r="H12" s="142">
        <v>553</v>
      </c>
      <c r="I12" s="143" t="s">
        <v>272</v>
      </c>
      <c r="J12" s="127">
        <f>IF(H12="","",H12*0.75)</f>
        <v>414.75</v>
      </c>
      <c r="K12" s="143" t="s">
        <v>272</v>
      </c>
      <c r="L12" s="129"/>
      <c r="M12" s="144"/>
      <c r="N12" s="114">
        <v>17</v>
      </c>
      <c r="O12" s="141" t="s">
        <v>273</v>
      </c>
      <c r="P12" s="124" t="s">
        <v>96</v>
      </c>
      <c r="Q12" s="125" t="s">
        <v>274</v>
      </c>
      <c r="R12" s="125" t="s">
        <v>275</v>
      </c>
      <c r="S12" s="125" t="s">
        <v>276</v>
      </c>
      <c r="T12" s="126" t="s">
        <v>277</v>
      </c>
      <c r="U12" s="142">
        <v>661</v>
      </c>
      <c r="V12" s="143" t="s">
        <v>272</v>
      </c>
      <c r="W12" s="127">
        <f>IF(U12="","",U12*0.75)</f>
        <v>495.75</v>
      </c>
      <c r="X12" s="143" t="s">
        <v>272</v>
      </c>
      <c r="Y12" s="145" t="s">
        <v>278</v>
      </c>
    </row>
    <row r="13" spans="1:25" ht="12.75" customHeight="1" x14ac:dyDescent="0.15">
      <c r="A13" s="114"/>
      <c r="B13" s="141"/>
      <c r="C13" s="132" t="s">
        <v>269</v>
      </c>
      <c r="D13" s="146"/>
      <c r="E13" s="146"/>
      <c r="F13" s="125"/>
      <c r="G13" s="126"/>
      <c r="H13" s="133">
        <v>19.899999999999999</v>
      </c>
      <c r="I13" s="132" t="s">
        <v>268</v>
      </c>
      <c r="J13" s="133">
        <f t="shared" ref="J13:J76" si="0">IF(H13="","",ROUND(H13*0.75,2))</f>
        <v>14.93</v>
      </c>
      <c r="K13" s="132" t="s">
        <v>268</v>
      </c>
      <c r="L13" s="135"/>
      <c r="M13" s="144"/>
      <c r="N13" s="114"/>
      <c r="O13" s="141"/>
      <c r="P13" s="132" t="s">
        <v>100</v>
      </c>
      <c r="Q13" s="146"/>
      <c r="R13" s="146"/>
      <c r="S13" s="125"/>
      <c r="T13" s="126"/>
      <c r="U13" s="133">
        <v>20.100000000000001</v>
      </c>
      <c r="V13" s="132" t="s">
        <v>268</v>
      </c>
      <c r="W13" s="133">
        <f t="shared" ref="W13:W76" si="1">IF(U13="","",ROUND(U13*0.75,2))</f>
        <v>15.08</v>
      </c>
      <c r="X13" s="132" t="s">
        <v>268</v>
      </c>
      <c r="Y13" s="147" t="s">
        <v>279</v>
      </c>
    </row>
    <row r="14" spans="1:25" ht="12.75" customHeight="1" x14ac:dyDescent="0.15">
      <c r="A14" s="114"/>
      <c r="B14" s="141"/>
      <c r="C14" s="132" t="s">
        <v>271</v>
      </c>
      <c r="D14" s="146"/>
      <c r="E14" s="146"/>
      <c r="F14" s="125"/>
      <c r="G14" s="126"/>
      <c r="H14" s="133">
        <v>18</v>
      </c>
      <c r="I14" s="132" t="s">
        <v>268</v>
      </c>
      <c r="J14" s="133">
        <f t="shared" si="0"/>
        <v>13.5</v>
      </c>
      <c r="K14" s="132" t="s">
        <v>268</v>
      </c>
      <c r="L14" s="135"/>
      <c r="M14" s="144"/>
      <c r="N14" s="114"/>
      <c r="O14" s="141"/>
      <c r="P14" s="132" t="s">
        <v>104</v>
      </c>
      <c r="Q14" s="146"/>
      <c r="R14" s="146"/>
      <c r="S14" s="125"/>
      <c r="T14" s="126"/>
      <c r="U14" s="133">
        <v>22.9</v>
      </c>
      <c r="V14" s="132" t="s">
        <v>268</v>
      </c>
      <c r="W14" s="133">
        <f t="shared" si="1"/>
        <v>17.18</v>
      </c>
      <c r="X14" s="132" t="s">
        <v>268</v>
      </c>
      <c r="Y14" s="147"/>
    </row>
    <row r="15" spans="1:25" ht="12.75" customHeight="1" x14ac:dyDescent="0.15">
      <c r="A15" s="114"/>
      <c r="B15" s="141"/>
      <c r="C15" s="132"/>
      <c r="D15" s="146"/>
      <c r="E15" s="146"/>
      <c r="F15" s="125"/>
      <c r="G15" s="126"/>
      <c r="H15" s="133">
        <v>77.2</v>
      </c>
      <c r="I15" s="132" t="s">
        <v>268</v>
      </c>
      <c r="J15" s="133">
        <f t="shared" si="0"/>
        <v>57.9</v>
      </c>
      <c r="K15" s="132" t="s">
        <v>268</v>
      </c>
      <c r="L15" s="135"/>
      <c r="M15" s="144"/>
      <c r="N15" s="114"/>
      <c r="O15" s="141"/>
      <c r="P15" s="132"/>
      <c r="Q15" s="146"/>
      <c r="R15" s="146"/>
      <c r="S15" s="125"/>
      <c r="T15" s="126"/>
      <c r="U15" s="133">
        <v>91.8</v>
      </c>
      <c r="V15" s="132" t="s">
        <v>268</v>
      </c>
      <c r="W15" s="133">
        <f t="shared" si="1"/>
        <v>68.849999999999994</v>
      </c>
      <c r="X15" s="132" t="s">
        <v>268</v>
      </c>
      <c r="Y15" s="147"/>
    </row>
    <row r="16" spans="1:25" ht="12.75" customHeight="1" x14ac:dyDescent="0.15">
      <c r="A16" s="114"/>
      <c r="B16" s="141"/>
      <c r="C16" s="137"/>
      <c r="D16" s="146"/>
      <c r="E16" s="146"/>
      <c r="F16" s="125"/>
      <c r="G16" s="126"/>
      <c r="H16" s="138">
        <v>2.9</v>
      </c>
      <c r="I16" s="137" t="s">
        <v>280</v>
      </c>
      <c r="J16" s="138">
        <f t="shared" si="0"/>
        <v>2.1800000000000002</v>
      </c>
      <c r="K16" s="137" t="s">
        <v>280</v>
      </c>
      <c r="L16" s="140"/>
      <c r="M16" s="144"/>
      <c r="N16" s="114"/>
      <c r="O16" s="141"/>
      <c r="P16" s="137"/>
      <c r="Q16" s="146"/>
      <c r="R16" s="146"/>
      <c r="S16" s="125"/>
      <c r="T16" s="126"/>
      <c r="U16" s="138">
        <v>1.9</v>
      </c>
      <c r="V16" s="137" t="s">
        <v>280</v>
      </c>
      <c r="W16" s="138">
        <f t="shared" si="1"/>
        <v>1.43</v>
      </c>
      <c r="X16" s="137" t="s">
        <v>280</v>
      </c>
      <c r="Y16" s="148"/>
    </row>
    <row r="17" spans="1:25" ht="12.75" customHeight="1" x14ac:dyDescent="0.15">
      <c r="A17" s="114">
        <v>3</v>
      </c>
      <c r="B17" s="141" t="s">
        <v>273</v>
      </c>
      <c r="C17" s="124" t="s">
        <v>96</v>
      </c>
      <c r="D17" s="125" t="s">
        <v>274</v>
      </c>
      <c r="E17" s="125" t="s">
        <v>275</v>
      </c>
      <c r="F17" s="125" t="s">
        <v>276</v>
      </c>
      <c r="G17" s="126" t="s">
        <v>277</v>
      </c>
      <c r="H17" s="142">
        <v>661</v>
      </c>
      <c r="I17" s="128" t="s">
        <v>260</v>
      </c>
      <c r="J17" s="127">
        <f>IF(H17="","",H17*0.75)</f>
        <v>495.75</v>
      </c>
      <c r="K17" s="128" t="s">
        <v>260</v>
      </c>
      <c r="L17" s="145" t="s">
        <v>278</v>
      </c>
      <c r="M17" s="130"/>
      <c r="N17" s="114">
        <v>18</v>
      </c>
      <c r="O17" s="141" t="s">
        <v>281</v>
      </c>
      <c r="P17" s="124" t="s">
        <v>111</v>
      </c>
      <c r="Q17" s="125" t="s">
        <v>282</v>
      </c>
      <c r="R17" s="125" t="s">
        <v>283</v>
      </c>
      <c r="S17" s="125" t="s">
        <v>284</v>
      </c>
      <c r="T17" s="126" t="s">
        <v>285</v>
      </c>
      <c r="U17" s="142">
        <v>559</v>
      </c>
      <c r="V17" s="128" t="s">
        <v>260</v>
      </c>
      <c r="W17" s="127">
        <f>IF(U17="","",U17*0.75)</f>
        <v>419.25</v>
      </c>
      <c r="X17" s="128" t="s">
        <v>260</v>
      </c>
      <c r="Y17" s="145" t="s">
        <v>278</v>
      </c>
    </row>
    <row r="18" spans="1:25" ht="12.75" customHeight="1" x14ac:dyDescent="0.15">
      <c r="A18" s="149"/>
      <c r="B18" s="141"/>
      <c r="C18" s="132" t="s">
        <v>100</v>
      </c>
      <c r="D18" s="125"/>
      <c r="E18" s="125"/>
      <c r="F18" s="125"/>
      <c r="G18" s="126"/>
      <c r="H18" s="133">
        <v>20.100000000000001</v>
      </c>
      <c r="I18" s="132" t="s">
        <v>268</v>
      </c>
      <c r="J18" s="133">
        <f>IF(H18="","",ROUND(H18*0.75,2))</f>
        <v>15.08</v>
      </c>
      <c r="K18" s="132" t="s">
        <v>268</v>
      </c>
      <c r="L18" s="147" t="s">
        <v>286</v>
      </c>
      <c r="M18" s="144"/>
      <c r="N18" s="149"/>
      <c r="O18" s="141"/>
      <c r="P18" s="132" t="s">
        <v>117</v>
      </c>
      <c r="Q18" s="125"/>
      <c r="R18" s="125"/>
      <c r="S18" s="125"/>
      <c r="T18" s="126"/>
      <c r="U18" s="133">
        <v>18.7</v>
      </c>
      <c r="V18" s="132" t="s">
        <v>268</v>
      </c>
      <c r="W18" s="133">
        <f>IF(U18="","",ROUND(U18*0.75,2))</f>
        <v>14.03</v>
      </c>
      <c r="X18" s="132" t="s">
        <v>268</v>
      </c>
      <c r="Y18" s="147" t="s">
        <v>287</v>
      </c>
    </row>
    <row r="19" spans="1:25" ht="12.75" customHeight="1" x14ac:dyDescent="0.15">
      <c r="A19" s="149"/>
      <c r="B19" s="141"/>
      <c r="C19" s="132" t="s">
        <v>104</v>
      </c>
      <c r="D19" s="125"/>
      <c r="E19" s="125"/>
      <c r="F19" s="125"/>
      <c r="G19" s="126"/>
      <c r="H19" s="133">
        <v>22.9</v>
      </c>
      <c r="I19" s="132" t="s">
        <v>268</v>
      </c>
      <c r="J19" s="133">
        <f t="shared" si="0"/>
        <v>17.18</v>
      </c>
      <c r="K19" s="132" t="s">
        <v>268</v>
      </c>
      <c r="L19" s="147"/>
      <c r="M19" s="144"/>
      <c r="N19" s="149"/>
      <c r="O19" s="141"/>
      <c r="P19" s="132" t="s">
        <v>288</v>
      </c>
      <c r="Q19" s="125"/>
      <c r="R19" s="125"/>
      <c r="S19" s="125"/>
      <c r="T19" s="126"/>
      <c r="U19" s="133">
        <v>18.100000000000001</v>
      </c>
      <c r="V19" s="132" t="s">
        <v>268</v>
      </c>
      <c r="W19" s="133">
        <f t="shared" si="1"/>
        <v>13.58</v>
      </c>
      <c r="X19" s="132" t="s">
        <v>268</v>
      </c>
      <c r="Y19" s="147"/>
    </row>
    <row r="20" spans="1:25" ht="12.75" customHeight="1" x14ac:dyDescent="0.15">
      <c r="A20" s="149"/>
      <c r="B20" s="141"/>
      <c r="C20" s="132"/>
      <c r="D20" s="125"/>
      <c r="E20" s="125"/>
      <c r="F20" s="125"/>
      <c r="G20" s="126"/>
      <c r="H20" s="133">
        <v>91.8</v>
      </c>
      <c r="I20" s="132" t="s">
        <v>268</v>
      </c>
      <c r="J20" s="133">
        <f t="shared" si="0"/>
        <v>68.849999999999994</v>
      </c>
      <c r="K20" s="132" t="s">
        <v>268</v>
      </c>
      <c r="L20" s="147"/>
      <c r="M20" s="144"/>
      <c r="N20" s="149"/>
      <c r="O20" s="141"/>
      <c r="P20" s="132"/>
      <c r="Q20" s="125"/>
      <c r="R20" s="125"/>
      <c r="S20" s="125"/>
      <c r="T20" s="126"/>
      <c r="U20" s="133">
        <v>77.400000000000006</v>
      </c>
      <c r="V20" s="132" t="s">
        <v>268</v>
      </c>
      <c r="W20" s="133">
        <f t="shared" si="1"/>
        <v>58.05</v>
      </c>
      <c r="X20" s="132" t="s">
        <v>268</v>
      </c>
      <c r="Y20" s="147"/>
    </row>
    <row r="21" spans="1:25" ht="12.75" customHeight="1" x14ac:dyDescent="0.15">
      <c r="A21" s="149"/>
      <c r="B21" s="141"/>
      <c r="C21" s="137"/>
      <c r="D21" s="125"/>
      <c r="E21" s="125"/>
      <c r="F21" s="125"/>
      <c r="G21" s="126"/>
      <c r="H21" s="138">
        <v>1.9</v>
      </c>
      <c r="I21" s="137" t="s">
        <v>268</v>
      </c>
      <c r="J21" s="138">
        <f t="shared" si="0"/>
        <v>1.43</v>
      </c>
      <c r="K21" s="137" t="s">
        <v>268</v>
      </c>
      <c r="L21" s="148"/>
      <c r="M21" s="144"/>
      <c r="N21" s="149"/>
      <c r="O21" s="141"/>
      <c r="P21" s="137"/>
      <c r="Q21" s="125"/>
      <c r="R21" s="125"/>
      <c r="S21" s="125"/>
      <c r="T21" s="126"/>
      <c r="U21" s="138">
        <v>1.2</v>
      </c>
      <c r="V21" s="137" t="s">
        <v>289</v>
      </c>
      <c r="W21" s="138">
        <f t="shared" si="1"/>
        <v>0.9</v>
      </c>
      <c r="X21" s="137" t="s">
        <v>289</v>
      </c>
      <c r="Y21" s="148"/>
    </row>
    <row r="22" spans="1:25" ht="12.75" customHeight="1" x14ac:dyDescent="0.15">
      <c r="A22" s="114">
        <v>4</v>
      </c>
      <c r="B22" s="141" t="s">
        <v>281</v>
      </c>
      <c r="C22" s="124" t="s">
        <v>111</v>
      </c>
      <c r="D22" s="125" t="s">
        <v>290</v>
      </c>
      <c r="E22" s="125" t="s">
        <v>291</v>
      </c>
      <c r="F22" s="125" t="s">
        <v>292</v>
      </c>
      <c r="G22" s="126" t="s">
        <v>293</v>
      </c>
      <c r="H22" s="142">
        <v>559</v>
      </c>
      <c r="I22" s="128" t="s">
        <v>294</v>
      </c>
      <c r="J22" s="127">
        <f>IF(H22="","",H22*0.75)</f>
        <v>419.25</v>
      </c>
      <c r="K22" s="128" t="s">
        <v>294</v>
      </c>
      <c r="L22" s="145" t="s">
        <v>295</v>
      </c>
      <c r="M22" s="130"/>
      <c r="N22" s="114">
        <v>19</v>
      </c>
      <c r="O22" s="141" t="s">
        <v>30</v>
      </c>
      <c r="P22" s="150" t="s">
        <v>125</v>
      </c>
      <c r="Q22" s="125" t="s">
        <v>296</v>
      </c>
      <c r="R22" s="125" t="s">
        <v>297</v>
      </c>
      <c r="S22" s="125" t="s">
        <v>298</v>
      </c>
      <c r="T22" s="126" t="s">
        <v>299</v>
      </c>
      <c r="U22" s="142">
        <v>624</v>
      </c>
      <c r="V22" s="128" t="s">
        <v>260</v>
      </c>
      <c r="W22" s="127">
        <f>IF(U22="","",U22*0.75)</f>
        <v>468</v>
      </c>
      <c r="X22" s="128" t="s">
        <v>260</v>
      </c>
      <c r="Y22" s="145" t="s">
        <v>278</v>
      </c>
    </row>
    <row r="23" spans="1:25" ht="12.75" customHeight="1" x14ac:dyDescent="0.15">
      <c r="A23" s="149"/>
      <c r="B23" s="141"/>
      <c r="C23" s="132" t="s">
        <v>117</v>
      </c>
      <c r="D23" s="125"/>
      <c r="E23" s="125"/>
      <c r="F23" s="125"/>
      <c r="G23" s="126"/>
      <c r="H23" s="133">
        <v>18.7</v>
      </c>
      <c r="I23" s="132" t="s">
        <v>268</v>
      </c>
      <c r="J23" s="133">
        <f>IF(H23="","",ROUND(H23*0.75,2))</f>
        <v>14.03</v>
      </c>
      <c r="K23" s="132" t="s">
        <v>268</v>
      </c>
      <c r="L23" s="147" t="s">
        <v>287</v>
      </c>
      <c r="M23" s="144"/>
      <c r="N23" s="149"/>
      <c r="O23" s="141"/>
      <c r="P23" s="132" t="s">
        <v>128</v>
      </c>
      <c r="Q23" s="125"/>
      <c r="R23" s="125"/>
      <c r="S23" s="125"/>
      <c r="T23" s="126"/>
      <c r="U23" s="133">
        <v>25.6</v>
      </c>
      <c r="V23" s="132" t="s">
        <v>268</v>
      </c>
      <c r="W23" s="133">
        <f>IF(U23="","",ROUND(U23*0.75,2))</f>
        <v>19.2</v>
      </c>
      <c r="X23" s="132" t="s">
        <v>268</v>
      </c>
      <c r="Y23" s="147" t="s">
        <v>300</v>
      </c>
    </row>
    <row r="24" spans="1:25" ht="12.75" customHeight="1" x14ac:dyDescent="0.15">
      <c r="A24" s="149"/>
      <c r="B24" s="141"/>
      <c r="C24" s="132" t="s">
        <v>288</v>
      </c>
      <c r="D24" s="125"/>
      <c r="E24" s="125"/>
      <c r="F24" s="125"/>
      <c r="G24" s="126"/>
      <c r="H24" s="133">
        <v>18.100000000000001</v>
      </c>
      <c r="I24" s="132" t="s">
        <v>268</v>
      </c>
      <c r="J24" s="133">
        <f t="shared" si="0"/>
        <v>13.58</v>
      </c>
      <c r="K24" s="132" t="s">
        <v>268</v>
      </c>
      <c r="L24" s="147"/>
      <c r="M24" s="144"/>
      <c r="N24" s="149"/>
      <c r="O24" s="141"/>
      <c r="P24" s="132" t="s">
        <v>288</v>
      </c>
      <c r="Q24" s="125"/>
      <c r="R24" s="125"/>
      <c r="S24" s="125"/>
      <c r="T24" s="126"/>
      <c r="U24" s="133">
        <v>21</v>
      </c>
      <c r="V24" s="132" t="s">
        <v>268</v>
      </c>
      <c r="W24" s="133">
        <f t="shared" si="1"/>
        <v>15.75</v>
      </c>
      <c r="X24" s="132" t="s">
        <v>268</v>
      </c>
      <c r="Y24" s="147"/>
    </row>
    <row r="25" spans="1:25" ht="12.75" customHeight="1" x14ac:dyDescent="0.15">
      <c r="A25" s="149"/>
      <c r="B25" s="141"/>
      <c r="C25" s="132"/>
      <c r="D25" s="125"/>
      <c r="E25" s="125"/>
      <c r="F25" s="125"/>
      <c r="G25" s="126"/>
      <c r="H25" s="133">
        <v>77.400000000000006</v>
      </c>
      <c r="I25" s="132" t="s">
        <v>268</v>
      </c>
      <c r="J25" s="133">
        <f t="shared" si="0"/>
        <v>58.05</v>
      </c>
      <c r="K25" s="132" t="s">
        <v>268</v>
      </c>
      <c r="L25" s="147"/>
      <c r="M25" s="144"/>
      <c r="N25" s="149"/>
      <c r="O25" s="141"/>
      <c r="P25" s="132" t="s">
        <v>64</v>
      </c>
      <c r="Q25" s="125"/>
      <c r="R25" s="125"/>
      <c r="S25" s="125"/>
      <c r="T25" s="126"/>
      <c r="U25" s="133">
        <v>80</v>
      </c>
      <c r="V25" s="132" t="s">
        <v>268</v>
      </c>
      <c r="W25" s="133">
        <f t="shared" si="1"/>
        <v>60</v>
      </c>
      <c r="X25" s="132" t="s">
        <v>268</v>
      </c>
      <c r="Y25" s="147"/>
    </row>
    <row r="26" spans="1:25" ht="12.75" customHeight="1" x14ac:dyDescent="0.15">
      <c r="A26" s="149"/>
      <c r="B26" s="141"/>
      <c r="C26" s="137"/>
      <c r="D26" s="125"/>
      <c r="E26" s="125"/>
      <c r="F26" s="125"/>
      <c r="G26" s="126"/>
      <c r="H26" s="138">
        <v>1.2</v>
      </c>
      <c r="I26" s="137" t="s">
        <v>268</v>
      </c>
      <c r="J26" s="138">
        <f t="shared" si="0"/>
        <v>0.9</v>
      </c>
      <c r="K26" s="137" t="s">
        <v>268</v>
      </c>
      <c r="L26" s="148"/>
      <c r="M26" s="144"/>
      <c r="N26" s="149"/>
      <c r="O26" s="141"/>
      <c r="P26" s="137"/>
      <c r="Q26" s="125"/>
      <c r="R26" s="125"/>
      <c r="S26" s="125"/>
      <c r="T26" s="126"/>
      <c r="U26" s="138">
        <v>1.5</v>
      </c>
      <c r="V26" s="137" t="s">
        <v>268</v>
      </c>
      <c r="W26" s="138">
        <f t="shared" si="1"/>
        <v>1.1299999999999999</v>
      </c>
      <c r="X26" s="137" t="s">
        <v>268</v>
      </c>
      <c r="Y26" s="148"/>
    </row>
    <row r="27" spans="1:25" ht="12.75" customHeight="1" x14ac:dyDescent="0.15">
      <c r="A27" s="114">
        <v>5</v>
      </c>
      <c r="B27" s="141" t="s">
        <v>30</v>
      </c>
      <c r="C27" s="150" t="s">
        <v>125</v>
      </c>
      <c r="D27" s="125" t="s">
        <v>296</v>
      </c>
      <c r="E27" s="125" t="s">
        <v>297</v>
      </c>
      <c r="F27" s="125" t="s">
        <v>298</v>
      </c>
      <c r="G27" s="126" t="s">
        <v>299</v>
      </c>
      <c r="H27" s="142">
        <v>624</v>
      </c>
      <c r="I27" s="128" t="s">
        <v>260</v>
      </c>
      <c r="J27" s="127">
        <f>IF(H27="","",H27*0.75)</f>
        <v>468</v>
      </c>
      <c r="K27" s="128" t="s">
        <v>260</v>
      </c>
      <c r="L27" s="145" t="s">
        <v>278</v>
      </c>
      <c r="M27" s="130"/>
      <c r="N27" s="114">
        <v>20</v>
      </c>
      <c r="O27" s="141" t="s">
        <v>301</v>
      </c>
      <c r="P27" s="151" t="s">
        <v>137</v>
      </c>
      <c r="Q27" s="125" t="s">
        <v>302</v>
      </c>
      <c r="R27" s="125" t="s">
        <v>303</v>
      </c>
      <c r="S27" s="125" t="s">
        <v>304</v>
      </c>
      <c r="T27" s="126" t="s">
        <v>305</v>
      </c>
      <c r="U27" s="142">
        <v>591</v>
      </c>
      <c r="V27" s="128" t="s">
        <v>260</v>
      </c>
      <c r="W27" s="127">
        <f>IF(U27="","",U27*0.75)</f>
        <v>443.25</v>
      </c>
      <c r="X27" s="128" t="s">
        <v>260</v>
      </c>
      <c r="Y27" s="145" t="s">
        <v>278</v>
      </c>
    </row>
    <row r="28" spans="1:25" ht="12.75" customHeight="1" x14ac:dyDescent="0.15">
      <c r="A28" s="149"/>
      <c r="B28" s="141"/>
      <c r="C28" s="132" t="s">
        <v>128</v>
      </c>
      <c r="D28" s="125"/>
      <c r="E28" s="125"/>
      <c r="F28" s="125"/>
      <c r="G28" s="126"/>
      <c r="H28" s="133">
        <v>25.6</v>
      </c>
      <c r="I28" s="132" t="s">
        <v>268</v>
      </c>
      <c r="J28" s="133">
        <f>IF(H28="","",ROUND(H28*0.75,2))</f>
        <v>19.2</v>
      </c>
      <c r="K28" s="132" t="s">
        <v>268</v>
      </c>
      <c r="L28" s="147" t="s">
        <v>300</v>
      </c>
      <c r="M28" s="144"/>
      <c r="N28" s="149"/>
      <c r="O28" s="141"/>
      <c r="P28" s="152" t="s">
        <v>140</v>
      </c>
      <c r="Q28" s="125"/>
      <c r="R28" s="125"/>
      <c r="S28" s="125"/>
      <c r="T28" s="126"/>
      <c r="U28" s="133">
        <v>20.5</v>
      </c>
      <c r="V28" s="132" t="s">
        <v>289</v>
      </c>
      <c r="W28" s="133">
        <f>IF(U28="","",ROUND(U28*0.75,2))</f>
        <v>15.38</v>
      </c>
      <c r="X28" s="132" t="s">
        <v>289</v>
      </c>
      <c r="Y28" s="147" t="s">
        <v>306</v>
      </c>
    </row>
    <row r="29" spans="1:25" ht="12.75" customHeight="1" x14ac:dyDescent="0.15">
      <c r="A29" s="149"/>
      <c r="B29" s="141"/>
      <c r="C29" s="132" t="s">
        <v>288</v>
      </c>
      <c r="D29" s="125"/>
      <c r="E29" s="125"/>
      <c r="F29" s="125"/>
      <c r="G29" s="126"/>
      <c r="H29" s="133">
        <v>21</v>
      </c>
      <c r="I29" s="132" t="s">
        <v>289</v>
      </c>
      <c r="J29" s="133">
        <f t="shared" si="0"/>
        <v>15.75</v>
      </c>
      <c r="K29" s="132" t="s">
        <v>307</v>
      </c>
      <c r="L29" s="147"/>
      <c r="M29" s="144"/>
      <c r="N29" s="149"/>
      <c r="O29" s="141"/>
      <c r="P29" s="132" t="s">
        <v>142</v>
      </c>
      <c r="Q29" s="125"/>
      <c r="R29" s="125"/>
      <c r="S29" s="125"/>
      <c r="T29" s="126"/>
      <c r="U29" s="133">
        <v>23.2</v>
      </c>
      <c r="V29" s="132" t="s">
        <v>307</v>
      </c>
      <c r="W29" s="133">
        <f t="shared" si="1"/>
        <v>17.399999999999999</v>
      </c>
      <c r="X29" s="132" t="s">
        <v>307</v>
      </c>
      <c r="Y29" s="147"/>
    </row>
    <row r="30" spans="1:25" ht="12.75" customHeight="1" x14ac:dyDescent="0.15">
      <c r="A30" s="149"/>
      <c r="B30" s="141"/>
      <c r="C30" s="132" t="s">
        <v>64</v>
      </c>
      <c r="D30" s="125"/>
      <c r="E30" s="125"/>
      <c r="F30" s="125"/>
      <c r="G30" s="126"/>
      <c r="H30" s="133">
        <v>80</v>
      </c>
      <c r="I30" s="132" t="s">
        <v>307</v>
      </c>
      <c r="J30" s="133">
        <f t="shared" si="0"/>
        <v>60</v>
      </c>
      <c r="K30" s="132" t="s">
        <v>307</v>
      </c>
      <c r="L30" s="147"/>
      <c r="M30" s="144"/>
      <c r="N30" s="149"/>
      <c r="O30" s="141"/>
      <c r="P30" s="132"/>
      <c r="Q30" s="125"/>
      <c r="R30" s="125"/>
      <c r="S30" s="125"/>
      <c r="T30" s="126"/>
      <c r="U30" s="133">
        <v>72.400000000000006</v>
      </c>
      <c r="V30" s="132" t="s">
        <v>307</v>
      </c>
      <c r="W30" s="133">
        <f t="shared" si="1"/>
        <v>54.3</v>
      </c>
      <c r="X30" s="132" t="s">
        <v>307</v>
      </c>
      <c r="Y30" s="147"/>
    </row>
    <row r="31" spans="1:25" ht="12.75" customHeight="1" x14ac:dyDescent="0.15">
      <c r="A31" s="149"/>
      <c r="B31" s="141"/>
      <c r="C31" s="137"/>
      <c r="D31" s="125"/>
      <c r="E31" s="125"/>
      <c r="F31" s="125"/>
      <c r="G31" s="126"/>
      <c r="H31" s="138">
        <v>1.5</v>
      </c>
      <c r="I31" s="137" t="s">
        <v>307</v>
      </c>
      <c r="J31" s="138">
        <f t="shared" si="0"/>
        <v>1.1299999999999999</v>
      </c>
      <c r="K31" s="137" t="s">
        <v>307</v>
      </c>
      <c r="L31" s="148"/>
      <c r="M31" s="144"/>
      <c r="N31" s="149"/>
      <c r="O31" s="141"/>
      <c r="P31" s="137"/>
      <c r="Q31" s="125"/>
      <c r="R31" s="125"/>
      <c r="S31" s="125"/>
      <c r="T31" s="126"/>
      <c r="U31" s="138">
        <v>1.5</v>
      </c>
      <c r="V31" s="137" t="s">
        <v>307</v>
      </c>
      <c r="W31" s="138">
        <f t="shared" si="1"/>
        <v>1.1299999999999999</v>
      </c>
      <c r="X31" s="137" t="s">
        <v>307</v>
      </c>
      <c r="Y31" s="148"/>
    </row>
    <row r="32" spans="1:25" ht="12.75" customHeight="1" x14ac:dyDescent="0.15">
      <c r="A32" s="123">
        <v>6</v>
      </c>
      <c r="B32" s="141" t="s">
        <v>301</v>
      </c>
      <c r="C32" s="151" t="s">
        <v>137</v>
      </c>
      <c r="D32" s="125" t="s">
        <v>308</v>
      </c>
      <c r="E32" s="125" t="s">
        <v>309</v>
      </c>
      <c r="F32" s="125" t="s">
        <v>310</v>
      </c>
      <c r="G32" s="126" t="s">
        <v>311</v>
      </c>
      <c r="H32" s="142">
        <v>591</v>
      </c>
      <c r="I32" s="128" t="s">
        <v>312</v>
      </c>
      <c r="J32" s="127">
        <f>IF(H32="","",H32*0.75)</f>
        <v>443.25</v>
      </c>
      <c r="K32" s="128" t="s">
        <v>312</v>
      </c>
      <c r="L32" s="145" t="s">
        <v>313</v>
      </c>
      <c r="M32" s="130"/>
      <c r="N32" s="153" t="s">
        <v>314</v>
      </c>
      <c r="O32" s="154" t="s">
        <v>315</v>
      </c>
      <c r="P32" s="150" t="s">
        <v>163</v>
      </c>
      <c r="Q32" s="125" t="s">
        <v>316</v>
      </c>
      <c r="R32" s="125" t="s">
        <v>317</v>
      </c>
      <c r="S32" s="125" t="s">
        <v>318</v>
      </c>
      <c r="T32" s="126" t="s">
        <v>319</v>
      </c>
      <c r="U32" s="142">
        <v>655</v>
      </c>
      <c r="V32" s="128" t="s">
        <v>312</v>
      </c>
      <c r="W32" s="127">
        <f>IF(U32="","",U32*0.75)</f>
        <v>491.25</v>
      </c>
      <c r="X32" s="128" t="s">
        <v>312</v>
      </c>
      <c r="Y32" s="145" t="s">
        <v>313</v>
      </c>
    </row>
    <row r="33" spans="1:25" ht="12.75" customHeight="1" x14ac:dyDescent="0.15">
      <c r="A33" s="155"/>
      <c r="B33" s="141"/>
      <c r="C33" s="152" t="s">
        <v>140</v>
      </c>
      <c r="D33" s="125"/>
      <c r="E33" s="125"/>
      <c r="F33" s="125"/>
      <c r="G33" s="126"/>
      <c r="H33" s="133">
        <v>20.5</v>
      </c>
      <c r="I33" s="132" t="s">
        <v>307</v>
      </c>
      <c r="J33" s="133">
        <f>IF(H33="","",ROUND(H33*0.75,2))</f>
        <v>15.38</v>
      </c>
      <c r="K33" s="132" t="s">
        <v>307</v>
      </c>
      <c r="L33" s="147" t="s">
        <v>306</v>
      </c>
      <c r="M33" s="144"/>
      <c r="N33" s="156"/>
      <c r="O33" s="154"/>
      <c r="P33" s="132" t="s">
        <v>320</v>
      </c>
      <c r="Q33" s="125"/>
      <c r="R33" s="125"/>
      <c r="S33" s="125"/>
      <c r="T33" s="126"/>
      <c r="U33" s="133">
        <v>21.4</v>
      </c>
      <c r="V33" s="132" t="s">
        <v>289</v>
      </c>
      <c r="W33" s="133">
        <f>IF(U33="","",ROUND(U33*0.75,2))</f>
        <v>16.05</v>
      </c>
      <c r="X33" s="132" t="s">
        <v>289</v>
      </c>
      <c r="Y33" s="147" t="s">
        <v>321</v>
      </c>
    </row>
    <row r="34" spans="1:25" ht="12.75" customHeight="1" x14ac:dyDescent="0.15">
      <c r="A34" s="155"/>
      <c r="B34" s="141"/>
      <c r="C34" s="132" t="s">
        <v>142</v>
      </c>
      <c r="D34" s="125"/>
      <c r="E34" s="125"/>
      <c r="F34" s="125"/>
      <c r="G34" s="126"/>
      <c r="H34" s="133">
        <v>23.2</v>
      </c>
      <c r="I34" s="132" t="s">
        <v>289</v>
      </c>
      <c r="J34" s="133">
        <f t="shared" si="0"/>
        <v>17.399999999999999</v>
      </c>
      <c r="K34" s="132" t="s">
        <v>289</v>
      </c>
      <c r="L34" s="147"/>
      <c r="M34" s="144"/>
      <c r="N34" s="156"/>
      <c r="O34" s="154"/>
      <c r="P34" s="132" t="s">
        <v>322</v>
      </c>
      <c r="Q34" s="125"/>
      <c r="R34" s="125"/>
      <c r="S34" s="125"/>
      <c r="T34" s="126"/>
      <c r="U34" s="133">
        <v>16.100000000000001</v>
      </c>
      <c r="V34" s="132" t="s">
        <v>289</v>
      </c>
      <c r="W34" s="133">
        <f t="shared" si="1"/>
        <v>12.08</v>
      </c>
      <c r="X34" s="132" t="s">
        <v>289</v>
      </c>
      <c r="Y34" s="147" t="s">
        <v>323</v>
      </c>
    </row>
    <row r="35" spans="1:25" ht="12.75" customHeight="1" x14ac:dyDescent="0.15">
      <c r="A35" s="155"/>
      <c r="B35" s="141"/>
      <c r="C35" s="132"/>
      <c r="D35" s="125"/>
      <c r="E35" s="125"/>
      <c r="F35" s="125"/>
      <c r="G35" s="126"/>
      <c r="H35" s="133">
        <v>72.400000000000006</v>
      </c>
      <c r="I35" s="132" t="s">
        <v>289</v>
      </c>
      <c r="J35" s="133">
        <f t="shared" si="0"/>
        <v>54.3</v>
      </c>
      <c r="K35" s="132" t="s">
        <v>289</v>
      </c>
      <c r="L35" s="147"/>
      <c r="M35" s="144"/>
      <c r="N35" s="156"/>
      <c r="O35" s="154"/>
      <c r="P35" s="132" t="s">
        <v>182</v>
      </c>
      <c r="Q35" s="125"/>
      <c r="R35" s="125"/>
      <c r="S35" s="125"/>
      <c r="T35" s="126"/>
      <c r="U35" s="133">
        <v>104</v>
      </c>
      <c r="V35" s="132" t="s">
        <v>289</v>
      </c>
      <c r="W35" s="133">
        <f t="shared" si="1"/>
        <v>78</v>
      </c>
      <c r="X35" s="132" t="s">
        <v>289</v>
      </c>
      <c r="Y35" s="147"/>
    </row>
    <row r="36" spans="1:25" ht="12.75" customHeight="1" x14ac:dyDescent="0.15">
      <c r="A36" s="155"/>
      <c r="B36" s="141"/>
      <c r="C36" s="137"/>
      <c r="D36" s="125"/>
      <c r="E36" s="125"/>
      <c r="F36" s="125"/>
      <c r="G36" s="126"/>
      <c r="H36" s="138">
        <v>1.5</v>
      </c>
      <c r="I36" s="137" t="s">
        <v>289</v>
      </c>
      <c r="J36" s="138">
        <f t="shared" si="0"/>
        <v>1.1299999999999999</v>
      </c>
      <c r="K36" s="137" t="s">
        <v>289</v>
      </c>
      <c r="L36" s="148"/>
      <c r="M36" s="144"/>
      <c r="N36" s="156"/>
      <c r="O36" s="154"/>
      <c r="P36" s="137"/>
      <c r="Q36" s="125"/>
      <c r="R36" s="125"/>
      <c r="S36" s="125"/>
      <c r="T36" s="126"/>
      <c r="U36" s="138">
        <v>1.5</v>
      </c>
      <c r="V36" s="137" t="s">
        <v>289</v>
      </c>
      <c r="W36" s="138">
        <f t="shared" si="1"/>
        <v>1.1299999999999999</v>
      </c>
      <c r="X36" s="137" t="s">
        <v>289</v>
      </c>
      <c r="Y36" s="148"/>
    </row>
    <row r="37" spans="1:25" ht="12.75" customHeight="1" x14ac:dyDescent="0.15">
      <c r="A37" s="123">
        <v>7</v>
      </c>
      <c r="B37" s="141" t="s">
        <v>324</v>
      </c>
      <c r="C37" s="150" t="s">
        <v>163</v>
      </c>
      <c r="D37" s="125" t="s">
        <v>325</v>
      </c>
      <c r="E37" s="125" t="s">
        <v>326</v>
      </c>
      <c r="F37" s="125" t="s">
        <v>327</v>
      </c>
      <c r="G37" s="126" t="s">
        <v>328</v>
      </c>
      <c r="H37" s="142">
        <v>660</v>
      </c>
      <c r="I37" s="128" t="s">
        <v>294</v>
      </c>
      <c r="J37" s="127">
        <f>IF(H37="","",H37*0.75)</f>
        <v>495</v>
      </c>
      <c r="K37" s="128" t="s">
        <v>294</v>
      </c>
      <c r="L37" s="145" t="s">
        <v>295</v>
      </c>
      <c r="M37" s="130"/>
      <c r="N37" s="123">
        <v>22</v>
      </c>
      <c r="O37" s="141" t="s">
        <v>254</v>
      </c>
      <c r="P37" s="157" t="s">
        <v>329</v>
      </c>
      <c r="Q37" s="125" t="s">
        <v>330</v>
      </c>
      <c r="R37" s="125" t="s">
        <v>331</v>
      </c>
      <c r="S37" s="125" t="s">
        <v>332</v>
      </c>
      <c r="T37" s="126" t="s">
        <v>333</v>
      </c>
      <c r="U37" s="142">
        <v>577</v>
      </c>
      <c r="V37" s="128" t="s">
        <v>294</v>
      </c>
      <c r="W37" s="127">
        <f>IF(U37="","",U37*0.75)</f>
        <v>432.75</v>
      </c>
      <c r="X37" s="128" t="s">
        <v>294</v>
      </c>
      <c r="Y37" s="129"/>
    </row>
    <row r="38" spans="1:25" ht="12.75" customHeight="1" x14ac:dyDescent="0.15">
      <c r="A38" s="155"/>
      <c r="B38" s="141"/>
      <c r="C38" s="132" t="s">
        <v>166</v>
      </c>
      <c r="D38" s="125"/>
      <c r="E38" s="125"/>
      <c r="F38" s="125"/>
      <c r="G38" s="126"/>
      <c r="H38" s="133">
        <v>23.4</v>
      </c>
      <c r="I38" s="132" t="s">
        <v>289</v>
      </c>
      <c r="J38" s="133">
        <f>IF(H38="","",ROUND(H38*0.75,2))</f>
        <v>17.55</v>
      </c>
      <c r="K38" s="132" t="s">
        <v>289</v>
      </c>
      <c r="L38" s="147" t="s">
        <v>334</v>
      </c>
      <c r="M38" s="144"/>
      <c r="N38" s="155"/>
      <c r="O38" s="141"/>
      <c r="P38" s="132" t="s">
        <v>335</v>
      </c>
      <c r="Q38" s="125"/>
      <c r="R38" s="125"/>
      <c r="S38" s="125"/>
      <c r="T38" s="126"/>
      <c r="U38" s="133">
        <v>23.3</v>
      </c>
      <c r="V38" s="132" t="s">
        <v>289</v>
      </c>
      <c r="W38" s="133">
        <f>IF(U38="","",ROUND(U38*0.75,2))</f>
        <v>17.48</v>
      </c>
      <c r="X38" s="132" t="s">
        <v>289</v>
      </c>
      <c r="Y38" s="135"/>
    </row>
    <row r="39" spans="1:25" ht="12.75" customHeight="1" x14ac:dyDescent="0.15">
      <c r="A39" s="155"/>
      <c r="B39" s="141"/>
      <c r="C39" s="132" t="s">
        <v>322</v>
      </c>
      <c r="D39" s="125"/>
      <c r="E39" s="125"/>
      <c r="F39" s="125"/>
      <c r="G39" s="126"/>
      <c r="H39" s="133">
        <v>19.7</v>
      </c>
      <c r="I39" s="132" t="s">
        <v>289</v>
      </c>
      <c r="J39" s="133">
        <f t="shared" si="0"/>
        <v>14.78</v>
      </c>
      <c r="K39" s="132" t="s">
        <v>289</v>
      </c>
      <c r="L39" s="147" t="s">
        <v>336</v>
      </c>
      <c r="M39" s="144"/>
      <c r="N39" s="155"/>
      <c r="O39" s="141"/>
      <c r="P39" s="132" t="s">
        <v>59</v>
      </c>
      <c r="Q39" s="125"/>
      <c r="R39" s="125"/>
      <c r="S39" s="125"/>
      <c r="T39" s="126"/>
      <c r="U39" s="133">
        <v>17.399999999999999</v>
      </c>
      <c r="V39" s="132" t="s">
        <v>289</v>
      </c>
      <c r="W39" s="133">
        <f t="shared" si="1"/>
        <v>13.05</v>
      </c>
      <c r="X39" s="132" t="s">
        <v>289</v>
      </c>
      <c r="Y39" s="135"/>
    </row>
    <row r="40" spans="1:25" ht="12.75" customHeight="1" x14ac:dyDescent="0.15">
      <c r="A40" s="155"/>
      <c r="B40" s="141"/>
      <c r="C40" s="132" t="s">
        <v>169</v>
      </c>
      <c r="D40" s="125"/>
      <c r="E40" s="125"/>
      <c r="F40" s="125"/>
      <c r="G40" s="126"/>
      <c r="H40" s="133">
        <v>95.7</v>
      </c>
      <c r="I40" s="132" t="s">
        <v>289</v>
      </c>
      <c r="J40" s="133">
        <f t="shared" si="0"/>
        <v>71.78</v>
      </c>
      <c r="K40" s="132" t="s">
        <v>289</v>
      </c>
      <c r="L40" s="147"/>
      <c r="M40" s="144"/>
      <c r="N40" s="155"/>
      <c r="O40" s="141"/>
      <c r="P40" s="132" t="s">
        <v>64</v>
      </c>
      <c r="Q40" s="125"/>
      <c r="R40" s="125"/>
      <c r="S40" s="125"/>
      <c r="T40" s="126"/>
      <c r="U40" s="133">
        <v>80.400000000000006</v>
      </c>
      <c r="V40" s="132" t="s">
        <v>289</v>
      </c>
      <c r="W40" s="133">
        <f t="shared" si="1"/>
        <v>60.3</v>
      </c>
      <c r="X40" s="132" t="s">
        <v>289</v>
      </c>
      <c r="Y40" s="135"/>
    </row>
    <row r="41" spans="1:25" ht="12.75" customHeight="1" x14ac:dyDescent="0.15">
      <c r="A41" s="155"/>
      <c r="B41" s="141"/>
      <c r="C41" s="137"/>
      <c r="D41" s="125"/>
      <c r="E41" s="125"/>
      <c r="F41" s="125"/>
      <c r="G41" s="126"/>
      <c r="H41" s="138">
        <v>1.6</v>
      </c>
      <c r="I41" s="137" t="s">
        <v>289</v>
      </c>
      <c r="J41" s="138">
        <f t="shared" si="0"/>
        <v>1.2</v>
      </c>
      <c r="K41" s="137" t="s">
        <v>289</v>
      </c>
      <c r="L41" s="148"/>
      <c r="M41" s="144"/>
      <c r="N41" s="155"/>
      <c r="O41" s="141"/>
      <c r="P41" s="137"/>
      <c r="Q41" s="125"/>
      <c r="R41" s="125"/>
      <c r="S41" s="125"/>
      <c r="T41" s="126"/>
      <c r="U41" s="138">
        <v>1.3</v>
      </c>
      <c r="V41" s="137" t="s">
        <v>289</v>
      </c>
      <c r="W41" s="138">
        <f t="shared" si="1"/>
        <v>0.98</v>
      </c>
      <c r="X41" s="137" t="s">
        <v>289</v>
      </c>
      <c r="Y41" s="140"/>
    </row>
    <row r="42" spans="1:25" ht="12.75" customHeight="1" x14ac:dyDescent="0.15">
      <c r="A42" s="158">
        <v>8</v>
      </c>
      <c r="B42" s="141" t="s">
        <v>254</v>
      </c>
      <c r="C42" s="157" t="s">
        <v>329</v>
      </c>
      <c r="D42" s="125" t="s">
        <v>330</v>
      </c>
      <c r="E42" s="125" t="s">
        <v>331</v>
      </c>
      <c r="F42" s="125" t="s">
        <v>332</v>
      </c>
      <c r="G42" s="126" t="s">
        <v>333</v>
      </c>
      <c r="H42" s="142">
        <v>577</v>
      </c>
      <c r="I42" s="128" t="s">
        <v>294</v>
      </c>
      <c r="J42" s="127">
        <f>IF(H42="","",H42*0.75)</f>
        <v>432.75</v>
      </c>
      <c r="K42" s="128" t="s">
        <v>294</v>
      </c>
      <c r="L42" s="129"/>
      <c r="M42" s="130"/>
      <c r="N42" s="123">
        <v>23</v>
      </c>
      <c r="O42" s="141" t="s">
        <v>261</v>
      </c>
      <c r="P42" s="159" t="s">
        <v>337</v>
      </c>
      <c r="Q42" s="125" t="s">
        <v>338</v>
      </c>
      <c r="R42" s="125" t="s">
        <v>339</v>
      </c>
      <c r="S42" s="125" t="s">
        <v>340</v>
      </c>
      <c r="T42" s="126" t="s">
        <v>341</v>
      </c>
      <c r="U42" s="142">
        <v>635</v>
      </c>
      <c r="V42" s="128" t="s">
        <v>294</v>
      </c>
      <c r="W42" s="127">
        <f>IF(U42="","",U42*0.75)</f>
        <v>476.25</v>
      </c>
      <c r="X42" s="128" t="s">
        <v>294</v>
      </c>
      <c r="Y42" s="129"/>
    </row>
    <row r="43" spans="1:25" ht="12.75" customHeight="1" x14ac:dyDescent="0.15">
      <c r="A43" s="160"/>
      <c r="B43" s="141"/>
      <c r="C43" s="132" t="s">
        <v>335</v>
      </c>
      <c r="D43" s="125"/>
      <c r="E43" s="125"/>
      <c r="F43" s="125"/>
      <c r="G43" s="126"/>
      <c r="H43" s="133">
        <v>23.3</v>
      </c>
      <c r="I43" s="132" t="s">
        <v>289</v>
      </c>
      <c r="J43" s="133">
        <f>IF(H43="","",ROUND(H43*0.75,2))</f>
        <v>17.48</v>
      </c>
      <c r="K43" s="132" t="s">
        <v>289</v>
      </c>
      <c r="L43" s="135"/>
      <c r="M43" s="144"/>
      <c r="N43" s="155"/>
      <c r="O43" s="141"/>
      <c r="P43" s="132" t="s">
        <v>342</v>
      </c>
      <c r="Q43" s="125"/>
      <c r="R43" s="125"/>
      <c r="S43" s="125"/>
      <c r="T43" s="126"/>
      <c r="U43" s="133">
        <v>24.1</v>
      </c>
      <c r="V43" s="132" t="s">
        <v>289</v>
      </c>
      <c r="W43" s="133">
        <f>IF(U43="","",ROUND(U43*0.75,2))</f>
        <v>18.079999999999998</v>
      </c>
      <c r="X43" s="132" t="s">
        <v>289</v>
      </c>
      <c r="Y43" s="135"/>
    </row>
    <row r="44" spans="1:25" ht="12.75" customHeight="1" x14ac:dyDescent="0.15">
      <c r="A44" s="160"/>
      <c r="B44" s="141"/>
      <c r="C44" s="132" t="s">
        <v>59</v>
      </c>
      <c r="D44" s="125"/>
      <c r="E44" s="125"/>
      <c r="F44" s="125"/>
      <c r="G44" s="126"/>
      <c r="H44" s="133">
        <v>17.399999999999999</v>
      </c>
      <c r="I44" s="132" t="s">
        <v>289</v>
      </c>
      <c r="J44" s="133">
        <f t="shared" si="0"/>
        <v>13.05</v>
      </c>
      <c r="K44" s="132" t="s">
        <v>289</v>
      </c>
      <c r="L44" s="135"/>
      <c r="M44" s="144"/>
      <c r="N44" s="155"/>
      <c r="O44" s="141"/>
      <c r="P44" s="132" t="s">
        <v>322</v>
      </c>
      <c r="Q44" s="125"/>
      <c r="R44" s="125"/>
      <c r="S44" s="125"/>
      <c r="T44" s="126"/>
      <c r="U44" s="133">
        <v>16.2</v>
      </c>
      <c r="V44" s="132" t="s">
        <v>289</v>
      </c>
      <c r="W44" s="133">
        <f t="shared" si="1"/>
        <v>12.15</v>
      </c>
      <c r="X44" s="132" t="s">
        <v>289</v>
      </c>
      <c r="Y44" s="135"/>
    </row>
    <row r="45" spans="1:25" ht="12.75" customHeight="1" x14ac:dyDescent="0.15">
      <c r="A45" s="160"/>
      <c r="B45" s="141"/>
      <c r="C45" s="132" t="s">
        <v>64</v>
      </c>
      <c r="D45" s="125"/>
      <c r="E45" s="125"/>
      <c r="F45" s="125"/>
      <c r="G45" s="126"/>
      <c r="H45" s="133">
        <v>80.400000000000006</v>
      </c>
      <c r="I45" s="132" t="s">
        <v>289</v>
      </c>
      <c r="J45" s="133">
        <f t="shared" si="0"/>
        <v>60.3</v>
      </c>
      <c r="K45" s="132" t="s">
        <v>289</v>
      </c>
      <c r="L45" s="135"/>
      <c r="M45" s="144"/>
      <c r="N45" s="155"/>
      <c r="O45" s="141"/>
      <c r="P45" s="132"/>
      <c r="Q45" s="125"/>
      <c r="R45" s="125"/>
      <c r="S45" s="125"/>
      <c r="T45" s="126"/>
      <c r="U45" s="133">
        <v>95.1</v>
      </c>
      <c r="V45" s="132" t="s">
        <v>289</v>
      </c>
      <c r="W45" s="133">
        <f t="shared" si="1"/>
        <v>71.33</v>
      </c>
      <c r="X45" s="132" t="s">
        <v>289</v>
      </c>
      <c r="Y45" s="135"/>
    </row>
    <row r="46" spans="1:25" ht="12.75" customHeight="1" x14ac:dyDescent="0.15">
      <c r="A46" s="160"/>
      <c r="B46" s="141"/>
      <c r="C46" s="137"/>
      <c r="D46" s="125"/>
      <c r="E46" s="125"/>
      <c r="F46" s="125"/>
      <c r="G46" s="126"/>
      <c r="H46" s="138">
        <v>1.3</v>
      </c>
      <c r="I46" s="137" t="s">
        <v>289</v>
      </c>
      <c r="J46" s="138">
        <f t="shared" si="0"/>
        <v>0.98</v>
      </c>
      <c r="K46" s="137" t="s">
        <v>289</v>
      </c>
      <c r="L46" s="140"/>
      <c r="M46" s="144"/>
      <c r="N46" s="155"/>
      <c r="O46" s="141"/>
      <c r="P46" s="137"/>
      <c r="Q46" s="125"/>
      <c r="R46" s="125"/>
      <c r="S46" s="125"/>
      <c r="T46" s="126"/>
      <c r="U46" s="138">
        <v>1.5</v>
      </c>
      <c r="V46" s="137" t="s">
        <v>289</v>
      </c>
      <c r="W46" s="138">
        <f t="shared" si="1"/>
        <v>1.1299999999999999</v>
      </c>
      <c r="X46" s="137" t="s">
        <v>289</v>
      </c>
      <c r="Y46" s="140"/>
    </row>
    <row r="47" spans="1:25" ht="12.75" customHeight="1" x14ac:dyDescent="0.15">
      <c r="A47" s="123">
        <v>9</v>
      </c>
      <c r="B47" s="141" t="s">
        <v>261</v>
      </c>
      <c r="C47" s="159" t="s">
        <v>337</v>
      </c>
      <c r="D47" s="125" t="s">
        <v>338</v>
      </c>
      <c r="E47" s="125" t="s">
        <v>339</v>
      </c>
      <c r="F47" s="125" t="s">
        <v>343</v>
      </c>
      <c r="G47" s="126" t="s">
        <v>341</v>
      </c>
      <c r="H47" s="142">
        <v>634</v>
      </c>
      <c r="I47" s="128" t="s">
        <v>294</v>
      </c>
      <c r="J47" s="127">
        <f>IF(H47="","",H47*0.75)</f>
        <v>475.5</v>
      </c>
      <c r="K47" s="128" t="s">
        <v>294</v>
      </c>
      <c r="L47" s="129"/>
      <c r="M47" s="130"/>
      <c r="N47" s="123">
        <v>24</v>
      </c>
      <c r="O47" s="141" t="s">
        <v>273</v>
      </c>
      <c r="P47" s="150" t="s">
        <v>175</v>
      </c>
      <c r="Q47" s="125" t="s">
        <v>344</v>
      </c>
      <c r="R47" s="125" t="s">
        <v>345</v>
      </c>
      <c r="S47" s="125" t="s">
        <v>346</v>
      </c>
      <c r="T47" s="126" t="s">
        <v>347</v>
      </c>
      <c r="U47" s="142">
        <v>496</v>
      </c>
      <c r="V47" s="128" t="s">
        <v>294</v>
      </c>
      <c r="W47" s="127">
        <f>IF(U47="","",U47*0.75)</f>
        <v>372</v>
      </c>
      <c r="X47" s="128" t="s">
        <v>294</v>
      </c>
      <c r="Y47" s="129"/>
    </row>
    <row r="48" spans="1:25" ht="12.75" customHeight="1" x14ac:dyDescent="0.15">
      <c r="A48" s="155"/>
      <c r="B48" s="141"/>
      <c r="C48" s="132" t="s">
        <v>342</v>
      </c>
      <c r="D48" s="125"/>
      <c r="E48" s="125"/>
      <c r="F48" s="125"/>
      <c r="G48" s="126"/>
      <c r="H48" s="133">
        <v>24.1</v>
      </c>
      <c r="I48" s="132" t="s">
        <v>289</v>
      </c>
      <c r="J48" s="133">
        <f>IF(H48="","",ROUND(H48*0.75,2))</f>
        <v>18.079999999999998</v>
      </c>
      <c r="K48" s="132" t="s">
        <v>289</v>
      </c>
      <c r="L48" s="135"/>
      <c r="M48" s="144"/>
      <c r="N48" s="155"/>
      <c r="O48" s="141"/>
      <c r="P48" s="132" t="s">
        <v>178</v>
      </c>
      <c r="Q48" s="125"/>
      <c r="R48" s="125"/>
      <c r="S48" s="125"/>
      <c r="T48" s="126"/>
      <c r="U48" s="133">
        <v>18.2</v>
      </c>
      <c r="V48" s="132" t="s">
        <v>289</v>
      </c>
      <c r="W48" s="133">
        <f>IF(U48="","",ROUND(U48*0.75,2))</f>
        <v>13.65</v>
      </c>
      <c r="X48" s="132" t="s">
        <v>289</v>
      </c>
      <c r="Y48" s="135"/>
    </row>
    <row r="49" spans="1:25" ht="12.75" customHeight="1" x14ac:dyDescent="0.15">
      <c r="A49" s="155"/>
      <c r="B49" s="141"/>
      <c r="C49" s="132" t="s">
        <v>322</v>
      </c>
      <c r="D49" s="125"/>
      <c r="E49" s="125"/>
      <c r="F49" s="125"/>
      <c r="G49" s="126"/>
      <c r="H49" s="133">
        <v>16.2</v>
      </c>
      <c r="I49" s="132" t="s">
        <v>289</v>
      </c>
      <c r="J49" s="133">
        <f t="shared" si="0"/>
        <v>12.15</v>
      </c>
      <c r="K49" s="132" t="s">
        <v>289</v>
      </c>
      <c r="L49" s="135"/>
      <c r="M49" s="144"/>
      <c r="N49" s="155"/>
      <c r="O49" s="141"/>
      <c r="P49" s="132" t="s">
        <v>348</v>
      </c>
      <c r="Q49" s="125"/>
      <c r="R49" s="125"/>
      <c r="S49" s="125"/>
      <c r="T49" s="126"/>
      <c r="U49" s="133">
        <v>12.6</v>
      </c>
      <c r="V49" s="132" t="s">
        <v>289</v>
      </c>
      <c r="W49" s="133">
        <f t="shared" si="1"/>
        <v>9.4499999999999993</v>
      </c>
      <c r="X49" s="132" t="s">
        <v>289</v>
      </c>
      <c r="Y49" s="135"/>
    </row>
    <row r="50" spans="1:25" ht="12.75" customHeight="1" x14ac:dyDescent="0.15">
      <c r="A50" s="155"/>
      <c r="B50" s="141"/>
      <c r="C50" s="132"/>
      <c r="D50" s="125"/>
      <c r="E50" s="125"/>
      <c r="F50" s="125"/>
      <c r="G50" s="126"/>
      <c r="H50" s="133">
        <v>95.1</v>
      </c>
      <c r="I50" s="132" t="s">
        <v>289</v>
      </c>
      <c r="J50" s="133">
        <f t="shared" si="0"/>
        <v>71.33</v>
      </c>
      <c r="K50" s="132" t="s">
        <v>289</v>
      </c>
      <c r="L50" s="135"/>
      <c r="M50" s="144"/>
      <c r="N50" s="155"/>
      <c r="O50" s="141"/>
      <c r="P50" s="107" t="s">
        <v>349</v>
      </c>
      <c r="Q50" s="125"/>
      <c r="R50" s="125"/>
      <c r="S50" s="125"/>
      <c r="T50" s="126"/>
      <c r="U50" s="133">
        <v>76.400000000000006</v>
      </c>
      <c r="V50" s="132" t="s">
        <v>289</v>
      </c>
      <c r="W50" s="133">
        <f t="shared" si="1"/>
        <v>57.3</v>
      </c>
      <c r="X50" s="132" t="s">
        <v>289</v>
      </c>
      <c r="Y50" s="135"/>
    </row>
    <row r="51" spans="1:25" ht="12.75" customHeight="1" x14ac:dyDescent="0.15">
      <c r="A51" s="155"/>
      <c r="B51" s="141"/>
      <c r="C51" s="137"/>
      <c r="D51" s="125"/>
      <c r="E51" s="125"/>
      <c r="F51" s="125"/>
      <c r="G51" s="126"/>
      <c r="H51" s="138">
        <v>1.5</v>
      </c>
      <c r="I51" s="137" t="s">
        <v>289</v>
      </c>
      <c r="J51" s="138">
        <f t="shared" si="0"/>
        <v>1.1299999999999999</v>
      </c>
      <c r="K51" s="137" t="s">
        <v>289</v>
      </c>
      <c r="L51" s="140"/>
      <c r="M51" s="144"/>
      <c r="N51" s="155"/>
      <c r="O51" s="141"/>
      <c r="P51" s="132" t="s">
        <v>104</v>
      </c>
      <c r="Q51" s="125"/>
      <c r="R51" s="125"/>
      <c r="S51" s="125"/>
      <c r="T51" s="126"/>
      <c r="U51" s="138">
        <v>1.4</v>
      </c>
      <c r="V51" s="137" t="s">
        <v>289</v>
      </c>
      <c r="W51" s="138">
        <f t="shared" si="1"/>
        <v>1.05</v>
      </c>
      <c r="X51" s="137" t="s">
        <v>289</v>
      </c>
      <c r="Y51" s="140"/>
    </row>
    <row r="52" spans="1:25" ht="12.75" customHeight="1" x14ac:dyDescent="0.15">
      <c r="A52" s="123">
        <v>10</v>
      </c>
      <c r="B52" s="141" t="s">
        <v>273</v>
      </c>
      <c r="C52" s="150" t="s">
        <v>175</v>
      </c>
      <c r="D52" s="125" t="s">
        <v>344</v>
      </c>
      <c r="E52" s="125" t="s">
        <v>345</v>
      </c>
      <c r="F52" s="125" t="s">
        <v>346</v>
      </c>
      <c r="G52" s="126" t="s">
        <v>347</v>
      </c>
      <c r="H52" s="142">
        <v>496</v>
      </c>
      <c r="I52" s="128" t="s">
        <v>294</v>
      </c>
      <c r="J52" s="127">
        <f>IF(H52="","",H52*0.75)</f>
        <v>372</v>
      </c>
      <c r="K52" s="128" t="s">
        <v>294</v>
      </c>
      <c r="L52" s="145" t="s">
        <v>295</v>
      </c>
      <c r="M52" s="130"/>
      <c r="N52" s="153" t="s">
        <v>350</v>
      </c>
      <c r="O52" s="154" t="s">
        <v>351</v>
      </c>
      <c r="P52" s="161" t="s">
        <v>223</v>
      </c>
      <c r="Q52" s="125" t="s">
        <v>352</v>
      </c>
      <c r="R52" s="125" t="s">
        <v>353</v>
      </c>
      <c r="S52" s="125" t="s">
        <v>354</v>
      </c>
      <c r="T52" s="126" t="s">
        <v>355</v>
      </c>
      <c r="U52" s="142">
        <v>704</v>
      </c>
      <c r="V52" s="128" t="s">
        <v>294</v>
      </c>
      <c r="W52" s="127">
        <f>IF(U52="","",U52*0.75)</f>
        <v>528</v>
      </c>
      <c r="X52" s="128" t="s">
        <v>294</v>
      </c>
      <c r="Y52" s="145" t="s">
        <v>295</v>
      </c>
    </row>
    <row r="53" spans="1:25" ht="12.75" customHeight="1" x14ac:dyDescent="0.15">
      <c r="A53" s="155"/>
      <c r="B53" s="141"/>
      <c r="C53" s="132" t="s">
        <v>178</v>
      </c>
      <c r="D53" s="125"/>
      <c r="E53" s="125"/>
      <c r="F53" s="125"/>
      <c r="G53" s="126"/>
      <c r="H53" s="133">
        <v>18.2</v>
      </c>
      <c r="I53" s="132" t="s">
        <v>289</v>
      </c>
      <c r="J53" s="133">
        <f>IF(H53="","",ROUND(H53*0.75,2))</f>
        <v>13.65</v>
      </c>
      <c r="K53" s="132" t="s">
        <v>289</v>
      </c>
      <c r="L53" s="147" t="s">
        <v>356</v>
      </c>
      <c r="M53" s="144"/>
      <c r="N53" s="156"/>
      <c r="O53" s="154"/>
      <c r="P53" s="132" t="s">
        <v>225</v>
      </c>
      <c r="Q53" s="125"/>
      <c r="R53" s="125"/>
      <c r="S53" s="125"/>
      <c r="T53" s="126"/>
      <c r="U53" s="133">
        <v>21.5</v>
      </c>
      <c r="V53" s="132" t="s">
        <v>289</v>
      </c>
      <c r="W53" s="133">
        <f>IF(U53="","",ROUND(U53*0.75,2))</f>
        <v>16.13</v>
      </c>
      <c r="X53" s="132" t="s">
        <v>289</v>
      </c>
      <c r="Y53" s="147" t="s">
        <v>357</v>
      </c>
    </row>
    <row r="54" spans="1:25" ht="12.75" customHeight="1" x14ac:dyDescent="0.15">
      <c r="A54" s="155"/>
      <c r="B54" s="141"/>
      <c r="C54" s="132" t="s">
        <v>348</v>
      </c>
      <c r="D54" s="125"/>
      <c r="E54" s="125"/>
      <c r="F54" s="125"/>
      <c r="G54" s="126"/>
      <c r="H54" s="133">
        <v>12.6</v>
      </c>
      <c r="I54" s="132" t="s">
        <v>289</v>
      </c>
      <c r="J54" s="133">
        <f t="shared" si="0"/>
        <v>9.4499999999999993</v>
      </c>
      <c r="K54" s="132" t="s">
        <v>289</v>
      </c>
      <c r="L54" s="147"/>
      <c r="M54" s="144"/>
      <c r="N54" s="156"/>
      <c r="O54" s="154"/>
      <c r="P54" s="132" t="s">
        <v>358</v>
      </c>
      <c r="Q54" s="125"/>
      <c r="R54" s="125"/>
      <c r="S54" s="125"/>
      <c r="T54" s="126"/>
      <c r="U54" s="133">
        <v>28.4</v>
      </c>
      <c r="V54" s="132" t="s">
        <v>289</v>
      </c>
      <c r="W54" s="133">
        <f t="shared" si="1"/>
        <v>21.3</v>
      </c>
      <c r="X54" s="132" t="s">
        <v>289</v>
      </c>
      <c r="Y54" s="147"/>
    </row>
    <row r="55" spans="1:25" ht="12.75" customHeight="1" x14ac:dyDescent="0.15">
      <c r="A55" s="155"/>
      <c r="B55" s="141"/>
      <c r="C55" s="107" t="s">
        <v>59</v>
      </c>
      <c r="D55" s="125"/>
      <c r="E55" s="125"/>
      <c r="F55" s="125"/>
      <c r="G55" s="126"/>
      <c r="H55" s="133">
        <v>76.400000000000006</v>
      </c>
      <c r="I55" s="132" t="s">
        <v>289</v>
      </c>
      <c r="J55" s="133">
        <f t="shared" si="0"/>
        <v>57.3</v>
      </c>
      <c r="K55" s="132" t="s">
        <v>289</v>
      </c>
      <c r="L55" s="147"/>
      <c r="M55" s="144"/>
      <c r="N55" s="156"/>
      <c r="O55" s="154"/>
      <c r="P55" s="132" t="s">
        <v>132</v>
      </c>
      <c r="Q55" s="125"/>
      <c r="R55" s="125"/>
      <c r="S55" s="125"/>
      <c r="T55" s="126"/>
      <c r="U55" s="133">
        <v>87.6</v>
      </c>
      <c r="V55" s="132" t="s">
        <v>289</v>
      </c>
      <c r="W55" s="133">
        <f t="shared" si="1"/>
        <v>65.7</v>
      </c>
      <c r="X55" s="132" t="s">
        <v>289</v>
      </c>
      <c r="Y55" s="147"/>
    </row>
    <row r="56" spans="1:25" ht="12.75" customHeight="1" x14ac:dyDescent="0.15">
      <c r="A56" s="155"/>
      <c r="B56" s="141"/>
      <c r="C56" s="132" t="s">
        <v>104</v>
      </c>
      <c r="D56" s="125"/>
      <c r="E56" s="125"/>
      <c r="F56" s="125"/>
      <c r="G56" s="126"/>
      <c r="H56" s="138">
        <v>1.4</v>
      </c>
      <c r="I56" s="137" t="s">
        <v>289</v>
      </c>
      <c r="J56" s="138">
        <f t="shared" si="0"/>
        <v>1.05</v>
      </c>
      <c r="K56" s="137" t="s">
        <v>289</v>
      </c>
      <c r="L56" s="148"/>
      <c r="M56" s="144"/>
      <c r="N56" s="156"/>
      <c r="O56" s="154"/>
      <c r="P56" s="137"/>
      <c r="Q56" s="125"/>
      <c r="R56" s="125"/>
      <c r="S56" s="125"/>
      <c r="T56" s="126"/>
      <c r="U56" s="138">
        <v>1.9</v>
      </c>
      <c r="V56" s="137" t="s">
        <v>289</v>
      </c>
      <c r="W56" s="138">
        <f t="shared" si="1"/>
        <v>1.43</v>
      </c>
      <c r="X56" s="137" t="s">
        <v>289</v>
      </c>
      <c r="Y56" s="148"/>
    </row>
    <row r="57" spans="1:25" ht="12.75" customHeight="1" x14ac:dyDescent="0.15">
      <c r="A57" s="153" t="s">
        <v>359</v>
      </c>
      <c r="B57" s="154" t="s">
        <v>360</v>
      </c>
      <c r="C57" s="162" t="s">
        <v>189</v>
      </c>
      <c r="D57" s="125" t="s">
        <v>361</v>
      </c>
      <c r="E57" s="125" t="s">
        <v>362</v>
      </c>
      <c r="F57" s="125" t="s">
        <v>363</v>
      </c>
      <c r="G57" s="126" t="s">
        <v>355</v>
      </c>
      <c r="H57" s="142">
        <v>633</v>
      </c>
      <c r="I57" s="128" t="s">
        <v>294</v>
      </c>
      <c r="J57" s="127">
        <f>IF(H57="","",H57*0.75)</f>
        <v>474.75</v>
      </c>
      <c r="K57" s="128" t="s">
        <v>294</v>
      </c>
      <c r="L57" s="145" t="s">
        <v>295</v>
      </c>
      <c r="M57" s="130"/>
      <c r="N57" s="123">
        <v>26</v>
      </c>
      <c r="O57" s="141" t="s">
        <v>30</v>
      </c>
      <c r="P57" s="150" t="s">
        <v>193</v>
      </c>
      <c r="Q57" s="125" t="s">
        <v>364</v>
      </c>
      <c r="R57" s="125" t="s">
        <v>365</v>
      </c>
      <c r="S57" s="125" t="s">
        <v>366</v>
      </c>
      <c r="T57" s="126" t="s">
        <v>367</v>
      </c>
      <c r="U57" s="142">
        <v>587</v>
      </c>
      <c r="V57" s="128" t="s">
        <v>294</v>
      </c>
      <c r="W57" s="127">
        <f>IF(U57="","",U57*0.75)</f>
        <v>440.25</v>
      </c>
      <c r="X57" s="128" t="s">
        <v>294</v>
      </c>
      <c r="Y57" s="145" t="s">
        <v>295</v>
      </c>
    </row>
    <row r="58" spans="1:25" ht="12.75" customHeight="1" x14ac:dyDescent="0.15">
      <c r="A58" s="156"/>
      <c r="B58" s="154"/>
      <c r="C58" s="132" t="s">
        <v>368</v>
      </c>
      <c r="D58" s="125"/>
      <c r="E58" s="125"/>
      <c r="F58" s="125"/>
      <c r="G58" s="126"/>
      <c r="H58" s="133">
        <v>23.2</v>
      </c>
      <c r="I58" s="132" t="s">
        <v>289</v>
      </c>
      <c r="J58" s="133">
        <f>IF(H58="","",ROUND(H58*0.75,2))</f>
        <v>17.399999999999999</v>
      </c>
      <c r="K58" s="132" t="s">
        <v>289</v>
      </c>
      <c r="L58" s="147" t="s">
        <v>369</v>
      </c>
      <c r="M58" s="144"/>
      <c r="N58" s="155"/>
      <c r="O58" s="141"/>
      <c r="P58" s="132" t="s">
        <v>196</v>
      </c>
      <c r="Q58" s="125"/>
      <c r="R58" s="125"/>
      <c r="S58" s="125"/>
      <c r="T58" s="126"/>
      <c r="U58" s="133">
        <v>22.3</v>
      </c>
      <c r="V58" s="132" t="s">
        <v>289</v>
      </c>
      <c r="W58" s="133">
        <f>IF(U58="","",ROUND(U58*0.75,2))</f>
        <v>16.73</v>
      </c>
      <c r="X58" s="132" t="s">
        <v>289</v>
      </c>
      <c r="Y58" s="147" t="s">
        <v>369</v>
      </c>
    </row>
    <row r="59" spans="1:25" ht="12.75" customHeight="1" x14ac:dyDescent="0.15">
      <c r="A59" s="156"/>
      <c r="B59" s="154"/>
      <c r="C59" s="163" t="s">
        <v>370</v>
      </c>
      <c r="D59" s="125"/>
      <c r="E59" s="125"/>
      <c r="F59" s="125"/>
      <c r="G59" s="126"/>
      <c r="H59" s="133">
        <v>20.2</v>
      </c>
      <c r="I59" s="132" t="s">
        <v>289</v>
      </c>
      <c r="J59" s="133">
        <f t="shared" si="0"/>
        <v>15.15</v>
      </c>
      <c r="K59" s="132" t="s">
        <v>289</v>
      </c>
      <c r="L59" s="147" t="s">
        <v>371</v>
      </c>
      <c r="M59" s="144"/>
      <c r="N59" s="155"/>
      <c r="O59" s="141"/>
      <c r="P59" s="132" t="s">
        <v>288</v>
      </c>
      <c r="Q59" s="125"/>
      <c r="R59" s="125"/>
      <c r="S59" s="125"/>
      <c r="T59" s="126"/>
      <c r="U59" s="133">
        <v>15.7</v>
      </c>
      <c r="V59" s="132" t="s">
        <v>289</v>
      </c>
      <c r="W59" s="133">
        <f t="shared" si="1"/>
        <v>11.78</v>
      </c>
      <c r="X59" s="132" t="s">
        <v>289</v>
      </c>
      <c r="Y59" s="147" t="s">
        <v>371</v>
      </c>
    </row>
    <row r="60" spans="1:25" ht="12.75" customHeight="1" x14ac:dyDescent="0.15">
      <c r="A60" s="156"/>
      <c r="B60" s="154"/>
      <c r="C60" s="132" t="s">
        <v>122</v>
      </c>
      <c r="D60" s="125"/>
      <c r="E60" s="125"/>
      <c r="F60" s="125"/>
      <c r="G60" s="126"/>
      <c r="H60" s="133">
        <v>87.1</v>
      </c>
      <c r="I60" s="132" t="s">
        <v>289</v>
      </c>
      <c r="J60" s="133">
        <f t="shared" si="0"/>
        <v>65.33</v>
      </c>
      <c r="K60" s="132" t="s">
        <v>289</v>
      </c>
      <c r="L60" s="147"/>
      <c r="M60" s="144"/>
      <c r="N60" s="155"/>
      <c r="O60" s="141"/>
      <c r="P60" s="132" t="s">
        <v>182</v>
      </c>
      <c r="Q60" s="125"/>
      <c r="R60" s="125"/>
      <c r="S60" s="125"/>
      <c r="T60" s="126"/>
      <c r="U60" s="133">
        <v>87.7</v>
      </c>
      <c r="V60" s="132" t="s">
        <v>289</v>
      </c>
      <c r="W60" s="133">
        <f t="shared" si="1"/>
        <v>65.78</v>
      </c>
      <c r="X60" s="132" t="s">
        <v>289</v>
      </c>
      <c r="Y60" s="147"/>
    </row>
    <row r="61" spans="1:25" ht="12.75" customHeight="1" x14ac:dyDescent="0.15">
      <c r="A61" s="156"/>
      <c r="B61" s="154"/>
      <c r="C61" s="137"/>
      <c r="D61" s="125"/>
      <c r="E61" s="125"/>
      <c r="F61" s="125"/>
      <c r="G61" s="126"/>
      <c r="H61" s="138">
        <v>1.8</v>
      </c>
      <c r="I61" s="137" t="s">
        <v>289</v>
      </c>
      <c r="J61" s="138">
        <f t="shared" si="0"/>
        <v>1.35</v>
      </c>
      <c r="K61" s="137" t="s">
        <v>289</v>
      </c>
      <c r="L61" s="148"/>
      <c r="M61" s="144"/>
      <c r="N61" s="155"/>
      <c r="O61" s="141"/>
      <c r="P61" s="137"/>
      <c r="Q61" s="125"/>
      <c r="R61" s="125"/>
      <c r="S61" s="125"/>
      <c r="T61" s="126"/>
      <c r="U61" s="138">
        <v>1.6</v>
      </c>
      <c r="V61" s="137" t="s">
        <v>289</v>
      </c>
      <c r="W61" s="138">
        <f t="shared" si="1"/>
        <v>1.2</v>
      </c>
      <c r="X61" s="137" t="s">
        <v>289</v>
      </c>
      <c r="Y61" s="148"/>
    </row>
    <row r="62" spans="1:25" ht="12.75" customHeight="1" x14ac:dyDescent="0.15">
      <c r="A62" s="123">
        <v>12</v>
      </c>
      <c r="B62" s="141" t="s">
        <v>30</v>
      </c>
      <c r="C62" s="164" t="s">
        <v>193</v>
      </c>
      <c r="D62" s="125" t="s">
        <v>364</v>
      </c>
      <c r="E62" s="125" t="s">
        <v>365</v>
      </c>
      <c r="F62" s="125" t="s">
        <v>372</v>
      </c>
      <c r="G62" s="126" t="s">
        <v>367</v>
      </c>
      <c r="H62" s="142">
        <v>590</v>
      </c>
      <c r="I62" s="128" t="s">
        <v>294</v>
      </c>
      <c r="J62" s="127">
        <f>IF(H62="","",H62*0.75)</f>
        <v>442.5</v>
      </c>
      <c r="K62" s="128" t="s">
        <v>294</v>
      </c>
      <c r="L62" s="145" t="s">
        <v>295</v>
      </c>
      <c r="M62" s="130"/>
      <c r="N62" s="123">
        <v>27</v>
      </c>
      <c r="O62" s="141" t="s">
        <v>301</v>
      </c>
      <c r="P62" s="159" t="s">
        <v>200</v>
      </c>
      <c r="Q62" s="125" t="s">
        <v>373</v>
      </c>
      <c r="R62" s="125" t="s">
        <v>374</v>
      </c>
      <c r="S62" s="125" t="s">
        <v>375</v>
      </c>
      <c r="T62" s="126" t="s">
        <v>376</v>
      </c>
      <c r="U62" s="142">
        <v>675</v>
      </c>
      <c r="V62" s="128" t="s">
        <v>294</v>
      </c>
      <c r="W62" s="127">
        <f>IF(U62="","",U62*0.75)</f>
        <v>506.25</v>
      </c>
      <c r="X62" s="128" t="s">
        <v>294</v>
      </c>
      <c r="Y62" s="145" t="s">
        <v>295</v>
      </c>
    </row>
    <row r="63" spans="1:25" ht="12.75" customHeight="1" x14ac:dyDescent="0.15">
      <c r="A63" s="155"/>
      <c r="B63" s="141"/>
      <c r="C63" s="132" t="s">
        <v>196</v>
      </c>
      <c r="D63" s="125"/>
      <c r="E63" s="125"/>
      <c r="F63" s="125"/>
      <c r="G63" s="126"/>
      <c r="H63" s="133">
        <v>22.3</v>
      </c>
      <c r="I63" s="132" t="s">
        <v>289</v>
      </c>
      <c r="J63" s="133">
        <f>IF(H63="","",ROUND(H63*0.75,2))</f>
        <v>16.73</v>
      </c>
      <c r="K63" s="132" t="s">
        <v>289</v>
      </c>
      <c r="L63" s="147" t="s">
        <v>377</v>
      </c>
      <c r="M63" s="144"/>
      <c r="N63" s="155"/>
      <c r="O63" s="141"/>
      <c r="P63" s="132" t="s">
        <v>202</v>
      </c>
      <c r="Q63" s="125"/>
      <c r="R63" s="125"/>
      <c r="S63" s="125"/>
      <c r="T63" s="126"/>
      <c r="U63" s="133">
        <v>21.5</v>
      </c>
      <c r="V63" s="132" t="s">
        <v>289</v>
      </c>
      <c r="W63" s="133">
        <f>IF(U63="","",ROUND(U63*0.75,2))</f>
        <v>16.13</v>
      </c>
      <c r="X63" s="132" t="s">
        <v>289</v>
      </c>
      <c r="Y63" s="147" t="s">
        <v>378</v>
      </c>
    </row>
    <row r="64" spans="1:25" ht="12.75" customHeight="1" x14ac:dyDescent="0.15">
      <c r="A64" s="155"/>
      <c r="B64" s="141"/>
      <c r="C64" s="132" t="s">
        <v>288</v>
      </c>
      <c r="D64" s="125"/>
      <c r="E64" s="125"/>
      <c r="F64" s="125"/>
      <c r="G64" s="126"/>
      <c r="H64" s="133">
        <v>15.7</v>
      </c>
      <c r="I64" s="132" t="s">
        <v>289</v>
      </c>
      <c r="J64" s="133">
        <f t="shared" si="0"/>
        <v>11.78</v>
      </c>
      <c r="K64" s="132" t="s">
        <v>289</v>
      </c>
      <c r="L64" s="147"/>
      <c r="M64" s="144"/>
      <c r="N64" s="155"/>
      <c r="O64" s="141"/>
      <c r="P64" s="132" t="s">
        <v>288</v>
      </c>
      <c r="Q64" s="125"/>
      <c r="R64" s="125"/>
      <c r="S64" s="125"/>
      <c r="T64" s="126"/>
      <c r="U64" s="133">
        <v>22.2</v>
      </c>
      <c r="V64" s="132" t="s">
        <v>289</v>
      </c>
      <c r="W64" s="133">
        <f t="shared" si="1"/>
        <v>16.649999999999999</v>
      </c>
      <c r="X64" s="132" t="s">
        <v>289</v>
      </c>
      <c r="Y64" s="147"/>
    </row>
    <row r="65" spans="1:25" ht="12.75" customHeight="1" x14ac:dyDescent="0.15">
      <c r="A65" s="155"/>
      <c r="B65" s="141"/>
      <c r="C65" s="132" t="s">
        <v>169</v>
      </c>
      <c r="D65" s="125"/>
      <c r="E65" s="125"/>
      <c r="F65" s="125"/>
      <c r="G65" s="126"/>
      <c r="H65" s="133">
        <v>88.6</v>
      </c>
      <c r="I65" s="132" t="s">
        <v>289</v>
      </c>
      <c r="J65" s="133">
        <f t="shared" si="0"/>
        <v>66.45</v>
      </c>
      <c r="K65" s="132" t="s">
        <v>289</v>
      </c>
      <c r="L65" s="147"/>
      <c r="M65" s="144"/>
      <c r="N65" s="155"/>
      <c r="O65" s="141"/>
      <c r="P65" s="132"/>
      <c r="Q65" s="125"/>
      <c r="R65" s="125"/>
      <c r="S65" s="125"/>
      <c r="T65" s="126"/>
      <c r="U65" s="133">
        <v>96.6</v>
      </c>
      <c r="V65" s="132" t="s">
        <v>289</v>
      </c>
      <c r="W65" s="133">
        <f t="shared" si="1"/>
        <v>72.45</v>
      </c>
      <c r="X65" s="132" t="s">
        <v>289</v>
      </c>
      <c r="Y65" s="147"/>
    </row>
    <row r="66" spans="1:25" ht="12.75" customHeight="1" x14ac:dyDescent="0.15">
      <c r="A66" s="155"/>
      <c r="B66" s="141"/>
      <c r="C66" s="137"/>
      <c r="D66" s="125"/>
      <c r="E66" s="125"/>
      <c r="F66" s="125"/>
      <c r="G66" s="126"/>
      <c r="H66" s="138">
        <v>1.6</v>
      </c>
      <c r="I66" s="137" t="s">
        <v>289</v>
      </c>
      <c r="J66" s="138">
        <f t="shared" si="0"/>
        <v>1.2</v>
      </c>
      <c r="K66" s="137" t="s">
        <v>289</v>
      </c>
      <c r="L66" s="148"/>
      <c r="M66" s="144"/>
      <c r="N66" s="155"/>
      <c r="O66" s="141"/>
      <c r="P66" s="137"/>
      <c r="Q66" s="125"/>
      <c r="R66" s="125"/>
      <c r="S66" s="125"/>
      <c r="T66" s="126"/>
      <c r="U66" s="138">
        <v>2.6</v>
      </c>
      <c r="V66" s="137" t="s">
        <v>289</v>
      </c>
      <c r="W66" s="138">
        <f t="shared" si="1"/>
        <v>1.95</v>
      </c>
      <c r="X66" s="137" t="s">
        <v>289</v>
      </c>
      <c r="Y66" s="148"/>
    </row>
    <row r="67" spans="1:25" ht="12.75" customHeight="1" x14ac:dyDescent="0.15">
      <c r="A67" s="123">
        <v>13</v>
      </c>
      <c r="B67" s="141" t="s">
        <v>301</v>
      </c>
      <c r="C67" s="159" t="s">
        <v>200</v>
      </c>
      <c r="D67" s="125" t="s">
        <v>373</v>
      </c>
      <c r="E67" s="125" t="s">
        <v>374</v>
      </c>
      <c r="F67" s="125" t="s">
        <v>375</v>
      </c>
      <c r="G67" s="126" t="s">
        <v>376</v>
      </c>
      <c r="H67" s="142">
        <v>675</v>
      </c>
      <c r="I67" s="128" t="s">
        <v>294</v>
      </c>
      <c r="J67" s="127">
        <f>IF(H67="","",H67*0.75)</f>
        <v>506.25</v>
      </c>
      <c r="K67" s="128" t="s">
        <v>294</v>
      </c>
      <c r="L67" s="145" t="s">
        <v>295</v>
      </c>
      <c r="M67" s="130"/>
      <c r="N67" s="123">
        <v>28</v>
      </c>
      <c r="O67" s="141" t="s">
        <v>324</v>
      </c>
      <c r="P67" s="165" t="s">
        <v>205</v>
      </c>
      <c r="Q67" s="125" t="s">
        <v>379</v>
      </c>
      <c r="R67" s="125" t="s">
        <v>380</v>
      </c>
      <c r="S67" s="125" t="s">
        <v>381</v>
      </c>
      <c r="T67" s="126" t="s">
        <v>382</v>
      </c>
      <c r="U67" s="142">
        <v>623</v>
      </c>
      <c r="V67" s="128" t="s">
        <v>294</v>
      </c>
      <c r="W67" s="127">
        <f>IF(U67="","",U67*0.75)</f>
        <v>467.25</v>
      </c>
      <c r="X67" s="128" t="s">
        <v>294</v>
      </c>
      <c r="Y67" s="145" t="s">
        <v>295</v>
      </c>
    </row>
    <row r="68" spans="1:25" ht="12.75" customHeight="1" x14ac:dyDescent="0.15">
      <c r="A68" s="155"/>
      <c r="B68" s="141"/>
      <c r="C68" s="132" t="s">
        <v>202</v>
      </c>
      <c r="D68" s="125"/>
      <c r="E68" s="125"/>
      <c r="F68" s="125"/>
      <c r="G68" s="126"/>
      <c r="H68" s="133">
        <v>21.5</v>
      </c>
      <c r="I68" s="132" t="s">
        <v>289</v>
      </c>
      <c r="J68" s="133">
        <f>IF(H68="","",ROUND(H68*0.75,2))</f>
        <v>16.13</v>
      </c>
      <c r="K68" s="132" t="s">
        <v>289</v>
      </c>
      <c r="L68" s="147" t="s">
        <v>378</v>
      </c>
      <c r="M68" s="144"/>
      <c r="N68" s="155"/>
      <c r="O68" s="141"/>
      <c r="P68" s="132" t="s">
        <v>206</v>
      </c>
      <c r="Q68" s="125"/>
      <c r="R68" s="125"/>
      <c r="S68" s="125"/>
      <c r="T68" s="126"/>
      <c r="U68" s="133">
        <v>22.5</v>
      </c>
      <c r="V68" s="132" t="s">
        <v>289</v>
      </c>
      <c r="W68" s="133">
        <f>IF(U68="","",ROUND(U68*0.75,2))</f>
        <v>16.88</v>
      </c>
      <c r="X68" s="132" t="s">
        <v>289</v>
      </c>
      <c r="Y68" s="147" t="s">
        <v>383</v>
      </c>
    </row>
    <row r="69" spans="1:25" ht="12.75" customHeight="1" x14ac:dyDescent="0.15">
      <c r="A69" s="155"/>
      <c r="B69" s="141"/>
      <c r="C69" s="132" t="s">
        <v>288</v>
      </c>
      <c r="D69" s="125"/>
      <c r="E69" s="125"/>
      <c r="F69" s="125"/>
      <c r="G69" s="126"/>
      <c r="H69" s="133">
        <v>22.2</v>
      </c>
      <c r="I69" s="132" t="s">
        <v>289</v>
      </c>
      <c r="J69" s="133">
        <f t="shared" si="0"/>
        <v>16.649999999999999</v>
      </c>
      <c r="K69" s="132" t="s">
        <v>289</v>
      </c>
      <c r="L69" s="147"/>
      <c r="M69" s="144"/>
      <c r="N69" s="155"/>
      <c r="O69" s="141"/>
      <c r="P69" s="132" t="s">
        <v>384</v>
      </c>
      <c r="Q69" s="125"/>
      <c r="R69" s="125"/>
      <c r="S69" s="125"/>
      <c r="T69" s="126"/>
      <c r="U69" s="133">
        <v>19.5</v>
      </c>
      <c r="V69" s="132" t="s">
        <v>289</v>
      </c>
      <c r="W69" s="133">
        <f t="shared" si="1"/>
        <v>14.63</v>
      </c>
      <c r="X69" s="132" t="s">
        <v>289</v>
      </c>
      <c r="Y69" s="147" t="s">
        <v>336</v>
      </c>
    </row>
    <row r="70" spans="1:25" ht="12.75" customHeight="1" x14ac:dyDescent="0.15">
      <c r="A70" s="155"/>
      <c r="B70" s="141"/>
      <c r="C70" s="132"/>
      <c r="D70" s="125"/>
      <c r="E70" s="125"/>
      <c r="F70" s="125"/>
      <c r="G70" s="126"/>
      <c r="H70" s="133">
        <v>96.6</v>
      </c>
      <c r="I70" s="132" t="s">
        <v>289</v>
      </c>
      <c r="J70" s="133">
        <f t="shared" si="0"/>
        <v>72.45</v>
      </c>
      <c r="K70" s="132" t="s">
        <v>289</v>
      </c>
      <c r="L70" s="147"/>
      <c r="M70" s="144"/>
      <c r="N70" s="155"/>
      <c r="O70" s="141"/>
      <c r="P70" s="132" t="s">
        <v>104</v>
      </c>
      <c r="Q70" s="125"/>
      <c r="R70" s="125"/>
      <c r="S70" s="125"/>
      <c r="T70" s="126"/>
      <c r="U70" s="133">
        <v>86.3</v>
      </c>
      <c r="V70" s="132" t="s">
        <v>289</v>
      </c>
      <c r="W70" s="133">
        <f t="shared" si="1"/>
        <v>64.73</v>
      </c>
      <c r="X70" s="132" t="s">
        <v>289</v>
      </c>
      <c r="Y70" s="147"/>
    </row>
    <row r="71" spans="1:25" ht="12.75" customHeight="1" x14ac:dyDescent="0.15">
      <c r="A71" s="155"/>
      <c r="B71" s="141"/>
      <c r="C71" s="137"/>
      <c r="D71" s="125"/>
      <c r="E71" s="125"/>
      <c r="F71" s="125"/>
      <c r="G71" s="126"/>
      <c r="H71" s="138">
        <v>2.6</v>
      </c>
      <c r="I71" s="137" t="s">
        <v>289</v>
      </c>
      <c r="J71" s="138">
        <f t="shared" si="0"/>
        <v>1.95</v>
      </c>
      <c r="K71" s="137" t="s">
        <v>289</v>
      </c>
      <c r="L71" s="148"/>
      <c r="M71" s="144"/>
      <c r="N71" s="155"/>
      <c r="O71" s="141"/>
      <c r="P71" s="137"/>
      <c r="Q71" s="125"/>
      <c r="R71" s="125"/>
      <c r="S71" s="125"/>
      <c r="T71" s="126"/>
      <c r="U71" s="138">
        <v>1.6</v>
      </c>
      <c r="V71" s="137" t="s">
        <v>289</v>
      </c>
      <c r="W71" s="138">
        <f t="shared" si="1"/>
        <v>1.2</v>
      </c>
      <c r="X71" s="137" t="s">
        <v>289</v>
      </c>
      <c r="Y71" s="148"/>
    </row>
    <row r="72" spans="1:25" ht="12.75" customHeight="1" x14ac:dyDescent="0.15">
      <c r="A72" s="123">
        <v>14</v>
      </c>
      <c r="B72" s="141" t="s">
        <v>324</v>
      </c>
      <c r="C72" s="165" t="s">
        <v>205</v>
      </c>
      <c r="D72" s="125" t="s">
        <v>379</v>
      </c>
      <c r="E72" s="125" t="s">
        <v>380</v>
      </c>
      <c r="F72" s="125" t="s">
        <v>385</v>
      </c>
      <c r="G72" s="126" t="s">
        <v>382</v>
      </c>
      <c r="H72" s="142">
        <v>617</v>
      </c>
      <c r="I72" s="128" t="s">
        <v>294</v>
      </c>
      <c r="J72" s="127">
        <f>IF(H72="","",H72*0.75)</f>
        <v>462.75</v>
      </c>
      <c r="K72" s="128" t="s">
        <v>294</v>
      </c>
      <c r="L72" s="145" t="s">
        <v>295</v>
      </c>
      <c r="M72" s="130"/>
      <c r="N72" s="123">
        <v>29</v>
      </c>
      <c r="O72" s="141" t="s">
        <v>254</v>
      </c>
      <c r="P72" s="124" t="s">
        <v>255</v>
      </c>
      <c r="Q72" s="125" t="s">
        <v>386</v>
      </c>
      <c r="R72" s="125" t="s">
        <v>387</v>
      </c>
      <c r="S72" s="125" t="s">
        <v>388</v>
      </c>
      <c r="T72" s="126" t="s">
        <v>389</v>
      </c>
      <c r="U72" s="142">
        <v>678</v>
      </c>
      <c r="V72" s="128" t="s">
        <v>294</v>
      </c>
      <c r="W72" s="127">
        <f>IF(U72="","",U72*0.75)</f>
        <v>508.5</v>
      </c>
      <c r="X72" s="128" t="s">
        <v>294</v>
      </c>
      <c r="Y72" s="129"/>
    </row>
    <row r="73" spans="1:25" ht="12.75" customHeight="1" x14ac:dyDescent="0.15">
      <c r="A73" s="155"/>
      <c r="B73" s="141"/>
      <c r="C73" s="132" t="s">
        <v>206</v>
      </c>
      <c r="D73" s="146"/>
      <c r="E73" s="146"/>
      <c r="F73" s="146"/>
      <c r="G73" s="166"/>
      <c r="H73" s="133">
        <v>22.8</v>
      </c>
      <c r="I73" s="132" t="s">
        <v>289</v>
      </c>
      <c r="J73" s="133">
        <f>IF(H73="","",ROUND(H73*0.75,2))</f>
        <v>17.100000000000001</v>
      </c>
      <c r="K73" s="132" t="s">
        <v>289</v>
      </c>
      <c r="L73" s="147" t="s">
        <v>390</v>
      </c>
      <c r="M73" s="144"/>
      <c r="N73" s="155"/>
      <c r="O73" s="141"/>
      <c r="P73" s="132" t="s">
        <v>267</v>
      </c>
      <c r="Q73" s="146"/>
      <c r="R73" s="146"/>
      <c r="S73" s="146"/>
      <c r="T73" s="166"/>
      <c r="U73" s="133">
        <v>23.4</v>
      </c>
      <c r="V73" s="132" t="s">
        <v>289</v>
      </c>
      <c r="W73" s="133">
        <f>IF(U73="","",ROUND(U73*0.75,2))</f>
        <v>17.55</v>
      </c>
      <c r="X73" s="132" t="s">
        <v>289</v>
      </c>
      <c r="Y73" s="135"/>
    </row>
    <row r="74" spans="1:25" ht="12.75" customHeight="1" x14ac:dyDescent="0.15">
      <c r="A74" s="155"/>
      <c r="B74" s="141"/>
      <c r="C74" s="132" t="s">
        <v>384</v>
      </c>
      <c r="D74" s="146"/>
      <c r="E74" s="146"/>
      <c r="F74" s="146"/>
      <c r="G74" s="166"/>
      <c r="H74" s="133">
        <v>19.399999999999999</v>
      </c>
      <c r="I74" s="132" t="s">
        <v>289</v>
      </c>
      <c r="J74" s="133">
        <f t="shared" si="0"/>
        <v>14.55</v>
      </c>
      <c r="K74" s="132" t="s">
        <v>289</v>
      </c>
      <c r="L74" s="147" t="s">
        <v>323</v>
      </c>
      <c r="M74" s="144"/>
      <c r="N74" s="155"/>
      <c r="O74" s="141"/>
      <c r="P74" s="132" t="s">
        <v>348</v>
      </c>
      <c r="Q74" s="146"/>
      <c r="R74" s="146"/>
      <c r="S74" s="146"/>
      <c r="T74" s="166"/>
      <c r="U74" s="133">
        <v>17.8</v>
      </c>
      <c r="V74" s="132" t="s">
        <v>289</v>
      </c>
      <c r="W74" s="133">
        <f t="shared" si="1"/>
        <v>13.35</v>
      </c>
      <c r="X74" s="132" t="s">
        <v>289</v>
      </c>
      <c r="Y74" s="135"/>
    </row>
    <row r="75" spans="1:25" ht="12.75" customHeight="1" x14ac:dyDescent="0.15">
      <c r="A75" s="155"/>
      <c r="B75" s="141"/>
      <c r="C75" s="132" t="s">
        <v>122</v>
      </c>
      <c r="D75" s="146"/>
      <c r="E75" s="146"/>
      <c r="F75" s="146"/>
      <c r="G75" s="166"/>
      <c r="H75" s="133">
        <v>84.7</v>
      </c>
      <c r="I75" s="132" t="s">
        <v>289</v>
      </c>
      <c r="J75" s="133">
        <f t="shared" si="0"/>
        <v>63.53</v>
      </c>
      <c r="K75" s="132" t="s">
        <v>289</v>
      </c>
      <c r="L75" s="147"/>
      <c r="M75" s="144"/>
      <c r="N75" s="155"/>
      <c r="O75" s="141"/>
      <c r="P75" s="132" t="s">
        <v>42</v>
      </c>
      <c r="Q75" s="146"/>
      <c r="R75" s="146"/>
      <c r="S75" s="146"/>
      <c r="T75" s="166"/>
      <c r="U75" s="133">
        <v>102</v>
      </c>
      <c r="V75" s="132" t="s">
        <v>289</v>
      </c>
      <c r="W75" s="133">
        <f t="shared" si="1"/>
        <v>76.5</v>
      </c>
      <c r="X75" s="132" t="s">
        <v>289</v>
      </c>
      <c r="Y75" s="135"/>
    </row>
    <row r="76" spans="1:25" ht="12.75" customHeight="1" x14ac:dyDescent="0.15">
      <c r="A76" s="155"/>
      <c r="B76" s="141"/>
      <c r="C76" s="137"/>
      <c r="D76" s="146"/>
      <c r="E76" s="146"/>
      <c r="F76" s="146"/>
      <c r="G76" s="166"/>
      <c r="H76" s="138">
        <v>1.6</v>
      </c>
      <c r="I76" s="137" t="s">
        <v>289</v>
      </c>
      <c r="J76" s="138">
        <f t="shared" si="0"/>
        <v>1.2</v>
      </c>
      <c r="K76" s="137" t="s">
        <v>289</v>
      </c>
      <c r="L76" s="148"/>
      <c r="M76" s="144"/>
      <c r="N76" s="155"/>
      <c r="O76" s="141"/>
      <c r="P76" s="137"/>
      <c r="Q76" s="146"/>
      <c r="R76" s="146"/>
      <c r="S76" s="146"/>
      <c r="T76" s="166"/>
      <c r="U76" s="138">
        <v>1.3</v>
      </c>
      <c r="V76" s="137" t="s">
        <v>289</v>
      </c>
      <c r="W76" s="138">
        <f t="shared" si="1"/>
        <v>0.98</v>
      </c>
      <c r="X76" s="137" t="s">
        <v>289</v>
      </c>
      <c r="Y76" s="140"/>
    </row>
    <row r="77" spans="1:25" ht="12.75" customHeight="1" x14ac:dyDescent="0.15">
      <c r="A77" s="123">
        <v>15</v>
      </c>
      <c r="B77" s="123" t="s">
        <v>254</v>
      </c>
      <c r="C77" s="124" t="s">
        <v>255</v>
      </c>
      <c r="D77" s="125" t="s">
        <v>386</v>
      </c>
      <c r="E77" s="125" t="s">
        <v>387</v>
      </c>
      <c r="F77" s="125" t="s">
        <v>388</v>
      </c>
      <c r="G77" s="126" t="s">
        <v>389</v>
      </c>
      <c r="H77" s="142">
        <v>680</v>
      </c>
      <c r="I77" s="128" t="s">
        <v>294</v>
      </c>
      <c r="J77" s="127">
        <f>IF(H77="","",H77*0.75)</f>
        <v>510</v>
      </c>
      <c r="K77" s="128" t="s">
        <v>294</v>
      </c>
      <c r="L77" s="129"/>
      <c r="M77" s="130"/>
      <c r="N77" s="123">
        <v>30</v>
      </c>
      <c r="O77" s="123" t="s">
        <v>261</v>
      </c>
      <c r="P77" s="131" t="s">
        <v>262</v>
      </c>
      <c r="Q77" s="125" t="s">
        <v>391</v>
      </c>
      <c r="R77" s="125" t="s">
        <v>392</v>
      </c>
      <c r="S77" s="125" t="s">
        <v>393</v>
      </c>
      <c r="T77" s="126" t="s">
        <v>394</v>
      </c>
      <c r="U77" s="142">
        <v>553</v>
      </c>
      <c r="V77" s="128" t="s">
        <v>294</v>
      </c>
      <c r="W77" s="127">
        <f>IF(U77="","",U77*0.75)</f>
        <v>414.75</v>
      </c>
      <c r="X77" s="128" t="s">
        <v>294</v>
      </c>
      <c r="Y77" s="129"/>
    </row>
    <row r="78" spans="1:25" ht="12.75" customHeight="1" x14ac:dyDescent="0.15">
      <c r="A78" s="123"/>
      <c r="B78" s="123"/>
      <c r="C78" s="132" t="s">
        <v>267</v>
      </c>
      <c r="D78" s="125"/>
      <c r="E78" s="125"/>
      <c r="F78" s="125"/>
      <c r="G78" s="126"/>
      <c r="H78" s="133">
        <v>23.4</v>
      </c>
      <c r="I78" s="132" t="s">
        <v>289</v>
      </c>
      <c r="J78" s="133">
        <f>IF(H78="","",ROUND(H78*0.75,2))</f>
        <v>17.55</v>
      </c>
      <c r="K78" s="132" t="s">
        <v>289</v>
      </c>
      <c r="L78" s="135"/>
      <c r="M78" s="144"/>
      <c r="N78" s="123"/>
      <c r="O78" s="123"/>
      <c r="P78" s="132" t="s">
        <v>269</v>
      </c>
      <c r="Q78" s="125"/>
      <c r="R78" s="125"/>
      <c r="S78" s="125"/>
      <c r="T78" s="126"/>
      <c r="U78" s="133">
        <v>19.899999999999999</v>
      </c>
      <c r="V78" s="132" t="s">
        <v>289</v>
      </c>
      <c r="W78" s="133">
        <f t="shared" ref="W78:W86" si="2">IF(U78="","",ROUND(U78*0.75,2))</f>
        <v>14.93</v>
      </c>
      <c r="X78" s="132" t="s">
        <v>289</v>
      </c>
      <c r="Y78" s="135"/>
    </row>
    <row r="79" spans="1:25" ht="12.75" customHeight="1" x14ac:dyDescent="0.15">
      <c r="A79" s="123"/>
      <c r="B79" s="123"/>
      <c r="C79" s="132" t="s">
        <v>348</v>
      </c>
      <c r="D79" s="125"/>
      <c r="E79" s="125"/>
      <c r="F79" s="125"/>
      <c r="G79" s="126"/>
      <c r="H79" s="133">
        <v>17.8</v>
      </c>
      <c r="I79" s="132" t="s">
        <v>289</v>
      </c>
      <c r="J79" s="133">
        <f>IF(H79="","",ROUND(H79*0.75,2))</f>
        <v>13.35</v>
      </c>
      <c r="K79" s="132" t="s">
        <v>289</v>
      </c>
      <c r="L79" s="135"/>
      <c r="M79" s="144"/>
      <c r="N79" s="123"/>
      <c r="O79" s="123"/>
      <c r="P79" s="132" t="s">
        <v>271</v>
      </c>
      <c r="Q79" s="125"/>
      <c r="R79" s="125"/>
      <c r="S79" s="125"/>
      <c r="T79" s="126"/>
      <c r="U79" s="133">
        <v>17.99999999999989</v>
      </c>
      <c r="V79" s="132" t="s">
        <v>289</v>
      </c>
      <c r="W79" s="133">
        <f t="shared" si="2"/>
        <v>13.5</v>
      </c>
      <c r="X79" s="132" t="s">
        <v>289</v>
      </c>
      <c r="Y79" s="135"/>
    </row>
    <row r="80" spans="1:25" ht="12.75" customHeight="1" x14ac:dyDescent="0.15">
      <c r="A80" s="123"/>
      <c r="B80" s="123"/>
      <c r="C80" s="132" t="s">
        <v>42</v>
      </c>
      <c r="D80" s="125"/>
      <c r="E80" s="125"/>
      <c r="F80" s="125"/>
      <c r="G80" s="126"/>
      <c r="H80" s="133">
        <v>102.6</v>
      </c>
      <c r="I80" s="132" t="s">
        <v>289</v>
      </c>
      <c r="J80" s="133">
        <f>IF(H80="","",ROUND(H80*0.75,2))</f>
        <v>76.95</v>
      </c>
      <c r="K80" s="132" t="s">
        <v>289</v>
      </c>
      <c r="L80" s="135"/>
      <c r="M80" s="144"/>
      <c r="N80" s="123"/>
      <c r="O80" s="123"/>
      <c r="P80" s="132"/>
      <c r="Q80" s="125"/>
      <c r="R80" s="125"/>
      <c r="S80" s="125"/>
      <c r="T80" s="126"/>
      <c r="U80" s="133">
        <v>77.2</v>
      </c>
      <c r="V80" s="132" t="s">
        <v>289</v>
      </c>
      <c r="W80" s="133">
        <f t="shared" si="2"/>
        <v>57.9</v>
      </c>
      <c r="X80" s="132" t="s">
        <v>289</v>
      </c>
      <c r="Y80" s="135"/>
    </row>
    <row r="81" spans="1:26" ht="12.75" customHeight="1" x14ac:dyDescent="0.15">
      <c r="A81" s="123"/>
      <c r="B81" s="123"/>
      <c r="C81" s="137"/>
      <c r="D81" s="125"/>
      <c r="E81" s="125"/>
      <c r="F81" s="125"/>
      <c r="G81" s="126"/>
      <c r="H81" s="138">
        <v>1.3</v>
      </c>
      <c r="I81" s="137" t="s">
        <v>289</v>
      </c>
      <c r="J81" s="138">
        <f>IF(H81="","",ROUND(H81*0.75,2))</f>
        <v>0.98</v>
      </c>
      <c r="K81" s="137" t="s">
        <v>289</v>
      </c>
      <c r="L81" s="140"/>
      <c r="M81" s="144"/>
      <c r="N81" s="123"/>
      <c r="O81" s="123"/>
      <c r="P81" s="137"/>
      <c r="Q81" s="125"/>
      <c r="R81" s="125"/>
      <c r="S81" s="125"/>
      <c r="T81" s="126"/>
      <c r="U81" s="138">
        <v>2.9</v>
      </c>
      <c r="V81" s="137" t="s">
        <v>289</v>
      </c>
      <c r="W81" s="138">
        <f t="shared" si="2"/>
        <v>2.1800000000000002</v>
      </c>
      <c r="X81" s="137" t="s">
        <v>289</v>
      </c>
      <c r="Y81" s="140"/>
    </row>
    <row r="82" spans="1:26" ht="12.75" customHeight="1" x14ac:dyDescent="0.15">
      <c r="A82" s="123" t="s">
        <v>395</v>
      </c>
      <c r="B82" s="123"/>
      <c r="C82" s="115" t="s">
        <v>396</v>
      </c>
      <c r="D82" s="167" t="s">
        <v>397</v>
      </c>
      <c r="E82" s="168"/>
      <c r="F82" s="168"/>
      <c r="G82" s="169"/>
      <c r="H82" s="136"/>
      <c r="I82" s="144"/>
      <c r="J82" s="136"/>
      <c r="K82" s="144"/>
      <c r="M82" s="144"/>
      <c r="N82" s="123">
        <v>31</v>
      </c>
      <c r="O82" s="123" t="s">
        <v>273</v>
      </c>
      <c r="P82" s="124" t="s">
        <v>96</v>
      </c>
      <c r="Q82" s="125" t="s">
        <v>398</v>
      </c>
      <c r="R82" s="125" t="s">
        <v>399</v>
      </c>
      <c r="S82" s="125" t="s">
        <v>400</v>
      </c>
      <c r="T82" s="126" t="s">
        <v>401</v>
      </c>
      <c r="U82" s="142">
        <v>665</v>
      </c>
      <c r="V82" s="128" t="s">
        <v>312</v>
      </c>
      <c r="W82" s="127">
        <f>IF(U82="","",U82*0.75)</f>
        <v>498.75</v>
      </c>
      <c r="X82" s="128" t="s">
        <v>312</v>
      </c>
      <c r="Y82" s="129"/>
    </row>
    <row r="83" spans="1:26" ht="12.75" customHeight="1" x14ac:dyDescent="0.15">
      <c r="A83" s="123"/>
      <c r="B83" s="123"/>
      <c r="C83" s="115" t="s">
        <v>402</v>
      </c>
      <c r="D83" s="170" t="s">
        <v>403</v>
      </c>
      <c r="E83" s="170" t="s">
        <v>404</v>
      </c>
      <c r="F83" s="170" t="s">
        <v>405</v>
      </c>
      <c r="G83" s="170" t="s">
        <v>406</v>
      </c>
      <c r="H83" s="170" t="s">
        <v>407</v>
      </c>
      <c r="I83" s="144"/>
      <c r="J83" s="171"/>
      <c r="K83" s="144"/>
      <c r="M83" s="144"/>
      <c r="N83" s="123"/>
      <c r="O83" s="123"/>
      <c r="P83" s="132" t="s">
        <v>100</v>
      </c>
      <c r="Q83" s="125"/>
      <c r="R83" s="125"/>
      <c r="S83" s="125"/>
      <c r="T83" s="126"/>
      <c r="U83" s="133">
        <v>20.199999999999889</v>
      </c>
      <c r="V83" s="132" t="s">
        <v>307</v>
      </c>
      <c r="W83" s="133">
        <f>IF(U83="","",ROUND(U83*0.75,2))</f>
        <v>15.15</v>
      </c>
      <c r="X83" s="132" t="s">
        <v>307</v>
      </c>
      <c r="Y83" s="135"/>
      <c r="Z83" s="144"/>
    </row>
    <row r="84" spans="1:26" ht="12.75" customHeight="1" x14ac:dyDescent="0.15">
      <c r="A84" s="172" t="s">
        <v>408</v>
      </c>
      <c r="B84" s="173" t="s">
        <v>409</v>
      </c>
      <c r="C84" s="174" t="s">
        <v>410</v>
      </c>
      <c r="D84" s="175">
        <f>19066/31</f>
        <v>615.0322580645161</v>
      </c>
      <c r="E84" s="176">
        <f>673.5/31</f>
        <v>21.725806451612904</v>
      </c>
      <c r="F84" s="176">
        <f>592.1/31</f>
        <v>19.100000000000001</v>
      </c>
      <c r="G84" s="176">
        <f>2693.2/31</f>
        <v>86.877419354838707</v>
      </c>
      <c r="H84" s="176">
        <f>53.5/31</f>
        <v>1.7258064516129032</v>
      </c>
      <c r="I84" s="144"/>
      <c r="J84" s="177"/>
      <c r="K84" s="144"/>
      <c r="M84" s="144"/>
      <c r="N84" s="123"/>
      <c r="O84" s="123"/>
      <c r="P84" s="132" t="s">
        <v>411</v>
      </c>
      <c r="Q84" s="125"/>
      <c r="R84" s="125"/>
      <c r="S84" s="125"/>
      <c r="T84" s="126"/>
      <c r="U84" s="133">
        <v>22.8</v>
      </c>
      <c r="V84" s="132" t="s">
        <v>307</v>
      </c>
      <c r="W84" s="133">
        <f t="shared" si="2"/>
        <v>17.100000000000001</v>
      </c>
      <c r="X84" s="132" t="s">
        <v>307</v>
      </c>
      <c r="Y84" s="135"/>
      <c r="Z84" s="144"/>
    </row>
    <row r="85" spans="1:26" ht="12.75" customHeight="1" x14ac:dyDescent="0.15">
      <c r="A85" s="172" t="s">
        <v>412</v>
      </c>
      <c r="B85" s="173" t="s">
        <v>409</v>
      </c>
      <c r="C85" s="174" t="s">
        <v>413</v>
      </c>
      <c r="D85" s="175">
        <f>+D84*0.75</f>
        <v>461.27419354838707</v>
      </c>
      <c r="E85" s="176">
        <f>+E84*0.75</f>
        <v>16.29435483870968</v>
      </c>
      <c r="F85" s="176">
        <f>+F84*0.75</f>
        <v>14.325000000000001</v>
      </c>
      <c r="G85" s="176">
        <f>+G84*0.75</f>
        <v>65.158064516129031</v>
      </c>
      <c r="H85" s="176">
        <f>+H84*0.75</f>
        <v>1.2943548387096775</v>
      </c>
      <c r="I85" s="144"/>
      <c r="J85" s="177"/>
      <c r="K85" s="144"/>
      <c r="M85" s="144"/>
      <c r="N85" s="123"/>
      <c r="O85" s="123"/>
      <c r="P85" s="132"/>
      <c r="Q85" s="125"/>
      <c r="R85" s="125"/>
      <c r="S85" s="125"/>
      <c r="T85" s="126"/>
      <c r="U85" s="133">
        <v>92.5</v>
      </c>
      <c r="V85" s="132" t="s">
        <v>414</v>
      </c>
      <c r="W85" s="133">
        <f t="shared" si="2"/>
        <v>69.38</v>
      </c>
      <c r="X85" s="132" t="s">
        <v>414</v>
      </c>
      <c r="Y85" s="135"/>
      <c r="Z85" s="144"/>
    </row>
    <row r="86" spans="1:26" ht="12.75" customHeight="1" x14ac:dyDescent="0.15">
      <c r="A86" s="178"/>
      <c r="B86" s="179"/>
      <c r="C86" s="180"/>
      <c r="D86" s="181"/>
      <c r="E86" s="182"/>
      <c r="F86" s="182"/>
      <c r="G86" s="182"/>
      <c r="H86" s="177"/>
      <c r="I86" s="144"/>
      <c r="J86" s="177"/>
      <c r="K86" s="144"/>
      <c r="M86" s="144"/>
      <c r="N86" s="123"/>
      <c r="O86" s="123"/>
      <c r="P86" s="137"/>
      <c r="Q86" s="125"/>
      <c r="R86" s="125"/>
      <c r="S86" s="125"/>
      <c r="T86" s="126"/>
      <c r="U86" s="138">
        <v>1.9</v>
      </c>
      <c r="V86" s="137" t="s">
        <v>307</v>
      </c>
      <c r="W86" s="138">
        <f t="shared" si="2"/>
        <v>1.43</v>
      </c>
      <c r="X86" s="137" t="s">
        <v>307</v>
      </c>
      <c r="Y86" s="140"/>
      <c r="Z86" s="144"/>
    </row>
    <row r="87" spans="1:26" ht="12.75" customHeight="1" x14ac:dyDescent="0.15">
      <c r="A87" s="183"/>
      <c r="I87" s="144"/>
      <c r="K87" s="144"/>
      <c r="M87" s="144"/>
      <c r="N87" s="184" t="s">
        <v>415</v>
      </c>
      <c r="O87" s="184"/>
      <c r="P87" s="184"/>
      <c r="Q87" s="184"/>
      <c r="R87" s="184"/>
      <c r="S87" s="184"/>
      <c r="T87" s="184"/>
      <c r="U87" s="185"/>
      <c r="V87" s="130"/>
      <c r="W87" s="186"/>
      <c r="X87" s="130"/>
      <c r="Y87" s="185"/>
      <c r="Z87" s="144"/>
    </row>
    <row r="88" spans="1:26" ht="12.75" customHeight="1" x14ac:dyDescent="0.15">
      <c r="A88" s="183"/>
      <c r="N88" s="187"/>
      <c r="O88" s="187"/>
      <c r="P88" s="187"/>
      <c r="Q88" s="187"/>
      <c r="R88" s="187"/>
      <c r="S88" s="187"/>
      <c r="T88" s="187"/>
      <c r="U88" s="185"/>
      <c r="V88" s="136"/>
      <c r="W88" s="188"/>
      <c r="X88" s="136"/>
      <c r="Y88" s="185"/>
      <c r="Z88" s="144"/>
    </row>
    <row r="89" spans="1:26" ht="12.75" customHeight="1" x14ac:dyDescent="0.15">
      <c r="N89" s="189" t="s">
        <v>416</v>
      </c>
      <c r="O89" s="190"/>
      <c r="P89" s="191"/>
      <c r="Q89" s="192"/>
      <c r="R89" s="192"/>
      <c r="S89" s="192"/>
      <c r="T89" s="192"/>
      <c r="U89" s="193"/>
      <c r="V89" s="136"/>
      <c r="W89" s="188"/>
      <c r="X89" s="136"/>
      <c r="Y89" s="192"/>
    </row>
    <row r="90" spans="1:26" ht="12.75" customHeight="1" x14ac:dyDescent="0.15">
      <c r="N90" s="194" t="s">
        <v>417</v>
      </c>
      <c r="O90" s="190"/>
      <c r="P90" s="191"/>
      <c r="Q90" s="192"/>
      <c r="R90" s="192"/>
      <c r="S90" s="192"/>
      <c r="T90" s="192"/>
      <c r="U90" s="193"/>
      <c r="V90" s="136"/>
      <c r="W90" s="188"/>
      <c r="X90" s="136"/>
      <c r="Y90" s="192"/>
    </row>
    <row r="91" spans="1:26" x14ac:dyDescent="0.15">
      <c r="N91" s="130" t="s">
        <v>418</v>
      </c>
      <c r="O91" s="195"/>
      <c r="P91" s="195"/>
      <c r="Q91" s="195"/>
      <c r="R91" s="195"/>
      <c r="S91" s="195"/>
      <c r="T91" s="195"/>
      <c r="U91" s="195"/>
      <c r="V91" s="130"/>
      <c r="W91" s="130"/>
      <c r="X91" s="130"/>
      <c r="Y91" s="195"/>
    </row>
    <row r="92" spans="1:26" x14ac:dyDescent="0.15">
      <c r="N92" s="130" t="s">
        <v>419</v>
      </c>
      <c r="O92" s="195"/>
      <c r="P92" s="195"/>
      <c r="Q92" s="195"/>
      <c r="R92" s="195"/>
      <c r="S92" s="195"/>
      <c r="T92" s="195"/>
      <c r="U92" s="195"/>
      <c r="V92" s="144"/>
      <c r="W92" s="144"/>
      <c r="X92" s="144"/>
      <c r="Y92" s="195"/>
    </row>
    <row r="93" spans="1:26" x14ac:dyDescent="0.15">
      <c r="N93" s="130" t="s">
        <v>420</v>
      </c>
      <c r="O93" s="136"/>
      <c r="P93" s="144"/>
      <c r="Q93" s="196"/>
      <c r="R93" s="196"/>
      <c r="S93" s="196"/>
      <c r="T93" s="197"/>
      <c r="U93" s="177"/>
      <c r="V93" s="144"/>
      <c r="W93" s="177"/>
      <c r="X93" s="144"/>
      <c r="Y93" s="197"/>
    </row>
    <row r="94" spans="1:26" x14ac:dyDescent="0.15">
      <c r="N94" s="130" t="s">
        <v>419</v>
      </c>
      <c r="O94" s="136"/>
      <c r="P94" s="144"/>
      <c r="Q94" s="196"/>
      <c r="R94" s="196"/>
      <c r="S94" s="196"/>
      <c r="T94" s="197"/>
      <c r="U94" s="177"/>
      <c r="V94" s="144"/>
      <c r="W94" s="177"/>
      <c r="X94" s="144"/>
      <c r="Y94" s="197"/>
    </row>
    <row r="95" spans="1:26" x14ac:dyDescent="0.15">
      <c r="N95" s="130" t="s">
        <v>421</v>
      </c>
      <c r="O95" s="144"/>
      <c r="P95" s="144"/>
      <c r="Q95" s="144"/>
      <c r="R95" s="144"/>
      <c r="S95" s="144"/>
      <c r="T95" s="144"/>
      <c r="U95" s="177"/>
      <c r="V95" s="144"/>
      <c r="W95" s="177"/>
      <c r="X95" s="144"/>
      <c r="Y95" s="144"/>
    </row>
    <row r="96" spans="1:26" x14ac:dyDescent="0.15">
      <c r="N96" s="183" t="s">
        <v>74</v>
      </c>
    </row>
    <row r="97" spans="14:23" x14ac:dyDescent="0.15">
      <c r="N97" s="183" t="s">
        <v>161</v>
      </c>
    </row>
    <row r="98" spans="14:23" x14ac:dyDescent="0.15">
      <c r="N98" s="183" t="s">
        <v>422</v>
      </c>
    </row>
    <row r="99" spans="14:23" x14ac:dyDescent="0.15">
      <c r="N99" s="183" t="s">
        <v>423</v>
      </c>
      <c r="R99" s="108"/>
      <c r="U99" s="107"/>
      <c r="W99" s="107"/>
    </row>
    <row r="100" spans="14:23" x14ac:dyDescent="0.15">
      <c r="N100" s="183" t="s">
        <v>424</v>
      </c>
      <c r="R100" s="108"/>
      <c r="U100" s="107"/>
      <c r="W100" s="107"/>
    </row>
    <row r="101" spans="14:23" x14ac:dyDescent="0.15">
      <c r="R101" s="108"/>
      <c r="U101" s="107"/>
      <c r="W101" s="107"/>
    </row>
    <row r="102" spans="14:23" x14ac:dyDescent="0.15">
      <c r="R102" s="108"/>
      <c r="U102" s="107"/>
      <c r="W102" s="107"/>
    </row>
    <row r="103" spans="14:23" x14ac:dyDescent="0.15">
      <c r="R103" s="108"/>
      <c r="U103" s="107"/>
      <c r="W103" s="107"/>
    </row>
    <row r="104" spans="14:23" x14ac:dyDescent="0.15">
      <c r="R104" s="108"/>
      <c r="U104" s="107"/>
      <c r="W104" s="107"/>
    </row>
  </sheetData>
  <mergeCells count="222">
    <mergeCell ref="S82:S86"/>
    <mergeCell ref="T82:T86"/>
    <mergeCell ref="Y82:Y86"/>
    <mergeCell ref="N87:T88"/>
    <mergeCell ref="Q77:Q81"/>
    <mergeCell ref="R77:R81"/>
    <mergeCell ref="S77:S81"/>
    <mergeCell ref="T77:T81"/>
    <mergeCell ref="Y77:Y81"/>
    <mergeCell ref="A82:B83"/>
    <mergeCell ref="N82:N86"/>
    <mergeCell ref="O82:O86"/>
    <mergeCell ref="Q82:Q86"/>
    <mergeCell ref="R82:R86"/>
    <mergeCell ref="Y72:Y76"/>
    <mergeCell ref="A77:A81"/>
    <mergeCell ref="B77:B81"/>
    <mergeCell ref="D77:D81"/>
    <mergeCell ref="E77:E81"/>
    <mergeCell ref="F77:F81"/>
    <mergeCell ref="G77:G81"/>
    <mergeCell ref="L77:L81"/>
    <mergeCell ref="N77:N81"/>
    <mergeCell ref="O77:O81"/>
    <mergeCell ref="N72:N76"/>
    <mergeCell ref="O72:O76"/>
    <mergeCell ref="Q72:Q76"/>
    <mergeCell ref="R72:R76"/>
    <mergeCell ref="S72:S76"/>
    <mergeCell ref="T72:T76"/>
    <mergeCell ref="A72:A76"/>
    <mergeCell ref="B72:B76"/>
    <mergeCell ref="D72:D76"/>
    <mergeCell ref="E72:E76"/>
    <mergeCell ref="F72:F76"/>
    <mergeCell ref="G72:G76"/>
    <mergeCell ref="N67:N71"/>
    <mergeCell ref="O67:O71"/>
    <mergeCell ref="Q67:Q71"/>
    <mergeCell ref="R67:R71"/>
    <mergeCell ref="S67:S71"/>
    <mergeCell ref="T67:T71"/>
    <mergeCell ref="A67:A71"/>
    <mergeCell ref="B67:B71"/>
    <mergeCell ref="D67:D71"/>
    <mergeCell ref="E67:E71"/>
    <mergeCell ref="F67:F71"/>
    <mergeCell ref="G67:G71"/>
    <mergeCell ref="N62:N66"/>
    <mergeCell ref="O62:O66"/>
    <mergeCell ref="Q62:Q66"/>
    <mergeCell ref="R62:R66"/>
    <mergeCell ref="S62:S66"/>
    <mergeCell ref="T62:T66"/>
    <mergeCell ref="A62:A66"/>
    <mergeCell ref="B62:B66"/>
    <mergeCell ref="D62:D66"/>
    <mergeCell ref="E62:E66"/>
    <mergeCell ref="F62:F66"/>
    <mergeCell ref="G62:G66"/>
    <mergeCell ref="N57:N61"/>
    <mergeCell ref="O57:O61"/>
    <mergeCell ref="Q57:Q61"/>
    <mergeCell ref="R57:R61"/>
    <mergeCell ref="S57:S61"/>
    <mergeCell ref="T57:T61"/>
    <mergeCell ref="A57:A61"/>
    <mergeCell ref="B57:B61"/>
    <mergeCell ref="D57:D61"/>
    <mergeCell ref="E57:E61"/>
    <mergeCell ref="F57:F61"/>
    <mergeCell ref="G57:G61"/>
    <mergeCell ref="N52:N56"/>
    <mergeCell ref="O52:O56"/>
    <mergeCell ref="Q52:Q56"/>
    <mergeCell ref="R52:R56"/>
    <mergeCell ref="S52:S56"/>
    <mergeCell ref="T52:T56"/>
    <mergeCell ref="A52:A56"/>
    <mergeCell ref="B52:B56"/>
    <mergeCell ref="D52:D56"/>
    <mergeCell ref="E52:E56"/>
    <mergeCell ref="F52:F56"/>
    <mergeCell ref="G52:G56"/>
    <mergeCell ref="O47:O51"/>
    <mergeCell ref="Q47:Q51"/>
    <mergeCell ref="R47:R51"/>
    <mergeCell ref="S47:S51"/>
    <mergeCell ref="T47:T51"/>
    <mergeCell ref="Y47:Y51"/>
    <mergeCell ref="T42:T46"/>
    <mergeCell ref="Y42:Y46"/>
    <mergeCell ref="A47:A51"/>
    <mergeCell ref="B47:B51"/>
    <mergeCell ref="D47:D51"/>
    <mergeCell ref="E47:E51"/>
    <mergeCell ref="F47:F51"/>
    <mergeCell ref="G47:G51"/>
    <mergeCell ref="L47:L51"/>
    <mergeCell ref="N47:N51"/>
    <mergeCell ref="L42:L46"/>
    <mergeCell ref="N42:N46"/>
    <mergeCell ref="O42:O46"/>
    <mergeCell ref="Q42:Q46"/>
    <mergeCell ref="R42:R46"/>
    <mergeCell ref="S42:S46"/>
    <mergeCell ref="R37:R41"/>
    <mergeCell ref="S37:S41"/>
    <mergeCell ref="T37:T41"/>
    <mergeCell ref="Y37:Y41"/>
    <mergeCell ref="A42:A46"/>
    <mergeCell ref="B42:B46"/>
    <mergeCell ref="D42:D46"/>
    <mergeCell ref="E42:E46"/>
    <mergeCell ref="F42:F46"/>
    <mergeCell ref="G42:G46"/>
    <mergeCell ref="T32:T36"/>
    <mergeCell ref="A37:A41"/>
    <mergeCell ref="B37:B41"/>
    <mergeCell ref="D37:D41"/>
    <mergeCell ref="E37:E41"/>
    <mergeCell ref="F37:F41"/>
    <mergeCell ref="G37:G41"/>
    <mergeCell ref="N37:N41"/>
    <mergeCell ref="O37:O41"/>
    <mergeCell ref="Q37:Q41"/>
    <mergeCell ref="G32:G36"/>
    <mergeCell ref="N32:N36"/>
    <mergeCell ref="O32:O36"/>
    <mergeCell ref="Q32:Q36"/>
    <mergeCell ref="R32:R36"/>
    <mergeCell ref="S32:S36"/>
    <mergeCell ref="O27:O31"/>
    <mergeCell ref="Q27:Q31"/>
    <mergeCell ref="R27:R31"/>
    <mergeCell ref="S27:S31"/>
    <mergeCell ref="T27:T31"/>
    <mergeCell ref="A32:A36"/>
    <mergeCell ref="B32:B36"/>
    <mergeCell ref="D32:D36"/>
    <mergeCell ref="E32:E36"/>
    <mergeCell ref="F32:F36"/>
    <mergeCell ref="R22:R26"/>
    <mergeCell ref="S22:S26"/>
    <mergeCell ref="T22:T26"/>
    <mergeCell ref="A27:A31"/>
    <mergeCell ref="B27:B31"/>
    <mergeCell ref="D27:D31"/>
    <mergeCell ref="E27:E31"/>
    <mergeCell ref="F27:F31"/>
    <mergeCell ref="G27:G31"/>
    <mergeCell ref="N27:N31"/>
    <mergeCell ref="T17:T21"/>
    <mergeCell ref="A22:A26"/>
    <mergeCell ref="B22:B26"/>
    <mergeCell ref="D22:D26"/>
    <mergeCell ref="E22:E26"/>
    <mergeCell ref="F22:F26"/>
    <mergeCell ref="G22:G26"/>
    <mergeCell ref="N22:N26"/>
    <mergeCell ref="O22:O26"/>
    <mergeCell ref="Q22:Q26"/>
    <mergeCell ref="G17:G21"/>
    <mergeCell ref="N17:N21"/>
    <mergeCell ref="O17:O21"/>
    <mergeCell ref="Q17:Q21"/>
    <mergeCell ref="R17:R21"/>
    <mergeCell ref="S17:S21"/>
    <mergeCell ref="O12:O16"/>
    <mergeCell ref="Q12:Q16"/>
    <mergeCell ref="R12:R16"/>
    <mergeCell ref="S12:S16"/>
    <mergeCell ref="T12:T16"/>
    <mergeCell ref="A17:A21"/>
    <mergeCell ref="B17:B21"/>
    <mergeCell ref="D17:D21"/>
    <mergeCell ref="E17:E21"/>
    <mergeCell ref="F17:F21"/>
    <mergeCell ref="T7:T11"/>
    <mergeCell ref="Y7:Y11"/>
    <mergeCell ref="A12:A16"/>
    <mergeCell ref="B12:B16"/>
    <mergeCell ref="D12:D16"/>
    <mergeCell ref="E12:E16"/>
    <mergeCell ref="F12:F16"/>
    <mergeCell ref="G12:G16"/>
    <mergeCell ref="L12:L16"/>
    <mergeCell ref="N12:N16"/>
    <mergeCell ref="L7:L11"/>
    <mergeCell ref="N7:N11"/>
    <mergeCell ref="O7:O11"/>
    <mergeCell ref="Q7:Q11"/>
    <mergeCell ref="R7:R11"/>
    <mergeCell ref="S7:S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19"/>
  <printOptions horizontalCentered="1" verticalCentered="1"/>
  <pageMargins left="0.39370078740157483" right="0.39370078740157483" top="0.39370078740157483" bottom="0.39370078740157483" header="0.19685039370078741" footer="0.19685039370078741"/>
  <pageSetup paperSize="12" scale="5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192</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193</v>
      </c>
      <c r="C12" s="47" t="s">
        <v>195</v>
      </c>
      <c r="D12" s="48">
        <v>1</v>
      </c>
      <c r="E12" s="49" t="s">
        <v>57</v>
      </c>
      <c r="F12" s="49">
        <f>ROUNDUP(D12*0.75,2)</f>
        <v>0.75</v>
      </c>
      <c r="G12" s="50">
        <f>ROUNDUP((K4*D12)+(K5*D12*0.75)+(K6*(D12*2)),0)</f>
        <v>0</v>
      </c>
      <c r="H12" s="50">
        <f>G12</f>
        <v>0</v>
      </c>
      <c r="I12" s="101" t="s">
        <v>194</v>
      </c>
      <c r="J12" s="102"/>
      <c r="K12" s="51" t="s">
        <v>33</v>
      </c>
      <c r="L12" s="52">
        <f>ROUNDUP((K4*M12)+(K5*M12*0.75)+(K6*(M12*2)),2)</f>
        <v>0</v>
      </c>
      <c r="M12" s="48">
        <v>0.5</v>
      </c>
      <c r="N12" s="53">
        <f t="shared" ref="N12:N17" si="0">ROUNDUP(M12*0.75,2)</f>
        <v>0.38</v>
      </c>
      <c r="O12" s="54"/>
      <c r="P12" s="73"/>
    </row>
    <row r="13" spans="1:17" ht="18.75" customHeight="1" x14ac:dyDescent="0.15">
      <c r="A13" s="83"/>
      <c r="B13" s="47"/>
      <c r="C13" s="47" t="s">
        <v>109</v>
      </c>
      <c r="D13" s="48">
        <v>20</v>
      </c>
      <c r="E13" s="49" t="s">
        <v>32</v>
      </c>
      <c r="F13" s="49">
        <f>ROUNDUP(D13*0.75,2)</f>
        <v>15</v>
      </c>
      <c r="G13" s="50">
        <f>ROUNDUP((K4*D13)+(K5*D13*0.75)+(K6*(D13*2)),0)</f>
        <v>0</v>
      </c>
      <c r="H13" s="50">
        <f>G13+(G13*3/100)</f>
        <v>0</v>
      </c>
      <c r="I13" s="99"/>
      <c r="J13" s="99"/>
      <c r="K13" s="51" t="s">
        <v>55</v>
      </c>
      <c r="L13" s="52">
        <f>ROUNDUP((K4*M13)+(K5*M13*0.75)+(K6*(M13*2)),2)</f>
        <v>0</v>
      </c>
      <c r="M13" s="48">
        <v>3</v>
      </c>
      <c r="N13" s="53">
        <f t="shared" si="0"/>
        <v>2.25</v>
      </c>
      <c r="O13" s="54"/>
      <c r="P13" s="73" t="s">
        <v>36</v>
      </c>
    </row>
    <row r="14" spans="1:17" ht="18.75" customHeight="1" x14ac:dyDescent="0.15">
      <c r="A14" s="83"/>
      <c r="B14" s="47"/>
      <c r="C14" s="47"/>
      <c r="D14" s="48"/>
      <c r="E14" s="49"/>
      <c r="F14" s="49"/>
      <c r="G14" s="50"/>
      <c r="H14" s="50"/>
      <c r="I14" s="99"/>
      <c r="J14" s="99"/>
      <c r="K14" s="51" t="s">
        <v>29</v>
      </c>
      <c r="L14" s="52">
        <f>ROUNDUP((K4*M14)+(K5*M14*0.75)+(K6*(M14*2)),2)</f>
        <v>0</v>
      </c>
      <c r="M14" s="48">
        <v>1</v>
      </c>
      <c r="N14" s="53">
        <f t="shared" si="0"/>
        <v>0.75</v>
      </c>
      <c r="O14" s="54"/>
      <c r="P14" s="73"/>
    </row>
    <row r="15" spans="1:17" ht="18.75" customHeight="1" x14ac:dyDescent="0.15">
      <c r="A15" s="83"/>
      <c r="B15" s="47"/>
      <c r="C15" s="47"/>
      <c r="D15" s="48"/>
      <c r="E15" s="49"/>
      <c r="F15" s="49"/>
      <c r="G15" s="50"/>
      <c r="H15" s="50"/>
      <c r="I15" s="99"/>
      <c r="J15" s="99"/>
      <c r="K15" s="51" t="s">
        <v>131</v>
      </c>
      <c r="L15" s="52">
        <f>ROUNDUP((K4*M15)+(K5*M15*0.75)+(K6*(M15*2)),2)</f>
        <v>0</v>
      </c>
      <c r="M15" s="48">
        <v>1</v>
      </c>
      <c r="N15" s="53">
        <f t="shared" si="0"/>
        <v>0.75</v>
      </c>
      <c r="O15" s="54"/>
      <c r="P15" s="73" t="s">
        <v>48</v>
      </c>
    </row>
    <row r="16" spans="1:17" ht="18.75" customHeight="1" x14ac:dyDescent="0.15">
      <c r="A16" s="83"/>
      <c r="B16" s="47"/>
      <c r="C16" s="47"/>
      <c r="D16" s="48"/>
      <c r="E16" s="49"/>
      <c r="F16" s="49"/>
      <c r="G16" s="50"/>
      <c r="H16" s="50"/>
      <c r="I16" s="99"/>
      <c r="J16" s="99"/>
      <c r="K16" s="51" t="s">
        <v>31</v>
      </c>
      <c r="L16" s="52">
        <f>ROUNDUP((K4*M16)+(K5*M16*0.75)+(K6*(M16*2)),2)</f>
        <v>0</v>
      </c>
      <c r="M16" s="48">
        <v>2</v>
      </c>
      <c r="N16" s="53">
        <f t="shared" si="0"/>
        <v>1.5</v>
      </c>
      <c r="O16" s="54"/>
      <c r="P16" s="73"/>
    </row>
    <row r="17" spans="1:16" ht="18.75" customHeight="1" x14ac:dyDescent="0.15">
      <c r="A17" s="83"/>
      <c r="B17" s="47"/>
      <c r="C17" s="47"/>
      <c r="D17" s="48"/>
      <c r="E17" s="49"/>
      <c r="F17" s="49"/>
      <c r="G17" s="50"/>
      <c r="H17" s="50"/>
      <c r="I17" s="99"/>
      <c r="J17" s="99"/>
      <c r="K17" s="51" t="s">
        <v>116</v>
      </c>
      <c r="L17" s="52">
        <f>ROUNDUP((K4*M17)+(K5*M17*0.75)+(K6*(M17*2)),2)</f>
        <v>0</v>
      </c>
      <c r="M17" s="48">
        <v>1</v>
      </c>
      <c r="N17" s="53">
        <f t="shared" si="0"/>
        <v>0.75</v>
      </c>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55"/>
      <c r="C21" s="55"/>
      <c r="D21" s="56"/>
      <c r="E21" s="57"/>
      <c r="F21" s="57"/>
      <c r="G21" s="58"/>
      <c r="H21" s="58"/>
      <c r="I21" s="100"/>
      <c r="J21" s="100"/>
      <c r="K21" s="59"/>
      <c r="L21" s="60"/>
      <c r="M21" s="56"/>
      <c r="N21" s="61"/>
      <c r="O21" s="62"/>
      <c r="P21" s="74"/>
    </row>
    <row r="22" spans="1:16" ht="18.75" customHeight="1" x14ac:dyDescent="0.15">
      <c r="A22" s="83"/>
      <c r="B22" s="47" t="s">
        <v>196</v>
      </c>
      <c r="C22" s="47" t="s">
        <v>61</v>
      </c>
      <c r="D22" s="76">
        <v>0.25</v>
      </c>
      <c r="E22" s="49" t="s">
        <v>63</v>
      </c>
      <c r="F22" s="49">
        <f>ROUNDUP(D22*0.75,2)</f>
        <v>0.19</v>
      </c>
      <c r="G22" s="50">
        <f>ROUNDUP((K4*D22)+(K5*D22*0.75)+(K6*(D22*2)),0)</f>
        <v>0</v>
      </c>
      <c r="H22" s="50">
        <f>G22</f>
        <v>0</v>
      </c>
      <c r="I22" s="101" t="s">
        <v>197</v>
      </c>
      <c r="J22" s="102"/>
      <c r="K22" s="51" t="s">
        <v>29</v>
      </c>
      <c r="L22" s="52">
        <f>ROUNDUP((K4*M22)+(K5*M22*0.75)+(K6*(M22*2)),2)</f>
        <v>0</v>
      </c>
      <c r="M22" s="48">
        <v>2</v>
      </c>
      <c r="N22" s="53">
        <f t="shared" ref="N22:N27" si="1">ROUNDUP(M22*0.75,2)</f>
        <v>1.5</v>
      </c>
      <c r="O22" s="54"/>
      <c r="P22" s="73"/>
    </row>
    <row r="23" spans="1:16" ht="18.75" customHeight="1" x14ac:dyDescent="0.15">
      <c r="A23" s="83"/>
      <c r="B23" s="47"/>
      <c r="C23" s="47" t="s">
        <v>56</v>
      </c>
      <c r="D23" s="48">
        <v>10</v>
      </c>
      <c r="E23" s="49" t="s">
        <v>32</v>
      </c>
      <c r="F23" s="49">
        <f>ROUNDUP(D23*0.75,2)</f>
        <v>7.5</v>
      </c>
      <c r="G23" s="50">
        <f>ROUNDUP((K4*D23)+(K5*D23*0.75)+(K6*(D23*2)),0)</f>
        <v>0</v>
      </c>
      <c r="H23" s="50">
        <f>G23+(G23*15/100)</f>
        <v>0</v>
      </c>
      <c r="I23" s="99"/>
      <c r="J23" s="99"/>
      <c r="K23" s="51" t="s">
        <v>45</v>
      </c>
      <c r="L23" s="52">
        <f>ROUNDUP((K4*M23)+(K5*M23*0.75)+(K6*(M23*2)),2)</f>
        <v>0</v>
      </c>
      <c r="M23" s="48">
        <v>10</v>
      </c>
      <c r="N23" s="53">
        <f t="shared" si="1"/>
        <v>7.5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34</v>
      </c>
      <c r="L24" s="52">
        <f>ROUNDUP((K4*M24)+(K5*M24*0.75)+(K6*(M24*2)),2)</f>
        <v>0</v>
      </c>
      <c r="M24" s="48">
        <v>2</v>
      </c>
      <c r="N24" s="53">
        <f t="shared" si="1"/>
        <v>1.5</v>
      </c>
      <c r="O24" s="54"/>
      <c r="P24" s="73"/>
    </row>
    <row r="25" spans="1:16" ht="18.75" customHeight="1" x14ac:dyDescent="0.15">
      <c r="A25" s="83"/>
      <c r="B25" s="47"/>
      <c r="C25" s="47" t="s">
        <v>79</v>
      </c>
      <c r="D25" s="76">
        <v>0.5</v>
      </c>
      <c r="E25" s="49" t="s">
        <v>81</v>
      </c>
      <c r="F25" s="49">
        <f>ROUNDUP(D25*0.75,2)</f>
        <v>0.38</v>
      </c>
      <c r="G25" s="50">
        <f>ROUNDUP((K4*D25)+(K5*D25*0.75)+(K6*(D25*2)),0)</f>
        <v>0</v>
      </c>
      <c r="H25" s="50">
        <f>G25</f>
        <v>0</v>
      </c>
      <c r="I25" s="99"/>
      <c r="J25" s="99"/>
      <c r="K25" s="51" t="s">
        <v>33</v>
      </c>
      <c r="L25" s="52">
        <f>ROUNDUP((K4*M25)+(K5*M25*0.75)+(K6*(M25*2)),2)</f>
        <v>0</v>
      </c>
      <c r="M25" s="48">
        <v>3</v>
      </c>
      <c r="N25" s="53">
        <f t="shared" si="1"/>
        <v>2.25</v>
      </c>
      <c r="O25" s="54" t="s">
        <v>80</v>
      </c>
      <c r="P25" s="73"/>
    </row>
    <row r="26" spans="1:16" ht="18.75" customHeight="1" x14ac:dyDescent="0.15">
      <c r="A26" s="83"/>
      <c r="B26" s="47"/>
      <c r="C26" s="47"/>
      <c r="D26" s="48"/>
      <c r="E26" s="49"/>
      <c r="F26" s="49"/>
      <c r="G26" s="50"/>
      <c r="H26" s="50"/>
      <c r="I26" s="99"/>
      <c r="J26" s="99"/>
      <c r="K26" s="51" t="s">
        <v>39</v>
      </c>
      <c r="L26" s="52">
        <f>ROUNDUP((K4*M26)+(K5*M26*0.75)+(K6*(M26*2)),2)</f>
        <v>0</v>
      </c>
      <c r="M26" s="48">
        <v>0.2</v>
      </c>
      <c r="N26" s="53">
        <f t="shared" si="1"/>
        <v>0.15</v>
      </c>
      <c r="O26" s="54"/>
      <c r="P26" s="73"/>
    </row>
    <row r="27" spans="1:16" ht="18.75" customHeight="1" x14ac:dyDescent="0.15">
      <c r="A27" s="83"/>
      <c r="B27" s="47"/>
      <c r="C27" s="47"/>
      <c r="D27" s="48"/>
      <c r="E27" s="49"/>
      <c r="F27" s="49"/>
      <c r="G27" s="50"/>
      <c r="H27" s="50"/>
      <c r="I27" s="99"/>
      <c r="J27" s="99"/>
      <c r="K27" s="51" t="s">
        <v>35</v>
      </c>
      <c r="L27" s="52">
        <f>ROUNDUP((K4*M27)+(K5*M27*0.75)+(K6*(M27*2)),2)</f>
        <v>0</v>
      </c>
      <c r="M27" s="48">
        <v>2</v>
      </c>
      <c r="N27" s="53">
        <f t="shared" si="1"/>
        <v>1.5</v>
      </c>
      <c r="O27" s="54"/>
      <c r="P27" s="73" t="s">
        <v>36</v>
      </c>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26</v>
      </c>
      <c r="D30" s="48">
        <v>20</v>
      </c>
      <c r="E30" s="49" t="s">
        <v>32</v>
      </c>
      <c r="F30" s="49">
        <f>ROUNDUP(D30*0.75,2)</f>
        <v>15</v>
      </c>
      <c r="G30" s="50">
        <f>ROUNDUP((K4*D30)+(K5*D30*0.75)+(K6*(D30*2)),0)</f>
        <v>0</v>
      </c>
      <c r="H30" s="50">
        <f>G30+(G30*6/100)</f>
        <v>0</v>
      </c>
      <c r="I30" s="101" t="s">
        <v>43</v>
      </c>
      <c r="J30" s="102"/>
      <c r="K30" s="51" t="s">
        <v>45</v>
      </c>
      <c r="L30" s="52">
        <f>ROUNDUP((K4*M30)+(K5*M30*0.75)+(K6*(M30*2)),2)</f>
        <v>0</v>
      </c>
      <c r="M30" s="48">
        <v>100</v>
      </c>
      <c r="N30" s="53">
        <f>ROUNDUP(M30*0.75,2)</f>
        <v>75</v>
      </c>
      <c r="O30" s="54"/>
      <c r="P30" s="73"/>
    </row>
    <row r="31" spans="1:16" ht="18.75" customHeight="1" x14ac:dyDescent="0.15">
      <c r="A31" s="83"/>
      <c r="B31" s="47"/>
      <c r="C31" s="47" t="s">
        <v>198</v>
      </c>
      <c r="D31" s="48">
        <v>5</v>
      </c>
      <c r="E31" s="49" t="s">
        <v>32</v>
      </c>
      <c r="F31" s="49">
        <f>ROUNDUP(D31*0.75,2)</f>
        <v>3.75</v>
      </c>
      <c r="G31" s="50">
        <f>ROUNDUP((K4*D31)+(K5*D31*0.75)+(K6*(D31*2)),0)</f>
        <v>0</v>
      </c>
      <c r="H31" s="50">
        <f>G31+(G31*10/100)</f>
        <v>0</v>
      </c>
      <c r="I31" s="99"/>
      <c r="J31" s="99"/>
      <c r="K31" s="51" t="s">
        <v>62</v>
      </c>
      <c r="L31" s="52">
        <f>ROUNDUP((K4*M31)+(K5*M31*0.75)+(K6*(M31*2)),2)</f>
        <v>0</v>
      </c>
      <c r="M31" s="48">
        <v>3</v>
      </c>
      <c r="N31" s="53">
        <f>ROUNDUP(M31*0.75,2)</f>
        <v>2.25</v>
      </c>
      <c r="O31" s="54"/>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x14ac:dyDescent="0.15">
      <c r="A33" s="83"/>
      <c r="B33" s="55"/>
      <c r="C33" s="55"/>
      <c r="D33" s="56"/>
      <c r="E33" s="57"/>
      <c r="F33" s="57"/>
      <c r="G33" s="58"/>
      <c r="H33" s="58"/>
      <c r="I33" s="100"/>
      <c r="J33" s="100"/>
      <c r="K33" s="59"/>
      <c r="L33" s="60"/>
      <c r="M33" s="56"/>
      <c r="N33" s="61"/>
      <c r="O33" s="62"/>
      <c r="P33" s="74"/>
    </row>
    <row r="34" spans="1:16" ht="18.75" customHeight="1" x14ac:dyDescent="0.15">
      <c r="A34" s="83"/>
      <c r="B34" s="47" t="s">
        <v>169</v>
      </c>
      <c r="C34" s="47" t="s">
        <v>170</v>
      </c>
      <c r="D34" s="76">
        <v>0.25</v>
      </c>
      <c r="E34" s="49" t="s">
        <v>171</v>
      </c>
      <c r="F34" s="49">
        <f>ROUNDUP(D34*0.75,2)</f>
        <v>0.19</v>
      </c>
      <c r="G34" s="50">
        <f>ROUNDUP((K4*D34)+(K5*D34*0.75)+(K6*(D34*2)),0)</f>
        <v>0</v>
      </c>
      <c r="H34" s="50">
        <f>G34</f>
        <v>0</v>
      </c>
      <c r="I34" s="101" t="s">
        <v>105</v>
      </c>
      <c r="J34" s="102"/>
      <c r="K34" s="51"/>
      <c r="L34" s="52"/>
      <c r="M34" s="48"/>
      <c r="N34" s="53"/>
      <c r="O34" s="54"/>
      <c r="P34" s="73"/>
    </row>
    <row r="35" spans="1:16" ht="18.75" customHeight="1" x14ac:dyDescent="0.15">
      <c r="A35" s="83"/>
      <c r="B35" s="47"/>
      <c r="C35" s="47"/>
      <c r="D35" s="48"/>
      <c r="E35" s="49"/>
      <c r="F35" s="49"/>
      <c r="G35" s="50"/>
      <c r="H35" s="50"/>
      <c r="I35" s="99"/>
      <c r="J35" s="99"/>
      <c r="K35" s="51"/>
      <c r="L35" s="52"/>
      <c r="M35" s="48"/>
      <c r="N35" s="53"/>
      <c r="O35" s="54"/>
      <c r="P35" s="73"/>
    </row>
    <row r="36" spans="1:16" ht="18.75" customHeight="1" thickBot="1" x14ac:dyDescent="0.2">
      <c r="A36" s="103"/>
      <c r="B36" s="64"/>
      <c r="C36" s="64"/>
      <c r="D36" s="65"/>
      <c r="E36" s="66"/>
      <c r="F36" s="66"/>
      <c r="G36" s="67"/>
      <c r="H36" s="67"/>
      <c r="I36" s="104"/>
      <c r="J36" s="104"/>
      <c r="K36" s="68"/>
      <c r="L36" s="69"/>
      <c r="M36" s="65"/>
      <c r="N36" s="70"/>
      <c r="O36" s="71"/>
      <c r="P36" s="75"/>
    </row>
  </sheetData>
  <mergeCells count="14">
    <mergeCell ref="I34:J36"/>
    <mergeCell ref="A9:A36"/>
    <mergeCell ref="I30:J33"/>
    <mergeCell ref="I8:J8"/>
    <mergeCell ref="K8:L8"/>
    <mergeCell ref="I9:J11"/>
    <mergeCell ref="I12:J21"/>
    <mergeCell ref="I22: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199</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200</v>
      </c>
      <c r="C12" s="47" t="s">
        <v>98</v>
      </c>
      <c r="D12" s="48">
        <v>50</v>
      </c>
      <c r="E12" s="49" t="s">
        <v>32</v>
      </c>
      <c r="F12" s="49">
        <f>ROUNDUP(D12*0.75,2)</f>
        <v>37.5</v>
      </c>
      <c r="G12" s="50">
        <f>ROUNDUP((K4*D12)+(K5*D12*0.75)+(K6*(D12*2)),0)</f>
        <v>0</v>
      </c>
      <c r="H12" s="50">
        <f>G12+(G12*10/100)</f>
        <v>0</v>
      </c>
      <c r="I12" s="101" t="s">
        <v>201</v>
      </c>
      <c r="J12" s="102"/>
      <c r="K12" s="51" t="s">
        <v>29</v>
      </c>
      <c r="L12" s="52">
        <f>ROUNDUP((K4*M12)+(K5*M12*0.75)+(K6*(M12*2)),2)</f>
        <v>0</v>
      </c>
      <c r="M12" s="48">
        <v>1</v>
      </c>
      <c r="N12" s="53">
        <f t="shared" ref="N12:N19" si="0">ROUNDUP(M12*0.75,2)</f>
        <v>0.75</v>
      </c>
      <c r="O12" s="54"/>
      <c r="P12" s="73"/>
    </row>
    <row r="13" spans="1:17" ht="18.75" customHeight="1" x14ac:dyDescent="0.15">
      <c r="A13" s="83"/>
      <c r="B13" s="47"/>
      <c r="C13" s="47" t="s">
        <v>26</v>
      </c>
      <c r="D13" s="48">
        <v>20</v>
      </c>
      <c r="E13" s="49" t="s">
        <v>32</v>
      </c>
      <c r="F13" s="49">
        <f>ROUNDUP(D13*0.75,2)</f>
        <v>15</v>
      </c>
      <c r="G13" s="50">
        <f>ROUNDUP((K4*D13)+(K5*D13*0.75)+(K6*(D13*2)),0)</f>
        <v>0</v>
      </c>
      <c r="H13" s="50">
        <f>G13+(G13*6/100)</f>
        <v>0</v>
      </c>
      <c r="I13" s="99"/>
      <c r="J13" s="99"/>
      <c r="K13" s="51" t="s">
        <v>39</v>
      </c>
      <c r="L13" s="52">
        <f>ROUNDUP((K4*M13)+(K5*M13*0.75)+(K6*(M13*2)),2)</f>
        <v>0</v>
      </c>
      <c r="M13" s="48">
        <v>0.1</v>
      </c>
      <c r="N13" s="53">
        <f t="shared" si="0"/>
        <v>0.08</v>
      </c>
      <c r="O13" s="54"/>
      <c r="P13" s="73"/>
    </row>
    <row r="14" spans="1:17" ht="18.75" customHeight="1" x14ac:dyDescent="0.15">
      <c r="A14" s="83"/>
      <c r="B14" s="47"/>
      <c r="C14" s="47" t="s">
        <v>103</v>
      </c>
      <c r="D14" s="48">
        <v>20</v>
      </c>
      <c r="E14" s="49" t="s">
        <v>32</v>
      </c>
      <c r="F14" s="49">
        <f>ROUNDUP(D14*0.75,2)</f>
        <v>15</v>
      </c>
      <c r="G14" s="50">
        <f>ROUNDUP((K4*D14)+(K5*D14*0.75)+(K6*(D14*2)),0)</f>
        <v>0</v>
      </c>
      <c r="H14" s="50">
        <f>G14</f>
        <v>0</v>
      </c>
      <c r="I14" s="99"/>
      <c r="J14" s="99"/>
      <c r="K14" s="51" t="s">
        <v>115</v>
      </c>
      <c r="L14" s="52">
        <f>ROUNDUP((K4*M14)+(K5*M14*0.75)+(K6*(M14*2)),2)</f>
        <v>0</v>
      </c>
      <c r="M14" s="48">
        <v>0.01</v>
      </c>
      <c r="N14" s="53">
        <f t="shared" si="0"/>
        <v>0.01</v>
      </c>
      <c r="O14" s="54"/>
      <c r="P14" s="73"/>
    </row>
    <row r="15" spans="1:17" ht="18.75" customHeight="1" x14ac:dyDescent="0.15">
      <c r="A15" s="83"/>
      <c r="B15" s="47"/>
      <c r="C15" s="47" t="s">
        <v>90</v>
      </c>
      <c r="D15" s="48">
        <v>6</v>
      </c>
      <c r="E15" s="49" t="s">
        <v>32</v>
      </c>
      <c r="F15" s="49">
        <f>ROUNDUP(D15*0.75,2)</f>
        <v>4.5</v>
      </c>
      <c r="G15" s="50">
        <f>ROUNDUP((K4*D15)+(K5*D15*0.75)+(K6*(D15*2)),0)</f>
        <v>0</v>
      </c>
      <c r="H15" s="50">
        <f>G15</f>
        <v>0</v>
      </c>
      <c r="I15" s="99"/>
      <c r="J15" s="99"/>
      <c r="K15" s="51" t="s">
        <v>55</v>
      </c>
      <c r="L15" s="52">
        <f>ROUNDUP((K4*M15)+(K5*M15*0.75)+(K6*(M15*2)),2)</f>
        <v>0</v>
      </c>
      <c r="M15" s="48">
        <v>4</v>
      </c>
      <c r="N15" s="53">
        <f t="shared" si="0"/>
        <v>3</v>
      </c>
      <c r="O15" s="54" t="s">
        <v>36</v>
      </c>
      <c r="P15" s="73" t="s">
        <v>36</v>
      </c>
    </row>
    <row r="16" spans="1:17" ht="18.75" customHeight="1" x14ac:dyDescent="0.15">
      <c r="A16" s="83"/>
      <c r="B16" s="47"/>
      <c r="C16" s="47" t="s">
        <v>60</v>
      </c>
      <c r="D16" s="48">
        <v>20</v>
      </c>
      <c r="E16" s="49" t="s">
        <v>32</v>
      </c>
      <c r="F16" s="49">
        <f>ROUNDUP(D16*0.75,2)</f>
        <v>15</v>
      </c>
      <c r="G16" s="50">
        <f>ROUNDUP((K4*D16)+(K5*D16*0.75)+(K6*(D16*2)),0)</f>
        <v>0</v>
      </c>
      <c r="H16" s="50">
        <f>G16+(G16*15/100)</f>
        <v>0</v>
      </c>
      <c r="I16" s="99"/>
      <c r="J16" s="99"/>
      <c r="K16" s="51" t="s">
        <v>55</v>
      </c>
      <c r="L16" s="52">
        <f>ROUNDUP((K4*M16)+(K5*M16*0.75)+(K6*(M16*2)),2)</f>
        <v>0</v>
      </c>
      <c r="M16" s="48">
        <v>4</v>
      </c>
      <c r="N16" s="53">
        <f t="shared" si="0"/>
        <v>3</v>
      </c>
      <c r="O16" s="54"/>
      <c r="P16" s="73" t="s">
        <v>36</v>
      </c>
    </row>
    <row r="17" spans="1:16" ht="18.75" customHeight="1" x14ac:dyDescent="0.15">
      <c r="A17" s="83"/>
      <c r="B17" s="47"/>
      <c r="C17" s="47"/>
      <c r="D17" s="48"/>
      <c r="E17" s="49"/>
      <c r="F17" s="49"/>
      <c r="G17" s="50"/>
      <c r="H17" s="50"/>
      <c r="I17" s="99"/>
      <c r="J17" s="99"/>
      <c r="K17" s="51" t="s">
        <v>30</v>
      </c>
      <c r="L17" s="52">
        <f>ROUNDUP((K4*M17)+(K5*M17*0.75)+(K6*(M17*2)),2)</f>
        <v>0</v>
      </c>
      <c r="M17" s="48">
        <v>8</v>
      </c>
      <c r="N17" s="53">
        <f t="shared" si="0"/>
        <v>6</v>
      </c>
      <c r="O17" s="54"/>
      <c r="P17" s="73"/>
    </row>
    <row r="18" spans="1:16" ht="18.75" customHeight="1" x14ac:dyDescent="0.15">
      <c r="A18" s="83"/>
      <c r="B18" s="47"/>
      <c r="C18" s="47"/>
      <c r="D18" s="48"/>
      <c r="E18" s="49"/>
      <c r="F18" s="49"/>
      <c r="G18" s="50"/>
      <c r="H18" s="50"/>
      <c r="I18" s="99"/>
      <c r="J18" s="99"/>
      <c r="K18" s="51" t="s">
        <v>29</v>
      </c>
      <c r="L18" s="52">
        <f>ROUNDUP((K4*M18)+(K5*M18*0.75)+(K6*(M18*2)),2)</f>
        <v>0</v>
      </c>
      <c r="M18" s="48">
        <v>5</v>
      </c>
      <c r="N18" s="53">
        <f t="shared" si="0"/>
        <v>3.75</v>
      </c>
      <c r="O18" s="54"/>
      <c r="P18" s="73"/>
    </row>
    <row r="19" spans="1:16" ht="18.75" customHeight="1" x14ac:dyDescent="0.15">
      <c r="A19" s="83"/>
      <c r="B19" s="47"/>
      <c r="C19" s="47"/>
      <c r="D19" s="48"/>
      <c r="E19" s="49"/>
      <c r="F19" s="49"/>
      <c r="G19" s="50"/>
      <c r="H19" s="50"/>
      <c r="I19" s="99"/>
      <c r="J19" s="99"/>
      <c r="K19" s="51"/>
      <c r="L19" s="52"/>
      <c r="M19" s="48"/>
      <c r="N19" s="53">
        <f t="shared" si="0"/>
        <v>0</v>
      </c>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202</v>
      </c>
      <c r="C23" s="47" t="s">
        <v>120</v>
      </c>
      <c r="D23" s="48">
        <v>20</v>
      </c>
      <c r="E23" s="49" t="s">
        <v>32</v>
      </c>
      <c r="F23" s="49">
        <f>ROUNDUP(D23*0.75,2)</f>
        <v>15</v>
      </c>
      <c r="G23" s="50">
        <f>ROUNDUP((K4*D23)+(K5*D23*0.75)+(K6*(D23*2)),0)</f>
        <v>0</v>
      </c>
      <c r="H23" s="50">
        <f>G23</f>
        <v>0</v>
      </c>
      <c r="I23" s="101" t="s">
        <v>203</v>
      </c>
      <c r="J23" s="102"/>
      <c r="K23" s="51" t="s">
        <v>34</v>
      </c>
      <c r="L23" s="52">
        <f>ROUNDUP((K4*M23)+(K5*M23*0.75)+(K6*(M23*2)),2)</f>
        <v>0</v>
      </c>
      <c r="M23" s="48">
        <v>0.3</v>
      </c>
      <c r="N23" s="53">
        <f>ROUNDUP(M23*0.75,2)</f>
        <v>0.23</v>
      </c>
      <c r="O23" s="54"/>
      <c r="P23" s="73"/>
    </row>
    <row r="24" spans="1:16" ht="18.75" customHeight="1" x14ac:dyDescent="0.15">
      <c r="A24" s="83"/>
      <c r="B24" s="47"/>
      <c r="C24" s="47" t="s">
        <v>38</v>
      </c>
      <c r="D24" s="48">
        <v>10</v>
      </c>
      <c r="E24" s="49" t="s">
        <v>32</v>
      </c>
      <c r="F24" s="49">
        <f>ROUNDUP(D24*0.75,2)</f>
        <v>7.5</v>
      </c>
      <c r="G24" s="50">
        <f>ROUNDUP((K4*D24)+(K5*D24*0.75)+(K6*(D24*2)),0)</f>
        <v>0</v>
      </c>
      <c r="H24" s="50">
        <f>G24+(G24*2/100)</f>
        <v>0</v>
      </c>
      <c r="I24" s="99"/>
      <c r="J24" s="99"/>
      <c r="K24" s="51" t="s">
        <v>39</v>
      </c>
      <c r="L24" s="52">
        <f>ROUNDUP((K4*M24)+(K5*M24*0.75)+(K6*(M24*2)),2)</f>
        <v>0</v>
      </c>
      <c r="M24" s="48">
        <v>0.1</v>
      </c>
      <c r="N24" s="53">
        <f>ROUNDUP(M24*0.75,2)</f>
        <v>0.08</v>
      </c>
      <c r="O24" s="54"/>
      <c r="P24" s="73"/>
    </row>
    <row r="25" spans="1:16" ht="18.75" customHeight="1" x14ac:dyDescent="0.15">
      <c r="A25" s="83"/>
      <c r="B25" s="47"/>
      <c r="C25" s="47" t="s">
        <v>27</v>
      </c>
      <c r="D25" s="48">
        <v>10</v>
      </c>
      <c r="E25" s="49" t="s">
        <v>32</v>
      </c>
      <c r="F25" s="49">
        <f>ROUNDUP(D25*0.75,2)</f>
        <v>7.5</v>
      </c>
      <c r="G25" s="50">
        <f>ROUNDUP((K4*D25)+(K5*D25*0.75)+(K6*(D25*2)),0)</f>
        <v>0</v>
      </c>
      <c r="H25" s="50">
        <f>G25+(G25*3/100)</f>
        <v>0</v>
      </c>
      <c r="I25" s="99"/>
      <c r="J25" s="99"/>
      <c r="K25" s="51" t="s">
        <v>40</v>
      </c>
      <c r="L25" s="52">
        <f>ROUNDUP((K4*M25)+(K5*M25*0.75)+(K6*(M25*2)),2)</f>
        <v>0</v>
      </c>
      <c r="M25" s="48">
        <v>4</v>
      </c>
      <c r="N25" s="53">
        <f>ROUNDUP(M25*0.75,2)</f>
        <v>3</v>
      </c>
      <c r="O25" s="54"/>
      <c r="P25" s="73" t="s">
        <v>41</v>
      </c>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47"/>
      <c r="C27" s="47"/>
      <c r="D27" s="48"/>
      <c r="E27" s="49"/>
      <c r="F27" s="49"/>
      <c r="G27" s="50"/>
      <c r="H27" s="50"/>
      <c r="I27" s="99"/>
      <c r="J27" s="99"/>
      <c r="K27" s="51"/>
      <c r="L27" s="52"/>
      <c r="M27" s="48"/>
      <c r="N27" s="53"/>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168</v>
      </c>
      <c r="D30" s="48">
        <v>2</v>
      </c>
      <c r="E30" s="49" t="s">
        <v>81</v>
      </c>
      <c r="F30" s="49">
        <f>ROUNDUP(D30*0.75,2)</f>
        <v>1.5</v>
      </c>
      <c r="G30" s="50">
        <f>ROUNDUP((K4*D30)+(K5*D30*0.75)+(K6*(D30*2)),0)</f>
        <v>0</v>
      </c>
      <c r="H30" s="50">
        <f>G30</f>
        <v>0</v>
      </c>
      <c r="I30" s="101" t="s">
        <v>43</v>
      </c>
      <c r="J30" s="102"/>
      <c r="K30" s="51" t="s">
        <v>45</v>
      </c>
      <c r="L30" s="52">
        <f>ROUNDUP((K4*M30)+(K5*M30*0.75)+(K6*(M30*2)),2)</f>
        <v>0</v>
      </c>
      <c r="M30" s="48">
        <v>100</v>
      </c>
      <c r="N30" s="53">
        <f>ROUNDUP(M30*0.75,2)</f>
        <v>75</v>
      </c>
      <c r="O30" s="54" t="s">
        <v>36</v>
      </c>
      <c r="P30" s="73"/>
    </row>
    <row r="31" spans="1:16" ht="18.75" customHeight="1" x14ac:dyDescent="0.15">
      <c r="A31" s="83"/>
      <c r="B31" s="47"/>
      <c r="C31" s="47" t="s">
        <v>44</v>
      </c>
      <c r="D31" s="48">
        <v>3</v>
      </c>
      <c r="E31" s="49" t="s">
        <v>32</v>
      </c>
      <c r="F31" s="49">
        <f>ROUNDUP(D31*0.75,2)</f>
        <v>2.25</v>
      </c>
      <c r="G31" s="50">
        <f>ROUNDUP((K4*D31)+(K5*D31*0.75)+(K6*(D31*2)),0)</f>
        <v>0</v>
      </c>
      <c r="H31" s="50">
        <f>G31+(G31*40/100)</f>
        <v>0</v>
      </c>
      <c r="I31" s="99"/>
      <c r="J31" s="99"/>
      <c r="K31" s="51" t="s">
        <v>62</v>
      </c>
      <c r="L31" s="52">
        <f>ROUNDUP((K4*M31)+(K5*M31*0.75)+(K6*(M31*2)),2)</f>
        <v>0</v>
      </c>
      <c r="M31" s="48">
        <v>3</v>
      </c>
      <c r="N31" s="53">
        <f>ROUNDUP(M31*0.75,2)</f>
        <v>2.25</v>
      </c>
      <c r="O31" s="54"/>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thickBot="1" x14ac:dyDescent="0.2">
      <c r="A33" s="103"/>
      <c r="B33" s="64"/>
      <c r="C33" s="64"/>
      <c r="D33" s="65"/>
      <c r="E33" s="66"/>
      <c r="F33" s="66"/>
      <c r="G33" s="67"/>
      <c r="H33" s="67"/>
      <c r="I33" s="104"/>
      <c r="J33" s="104"/>
      <c r="K33" s="68"/>
      <c r="L33" s="69"/>
      <c r="M33" s="65"/>
      <c r="N33" s="70"/>
      <c r="O33" s="71"/>
      <c r="P33" s="75"/>
    </row>
  </sheetData>
  <mergeCells count="13">
    <mergeCell ref="A9:A33"/>
    <mergeCell ref="I30:J33"/>
    <mergeCell ref="I8:J8"/>
    <mergeCell ref="K8:L8"/>
    <mergeCell ref="I9:J11"/>
    <mergeCell ref="I12:J22"/>
    <mergeCell ref="I23: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40"/>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204</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205</v>
      </c>
      <c r="C12" s="47" t="s">
        <v>26</v>
      </c>
      <c r="D12" s="48">
        <v>20</v>
      </c>
      <c r="E12" s="49" t="s">
        <v>32</v>
      </c>
      <c r="F12" s="49">
        <f>ROUNDUP(D12*0.75,2)</f>
        <v>15</v>
      </c>
      <c r="G12" s="50">
        <f>ROUNDUP((K4*D12)+(K5*D12*0.75)+(K6*(D12*2)),0)</f>
        <v>0</v>
      </c>
      <c r="H12" s="50">
        <f>G12+(G12*6/100)</f>
        <v>0</v>
      </c>
      <c r="I12" s="101" t="s">
        <v>231</v>
      </c>
      <c r="J12" s="102"/>
      <c r="K12" s="51" t="s">
        <v>29</v>
      </c>
      <c r="L12" s="52">
        <f>ROUNDUP((K4*M12)+(K5*M12*0.75)+(K6*(M12*2)),2)</f>
        <v>0</v>
      </c>
      <c r="M12" s="48">
        <v>1</v>
      </c>
      <c r="N12" s="53">
        <f t="shared" ref="N12:N18" si="0">ROUNDUP(M12*0.75,2)</f>
        <v>0.75</v>
      </c>
      <c r="O12" s="54"/>
      <c r="P12" s="73"/>
    </row>
    <row r="13" spans="1:17" ht="18.75" customHeight="1" x14ac:dyDescent="0.15">
      <c r="A13" s="83"/>
      <c r="B13" s="47"/>
      <c r="C13" s="47" t="s">
        <v>82</v>
      </c>
      <c r="D13" s="48">
        <v>20</v>
      </c>
      <c r="E13" s="49" t="s">
        <v>32</v>
      </c>
      <c r="F13" s="49">
        <f>ROUNDUP(D13*0.75,2)</f>
        <v>15</v>
      </c>
      <c r="G13" s="50">
        <f>ROUNDUP((K4*D13)+(K5*D13*0.75)+(K6*(D13*2)),0)</f>
        <v>0</v>
      </c>
      <c r="H13" s="50">
        <f>G13+(G13*10/100)</f>
        <v>0</v>
      </c>
      <c r="I13" s="99"/>
      <c r="J13" s="99"/>
      <c r="K13" s="51" t="s">
        <v>39</v>
      </c>
      <c r="L13" s="52">
        <f>ROUNDUP((K4*M13)+(K5*M13*0.75)+(K6*(M13*2)),2)</f>
        <v>0</v>
      </c>
      <c r="M13" s="48">
        <v>0.1</v>
      </c>
      <c r="N13" s="53">
        <f t="shared" si="0"/>
        <v>0.08</v>
      </c>
      <c r="O13" s="54"/>
      <c r="P13" s="73"/>
    </row>
    <row r="14" spans="1:17" ht="18.75" customHeight="1" x14ac:dyDescent="0.15">
      <c r="A14" s="83"/>
      <c r="B14" s="47"/>
      <c r="C14" s="47" t="s">
        <v>79</v>
      </c>
      <c r="D14" s="48">
        <v>1</v>
      </c>
      <c r="E14" s="49" t="s">
        <v>81</v>
      </c>
      <c r="F14" s="49">
        <f>ROUNDUP(D14*0.75,2)</f>
        <v>0.75</v>
      </c>
      <c r="G14" s="50">
        <f>ROUNDUP((K4*D14)+(K5*D14*0.75)+(K6*(D14*2)),0)</f>
        <v>0</v>
      </c>
      <c r="H14" s="50">
        <f>G14</f>
        <v>0</v>
      </c>
      <c r="I14" s="99"/>
      <c r="J14" s="99"/>
      <c r="K14" s="51" t="s">
        <v>115</v>
      </c>
      <c r="L14" s="52">
        <f>ROUNDUP((K4*M14)+(K5*M14*0.75)+(K6*(M14*2)),2)</f>
        <v>0</v>
      </c>
      <c r="M14" s="48">
        <v>0.01</v>
      </c>
      <c r="N14" s="53">
        <f t="shared" si="0"/>
        <v>0.01</v>
      </c>
      <c r="O14" s="54" t="s">
        <v>80</v>
      </c>
      <c r="P14" s="73"/>
    </row>
    <row r="15" spans="1:17" ht="18.75" customHeight="1" x14ac:dyDescent="0.15">
      <c r="A15" s="83"/>
      <c r="B15" s="47"/>
      <c r="C15" s="47" t="s">
        <v>119</v>
      </c>
      <c r="D15" s="48">
        <v>20</v>
      </c>
      <c r="E15" s="49" t="s">
        <v>32</v>
      </c>
      <c r="F15" s="49">
        <f>ROUNDUP(D15*0.75,2)</f>
        <v>15</v>
      </c>
      <c r="G15" s="50">
        <f>ROUNDUP((K4*D15)+(K5*D15*0.75)+(K6*(D15*2)),0)</f>
        <v>0</v>
      </c>
      <c r="H15" s="50">
        <f>G15+(G15*15/100)</f>
        <v>0</v>
      </c>
      <c r="I15" s="99"/>
      <c r="J15" s="99"/>
      <c r="K15" s="51" t="s">
        <v>29</v>
      </c>
      <c r="L15" s="52">
        <f>ROUNDUP((K4*M15)+(K5*M15*0.75)+(K6*(M15*2)),2)</f>
        <v>0</v>
      </c>
      <c r="M15" s="48">
        <v>2</v>
      </c>
      <c r="N15" s="53">
        <f t="shared" si="0"/>
        <v>1.5</v>
      </c>
      <c r="O15" s="54"/>
      <c r="P15" s="73"/>
    </row>
    <row r="16" spans="1:17" ht="18.75" customHeight="1" x14ac:dyDescent="0.15">
      <c r="A16" s="83"/>
      <c r="B16" s="47"/>
      <c r="C16" s="47"/>
      <c r="D16" s="48"/>
      <c r="E16" s="49"/>
      <c r="F16" s="49"/>
      <c r="G16" s="50"/>
      <c r="H16" s="50"/>
      <c r="I16" s="99"/>
      <c r="J16" s="99"/>
      <c r="K16" s="51" t="s">
        <v>31</v>
      </c>
      <c r="L16" s="52">
        <f>ROUNDUP((K4*M16)+(K5*M16*0.75)+(K6*(M16*2)),2)</f>
        <v>0</v>
      </c>
      <c r="M16" s="48">
        <v>5</v>
      </c>
      <c r="N16" s="53">
        <f t="shared" si="0"/>
        <v>3.75</v>
      </c>
      <c r="O16" s="54"/>
      <c r="P16" s="73"/>
    </row>
    <row r="17" spans="1:16" ht="18.75" customHeight="1" x14ac:dyDescent="0.15">
      <c r="A17" s="83"/>
      <c r="B17" s="47"/>
      <c r="C17" s="47"/>
      <c r="D17" s="48"/>
      <c r="E17" s="49"/>
      <c r="F17" s="49"/>
      <c r="G17" s="50"/>
      <c r="H17" s="50"/>
      <c r="I17" s="99"/>
      <c r="J17" s="99"/>
      <c r="K17" s="51"/>
      <c r="L17" s="52">
        <f>ROUNDUP((K4*M17)+(K5*M17*0.75)+(K6*(M17*2)),2)</f>
        <v>0</v>
      </c>
      <c r="M17" s="48"/>
      <c r="N17" s="53">
        <f t="shared" si="0"/>
        <v>0</v>
      </c>
      <c r="O17" s="54"/>
      <c r="P17" s="73"/>
    </row>
    <row r="18" spans="1:16" ht="18.75" customHeight="1" x14ac:dyDescent="0.15">
      <c r="A18" s="83"/>
      <c r="B18" s="47"/>
      <c r="C18" s="47"/>
      <c r="D18" s="48"/>
      <c r="E18" s="49"/>
      <c r="F18" s="49"/>
      <c r="G18" s="50"/>
      <c r="H18" s="50"/>
      <c r="I18" s="99"/>
      <c r="J18" s="99"/>
      <c r="K18" s="51"/>
      <c r="L18" s="52">
        <f>ROUNDUP((K4*M18)+(K5*M18*0.75)+(K6*(M18*2)),2)</f>
        <v>0</v>
      </c>
      <c r="M18" s="48"/>
      <c r="N18" s="53">
        <f t="shared" si="0"/>
        <v>0</v>
      </c>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206</v>
      </c>
      <c r="C23" s="47" t="s">
        <v>61</v>
      </c>
      <c r="D23" s="76">
        <v>0.25</v>
      </c>
      <c r="E23" s="49" t="s">
        <v>63</v>
      </c>
      <c r="F23" s="49">
        <f>ROUNDUP(D23*0.75,2)</f>
        <v>0.19</v>
      </c>
      <c r="G23" s="50">
        <f>ROUNDUP((K4*D23)+(K5*D23*0.75)+(K6*(D23*2)),0)</f>
        <v>0</v>
      </c>
      <c r="H23" s="50">
        <f>G23</f>
        <v>0</v>
      </c>
      <c r="I23" s="101" t="s">
        <v>207</v>
      </c>
      <c r="J23" s="102"/>
      <c r="K23" s="51" t="s">
        <v>58</v>
      </c>
      <c r="L23" s="52">
        <f>ROUNDUP((K4*M23)+(K5*M23*0.75)+(K6*(M23*2)),2)</f>
        <v>0</v>
      </c>
      <c r="M23" s="48">
        <v>1.5</v>
      </c>
      <c r="N23" s="53">
        <f>ROUNDUP(M23*0.75,2)</f>
        <v>1.1300000000000001</v>
      </c>
      <c r="O23" s="54"/>
      <c r="P23" s="73"/>
    </row>
    <row r="24" spans="1:16" ht="18.75" customHeight="1" x14ac:dyDescent="0.15">
      <c r="A24" s="83"/>
      <c r="B24" s="47"/>
      <c r="C24" s="47" t="s">
        <v>172</v>
      </c>
      <c r="D24" s="48">
        <v>2</v>
      </c>
      <c r="E24" s="49" t="s">
        <v>32</v>
      </c>
      <c r="F24" s="49">
        <f>ROUNDUP(D24*0.75,2)</f>
        <v>1.5</v>
      </c>
      <c r="G24" s="50">
        <f>ROUNDUP((K4*D24)+(K5*D24*0.75)+(K6*(D24*2)),0)</f>
        <v>0</v>
      </c>
      <c r="H24" s="50">
        <f>G24</f>
        <v>0</v>
      </c>
      <c r="I24" s="99"/>
      <c r="J24" s="99"/>
      <c r="K24" s="51" t="s">
        <v>45</v>
      </c>
      <c r="L24" s="52">
        <f>ROUNDUP((K4*M24)+(K5*M24*0.75)+(K6*(M24*2)),2)</f>
        <v>0</v>
      </c>
      <c r="M24" s="48">
        <v>30</v>
      </c>
      <c r="N24" s="53">
        <f>ROUNDUP(M24*0.75,2)</f>
        <v>22.5</v>
      </c>
      <c r="O24" s="54" t="s">
        <v>86</v>
      </c>
      <c r="P24" s="73"/>
    </row>
    <row r="25" spans="1:16" ht="18.75" customHeight="1" x14ac:dyDescent="0.15">
      <c r="A25" s="83"/>
      <c r="B25" s="47"/>
      <c r="C25" s="47" t="s">
        <v>27</v>
      </c>
      <c r="D25" s="48">
        <v>5</v>
      </c>
      <c r="E25" s="49" t="s">
        <v>32</v>
      </c>
      <c r="F25" s="49">
        <f>ROUNDUP(D25*0.75,2)</f>
        <v>3.75</v>
      </c>
      <c r="G25" s="50">
        <f>ROUNDUP((K4*D25)+(K5*D25*0.75)+(K6*(D25*2)),0)</f>
        <v>0</v>
      </c>
      <c r="H25" s="50">
        <f>G25+(G25*3/100)</f>
        <v>0</v>
      </c>
      <c r="I25" s="99"/>
      <c r="J25" s="99"/>
      <c r="K25" s="51" t="s">
        <v>52</v>
      </c>
      <c r="L25" s="52">
        <f>ROUNDUP((K4*M25)+(K5*M25*0.75)+(K6*(M25*2)),2)</f>
        <v>0</v>
      </c>
      <c r="M25" s="48">
        <v>3</v>
      </c>
      <c r="N25" s="53">
        <f>ROUNDUP(M25*0.75,2)</f>
        <v>2.25</v>
      </c>
      <c r="O25" s="54"/>
      <c r="P25" s="73"/>
    </row>
    <row r="26" spans="1:16" ht="18.75" customHeight="1" x14ac:dyDescent="0.15">
      <c r="A26" s="83"/>
      <c r="B26" s="47"/>
      <c r="C26" s="47" t="s">
        <v>102</v>
      </c>
      <c r="D26" s="48">
        <v>0.5</v>
      </c>
      <c r="E26" s="49" t="s">
        <v>32</v>
      </c>
      <c r="F26" s="49">
        <f>ROUNDUP(D26*0.75,2)</f>
        <v>0.38</v>
      </c>
      <c r="G26" s="50">
        <f>ROUNDUP((K4*D26)+(K5*D26*0.75)+(K6*(D26*2)),0)</f>
        <v>0</v>
      </c>
      <c r="H26" s="50">
        <f>G26</f>
        <v>0</v>
      </c>
      <c r="I26" s="99"/>
      <c r="J26" s="99"/>
      <c r="K26" s="51" t="s">
        <v>35</v>
      </c>
      <c r="L26" s="52">
        <f>ROUNDUP((K4*M26)+(K5*M26*0.75)+(K6*(M26*2)),2)</f>
        <v>0</v>
      </c>
      <c r="M26" s="48">
        <v>1.5</v>
      </c>
      <c r="N26" s="53">
        <f>ROUNDUP(M26*0.75,2)</f>
        <v>1.1300000000000001</v>
      </c>
      <c r="O26" s="54"/>
      <c r="P26" s="73" t="s">
        <v>36</v>
      </c>
    </row>
    <row r="27" spans="1:16" ht="18.75" customHeight="1" x14ac:dyDescent="0.15">
      <c r="A27" s="83"/>
      <c r="B27" s="47"/>
      <c r="C27" s="47"/>
      <c r="D27" s="48"/>
      <c r="E27" s="49"/>
      <c r="F27" s="49"/>
      <c r="G27" s="50"/>
      <c r="H27" s="50"/>
      <c r="I27" s="99"/>
      <c r="J27" s="99"/>
      <c r="K27" s="51" t="s">
        <v>25</v>
      </c>
      <c r="L27" s="52">
        <f>ROUNDUP((K4*M27)+(K5*M27*0.75)+(K6*(M27*2)),2)</f>
        <v>0</v>
      </c>
      <c r="M27" s="48">
        <v>1</v>
      </c>
      <c r="N27" s="53">
        <f>ROUNDUP(M27*0.75,2)</f>
        <v>0.75</v>
      </c>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47"/>
      <c r="C29" s="47"/>
      <c r="D29" s="48"/>
      <c r="E29" s="49"/>
      <c r="F29" s="49"/>
      <c r="G29" s="50"/>
      <c r="H29" s="50"/>
      <c r="I29" s="99"/>
      <c r="J29" s="99"/>
      <c r="K29" s="51"/>
      <c r="L29" s="52"/>
      <c r="M29" s="48"/>
      <c r="N29" s="53"/>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47"/>
      <c r="C31" s="47"/>
      <c r="D31" s="48"/>
      <c r="E31" s="49"/>
      <c r="F31" s="49"/>
      <c r="G31" s="50"/>
      <c r="H31" s="50"/>
      <c r="I31" s="99"/>
      <c r="J31" s="99"/>
      <c r="K31" s="51"/>
      <c r="L31" s="52"/>
      <c r="M31" s="48"/>
      <c r="N31" s="53"/>
      <c r="O31" s="54"/>
      <c r="P31" s="73"/>
    </row>
    <row r="32" spans="1:16" ht="18.75" customHeight="1" x14ac:dyDescent="0.15">
      <c r="A32" s="83"/>
      <c r="B32" s="55"/>
      <c r="C32" s="55"/>
      <c r="D32" s="56"/>
      <c r="E32" s="57"/>
      <c r="F32" s="57"/>
      <c r="G32" s="58"/>
      <c r="H32" s="58"/>
      <c r="I32" s="100"/>
      <c r="J32" s="100"/>
      <c r="K32" s="59"/>
      <c r="L32" s="60"/>
      <c r="M32" s="56"/>
      <c r="N32" s="61"/>
      <c r="O32" s="62"/>
      <c r="P32" s="74"/>
    </row>
    <row r="33" spans="1:16" ht="18.75" customHeight="1" x14ac:dyDescent="0.15">
      <c r="A33" s="83"/>
      <c r="B33" s="47" t="s">
        <v>208</v>
      </c>
      <c r="C33" s="47" t="s">
        <v>134</v>
      </c>
      <c r="D33" s="48">
        <v>20</v>
      </c>
      <c r="E33" s="49" t="s">
        <v>32</v>
      </c>
      <c r="F33" s="49">
        <f>ROUNDUP(D33*0.75,2)</f>
        <v>15</v>
      </c>
      <c r="G33" s="50">
        <f>ROUNDUP((K4*D33)+(K5*D33*0.75)+(K6*(D33*2)),0)</f>
        <v>0</v>
      </c>
      <c r="H33" s="50">
        <f>G33+(G33*3/100)</f>
        <v>0</v>
      </c>
      <c r="I33" s="101" t="s">
        <v>43</v>
      </c>
      <c r="J33" s="102"/>
      <c r="K33" s="51" t="s">
        <v>30</v>
      </c>
      <c r="L33" s="52">
        <f>ROUNDUP((K4*M33)+(K5*M33*0.75)+(K6*(M33*2)),2)</f>
        <v>0</v>
      </c>
      <c r="M33" s="48">
        <v>100</v>
      </c>
      <c r="N33" s="53">
        <f>ROUNDUP(M33*0.75,2)</f>
        <v>75</v>
      </c>
      <c r="O33" s="54"/>
      <c r="P33" s="73"/>
    </row>
    <row r="34" spans="1:16" ht="18.75" customHeight="1" x14ac:dyDescent="0.15">
      <c r="A34" s="83"/>
      <c r="B34" s="47"/>
      <c r="C34" s="47" t="s">
        <v>121</v>
      </c>
      <c r="D34" s="48">
        <v>5</v>
      </c>
      <c r="E34" s="49" t="s">
        <v>32</v>
      </c>
      <c r="F34" s="49">
        <f>ROUNDUP(D34*0.75,2)</f>
        <v>3.75</v>
      </c>
      <c r="G34" s="50">
        <f>ROUNDUP((K4*D34)+(K5*D34*0.75)+(K6*(D34*2)),0)</f>
        <v>0</v>
      </c>
      <c r="H34" s="50">
        <f>G34+(G34*15/100)</f>
        <v>0</v>
      </c>
      <c r="I34" s="99"/>
      <c r="J34" s="99"/>
      <c r="K34" s="51" t="s">
        <v>144</v>
      </c>
      <c r="L34" s="52">
        <f>ROUNDUP((K4*M34)+(K5*M34*0.75)+(K6*(M34*2)),2)</f>
        <v>0</v>
      </c>
      <c r="M34" s="48">
        <v>0.5</v>
      </c>
      <c r="N34" s="53">
        <f>ROUNDUP(M34*0.75,2)</f>
        <v>0.38</v>
      </c>
      <c r="O34" s="54"/>
      <c r="P34" s="73" t="s">
        <v>145</v>
      </c>
    </row>
    <row r="35" spans="1:16" ht="18.75" customHeight="1" x14ac:dyDescent="0.15">
      <c r="A35" s="83"/>
      <c r="B35" s="47"/>
      <c r="C35" s="47"/>
      <c r="D35" s="48"/>
      <c r="E35" s="49"/>
      <c r="F35" s="49"/>
      <c r="G35" s="50"/>
      <c r="H35" s="50"/>
      <c r="I35" s="99"/>
      <c r="J35" s="99"/>
      <c r="K35" s="51" t="s">
        <v>39</v>
      </c>
      <c r="L35" s="52">
        <f>ROUNDUP((K4*M35)+(K5*M35*0.75)+(K6*(M35*2)),2)</f>
        <v>0</v>
      </c>
      <c r="M35" s="48">
        <v>0.1</v>
      </c>
      <c r="N35" s="53">
        <f>ROUNDUP(M35*0.75,2)</f>
        <v>0.08</v>
      </c>
      <c r="O35" s="54"/>
      <c r="P35" s="73"/>
    </row>
    <row r="36" spans="1:16" ht="18.75" customHeight="1" x14ac:dyDescent="0.15">
      <c r="A36" s="83"/>
      <c r="B36" s="47"/>
      <c r="C36" s="47"/>
      <c r="D36" s="48"/>
      <c r="E36" s="49"/>
      <c r="F36" s="49"/>
      <c r="G36" s="50"/>
      <c r="H36" s="50"/>
      <c r="I36" s="99"/>
      <c r="J36" s="99"/>
      <c r="K36" s="51"/>
      <c r="L36" s="52"/>
      <c r="M36" s="48"/>
      <c r="N36" s="53"/>
      <c r="O36" s="54"/>
      <c r="P36" s="73"/>
    </row>
    <row r="37" spans="1:16" ht="18.75" customHeight="1" x14ac:dyDescent="0.15">
      <c r="A37" s="83"/>
      <c r="B37" s="55"/>
      <c r="C37" s="55"/>
      <c r="D37" s="56"/>
      <c r="E37" s="57"/>
      <c r="F37" s="57"/>
      <c r="G37" s="58"/>
      <c r="H37" s="58"/>
      <c r="I37" s="100"/>
      <c r="J37" s="100"/>
      <c r="K37" s="59"/>
      <c r="L37" s="60"/>
      <c r="M37" s="56"/>
      <c r="N37" s="61"/>
      <c r="O37" s="62"/>
      <c r="P37" s="74"/>
    </row>
    <row r="38" spans="1:16" ht="18.75" customHeight="1" x14ac:dyDescent="0.15">
      <c r="A38" s="83"/>
      <c r="B38" s="47" t="s">
        <v>122</v>
      </c>
      <c r="C38" s="47" t="s">
        <v>123</v>
      </c>
      <c r="D38" s="76">
        <v>0.25</v>
      </c>
      <c r="E38" s="49" t="s">
        <v>81</v>
      </c>
      <c r="F38" s="49">
        <f>ROUNDUP(D38*0.75,2)</f>
        <v>0.19</v>
      </c>
      <c r="G38" s="50">
        <f>ROUNDUP((K4*D38)+(K5*D38*0.75)+(K6*(D38*2)),0)</f>
        <v>0</v>
      </c>
      <c r="H38" s="50">
        <f>G38</f>
        <v>0</v>
      </c>
      <c r="I38" s="101" t="s">
        <v>105</v>
      </c>
      <c r="J38" s="102"/>
      <c r="K38" s="51"/>
      <c r="L38" s="52"/>
      <c r="M38" s="48"/>
      <c r="N38" s="53"/>
      <c r="O38" s="54"/>
      <c r="P38" s="73"/>
    </row>
    <row r="39" spans="1:16" ht="18.75" customHeight="1" x14ac:dyDescent="0.15">
      <c r="A39" s="83"/>
      <c r="B39" s="47"/>
      <c r="C39" s="47"/>
      <c r="D39" s="48"/>
      <c r="E39" s="49"/>
      <c r="F39" s="49"/>
      <c r="G39" s="50"/>
      <c r="H39" s="50"/>
      <c r="I39" s="99"/>
      <c r="J39" s="99"/>
      <c r="K39" s="51"/>
      <c r="L39" s="52"/>
      <c r="M39" s="48"/>
      <c r="N39" s="53"/>
      <c r="O39" s="54"/>
      <c r="P39" s="73"/>
    </row>
    <row r="40" spans="1:16" ht="18.75" customHeight="1" thickBot="1" x14ac:dyDescent="0.2">
      <c r="A40" s="103"/>
      <c r="B40" s="64"/>
      <c r="C40" s="64"/>
      <c r="D40" s="65"/>
      <c r="E40" s="66"/>
      <c r="F40" s="66"/>
      <c r="G40" s="67"/>
      <c r="H40" s="67"/>
      <c r="I40" s="104"/>
      <c r="J40" s="104"/>
      <c r="K40" s="68"/>
      <c r="L40" s="69"/>
      <c r="M40" s="65"/>
      <c r="N40" s="70"/>
      <c r="O40" s="71"/>
      <c r="P40" s="75"/>
    </row>
  </sheetData>
  <mergeCells count="14">
    <mergeCell ref="I38:J40"/>
    <mergeCell ref="A9:A40"/>
    <mergeCell ref="I33:J37"/>
    <mergeCell ref="I8:J8"/>
    <mergeCell ref="K8:L8"/>
    <mergeCell ref="I9:J11"/>
    <mergeCell ref="I12:J22"/>
    <mergeCell ref="I23: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209</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96</v>
      </c>
      <c r="C9" s="38" t="s">
        <v>89</v>
      </c>
      <c r="D9" s="44">
        <v>30</v>
      </c>
      <c r="E9" s="40" t="s">
        <v>32</v>
      </c>
      <c r="F9" s="40">
        <f t="shared" ref="F9:F14" si="0">ROUNDUP(D9*0.75,2)</f>
        <v>22.5</v>
      </c>
      <c r="G9" s="41">
        <f>ROUNDUP((K4*D9)+(K5*D9*0.75)+(K6*(D9*2)),0)</f>
        <v>0</v>
      </c>
      <c r="H9" s="41">
        <f>G9</f>
        <v>0</v>
      </c>
      <c r="I9" s="97" t="s">
        <v>97</v>
      </c>
      <c r="J9" s="98"/>
      <c r="K9" s="42" t="s">
        <v>23</v>
      </c>
      <c r="L9" s="43">
        <f>ROUNDUP((K4*M9)+(K5*M9*0.75)+(K6*(M9*2)),2)</f>
        <v>0</v>
      </c>
      <c r="M9" s="44">
        <v>110</v>
      </c>
      <c r="N9" s="45">
        <f>ROUNDUP(M9*0.75,2)</f>
        <v>82.5</v>
      </c>
      <c r="O9" s="46"/>
      <c r="P9" s="72"/>
    </row>
    <row r="10" spans="1:17" ht="18.75" customHeight="1" x14ac:dyDescent="0.15">
      <c r="A10" s="83"/>
      <c r="B10" s="47"/>
      <c r="C10" s="47" t="s">
        <v>26</v>
      </c>
      <c r="D10" s="48">
        <v>30</v>
      </c>
      <c r="E10" s="49" t="s">
        <v>32</v>
      </c>
      <c r="F10" s="49">
        <f t="shared" si="0"/>
        <v>22.5</v>
      </c>
      <c r="G10" s="50">
        <f>ROUNDUP((K4*D10)+(K5*D10*0.75)+(K6*(D10*2)),0)</f>
        <v>0</v>
      </c>
      <c r="H10" s="50">
        <f>G10+(G10*6/100)</f>
        <v>0</v>
      </c>
      <c r="I10" s="99"/>
      <c r="J10" s="99"/>
      <c r="K10" s="51" t="s">
        <v>29</v>
      </c>
      <c r="L10" s="52">
        <f>ROUNDUP((K4*M10)+(K5*M10*0.75)+(K6*(M10*2)),2)</f>
        <v>0</v>
      </c>
      <c r="M10" s="48">
        <v>1</v>
      </c>
      <c r="N10" s="53">
        <f>ROUNDUP(M10*0.75,2)</f>
        <v>0.75</v>
      </c>
      <c r="O10" s="54"/>
      <c r="P10" s="73"/>
    </row>
    <row r="11" spans="1:17" ht="18.75" customHeight="1" x14ac:dyDescent="0.15">
      <c r="A11" s="83"/>
      <c r="B11" s="47"/>
      <c r="C11" s="47" t="s">
        <v>98</v>
      </c>
      <c r="D11" s="48">
        <v>40</v>
      </c>
      <c r="E11" s="49" t="s">
        <v>32</v>
      </c>
      <c r="F11" s="49">
        <f t="shared" si="0"/>
        <v>30</v>
      </c>
      <c r="G11" s="50">
        <f>ROUNDUP((K4*D11)+(K5*D11*0.75)+(K6*(D11*2)),0)</f>
        <v>0</v>
      </c>
      <c r="H11" s="50">
        <f>G11+(G11*10/100)</f>
        <v>0</v>
      </c>
      <c r="I11" s="99"/>
      <c r="J11" s="99"/>
      <c r="K11" s="51" t="s">
        <v>30</v>
      </c>
      <c r="L11" s="52">
        <f>ROUNDUP((K4*M11)+(K5*M11*0.75)+(K6*(M11*2)),2)</f>
        <v>0</v>
      </c>
      <c r="M11" s="48">
        <v>40</v>
      </c>
      <c r="N11" s="53">
        <f>ROUNDUP(M11*0.75,2)</f>
        <v>30</v>
      </c>
      <c r="O11" s="54"/>
      <c r="P11" s="73"/>
    </row>
    <row r="12" spans="1:17" ht="18.75" customHeight="1" x14ac:dyDescent="0.15">
      <c r="A12" s="83"/>
      <c r="B12" s="47"/>
      <c r="C12" s="47" t="s">
        <v>27</v>
      </c>
      <c r="D12" s="48">
        <v>10</v>
      </c>
      <c r="E12" s="49" t="s">
        <v>32</v>
      </c>
      <c r="F12" s="49">
        <f t="shared" si="0"/>
        <v>7.5</v>
      </c>
      <c r="G12" s="50">
        <f>ROUNDUP((K4*D12)+(K5*D12*0.75)+(K6*(D12*2)),0)</f>
        <v>0</v>
      </c>
      <c r="H12" s="50">
        <f>G12+(G12*3/100)</f>
        <v>0</v>
      </c>
      <c r="I12" s="99"/>
      <c r="J12" s="99"/>
      <c r="K12" s="51"/>
      <c r="L12" s="52"/>
      <c r="M12" s="48"/>
      <c r="N12" s="53"/>
      <c r="O12" s="54"/>
      <c r="P12" s="73"/>
    </row>
    <row r="13" spans="1:17" ht="18.75" customHeight="1" x14ac:dyDescent="0.15">
      <c r="A13" s="83"/>
      <c r="B13" s="47"/>
      <c r="C13" s="47" t="s">
        <v>99</v>
      </c>
      <c r="D13" s="48">
        <v>9</v>
      </c>
      <c r="E13" s="49" t="s">
        <v>32</v>
      </c>
      <c r="F13" s="49">
        <f t="shared" si="0"/>
        <v>6.75</v>
      </c>
      <c r="G13" s="50">
        <f>ROUNDUP((K4*D13)+(K5*D13*0.75)+(K6*(D13*2)),0)</f>
        <v>0</v>
      </c>
      <c r="H13" s="50">
        <f>G13</f>
        <v>0</v>
      </c>
      <c r="I13" s="99"/>
      <c r="J13" s="99"/>
      <c r="K13" s="51"/>
      <c r="L13" s="52"/>
      <c r="M13" s="48"/>
      <c r="N13" s="53"/>
      <c r="O13" s="54" t="s">
        <v>36</v>
      </c>
      <c r="P13" s="73"/>
    </row>
    <row r="14" spans="1:17" ht="18.75" customHeight="1" x14ac:dyDescent="0.15">
      <c r="A14" s="83"/>
      <c r="B14" s="47"/>
      <c r="C14" s="47" t="s">
        <v>47</v>
      </c>
      <c r="D14" s="48">
        <v>30</v>
      </c>
      <c r="E14" s="49" t="s">
        <v>49</v>
      </c>
      <c r="F14" s="49">
        <f t="shared" si="0"/>
        <v>22.5</v>
      </c>
      <c r="G14" s="50">
        <f>ROUNDUP((K4*D14)+(K5*D14*0.75)+(K6*(D14*2)),0)</f>
        <v>0</v>
      </c>
      <c r="H14" s="50">
        <f>G14</f>
        <v>0</v>
      </c>
      <c r="I14" s="99"/>
      <c r="J14" s="99"/>
      <c r="K14" s="51"/>
      <c r="L14" s="52"/>
      <c r="M14" s="48"/>
      <c r="N14" s="53"/>
      <c r="O14" s="54" t="s">
        <v>48</v>
      </c>
      <c r="P14" s="73"/>
    </row>
    <row r="15" spans="1:17" ht="18.75" customHeight="1" x14ac:dyDescent="0.15">
      <c r="A15" s="83"/>
      <c r="B15" s="47"/>
      <c r="C15" s="47"/>
      <c r="D15" s="48"/>
      <c r="E15" s="49"/>
      <c r="F15" s="49"/>
      <c r="G15" s="50"/>
      <c r="H15" s="50"/>
      <c r="I15" s="99"/>
      <c r="J15" s="99"/>
      <c r="K15" s="51"/>
      <c r="L15" s="52"/>
      <c r="M15" s="48"/>
      <c r="N15" s="53"/>
      <c r="O15" s="54"/>
      <c r="P15" s="73"/>
    </row>
    <row r="16" spans="1:17" ht="18.75" customHeight="1" x14ac:dyDescent="0.15">
      <c r="A16" s="83"/>
      <c r="B16" s="47"/>
      <c r="C16" s="47"/>
      <c r="D16" s="48"/>
      <c r="E16" s="49"/>
      <c r="F16" s="49"/>
      <c r="G16" s="50"/>
      <c r="H16" s="50"/>
      <c r="I16" s="99"/>
      <c r="J16" s="99"/>
      <c r="K16" s="51"/>
      <c r="L16" s="52"/>
      <c r="M16" s="48"/>
      <c r="N16" s="53"/>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55"/>
      <c r="C19" s="55"/>
      <c r="D19" s="56"/>
      <c r="E19" s="57"/>
      <c r="F19" s="57"/>
      <c r="G19" s="58"/>
      <c r="H19" s="58"/>
      <c r="I19" s="100"/>
      <c r="J19" s="100"/>
      <c r="K19" s="59"/>
      <c r="L19" s="60"/>
      <c r="M19" s="56"/>
      <c r="N19" s="61"/>
      <c r="O19" s="62"/>
      <c r="P19" s="74"/>
    </row>
    <row r="20" spans="1:16" ht="18.75" customHeight="1" x14ac:dyDescent="0.15">
      <c r="A20" s="83"/>
      <c r="B20" s="47" t="s">
        <v>100</v>
      </c>
      <c r="C20" s="47" t="s">
        <v>60</v>
      </c>
      <c r="D20" s="48">
        <v>30</v>
      </c>
      <c r="E20" s="49" t="s">
        <v>32</v>
      </c>
      <c r="F20" s="49">
        <f>ROUNDUP(D20*0.75,2)</f>
        <v>22.5</v>
      </c>
      <c r="G20" s="50">
        <f>ROUNDUP((K4*D20)+(K5*D20*0.75)+(K6*(D20*2)),0)</f>
        <v>0</v>
      </c>
      <c r="H20" s="50">
        <f>G20+(G20*15/100)</f>
        <v>0</v>
      </c>
      <c r="I20" s="101" t="s">
        <v>101</v>
      </c>
      <c r="J20" s="102"/>
      <c r="K20" s="51" t="s">
        <v>34</v>
      </c>
      <c r="L20" s="52">
        <f>ROUNDUP((K4*M20)+(K5*M20*0.75)+(K6*(M20*2)),2)</f>
        <v>0</v>
      </c>
      <c r="M20" s="48">
        <v>0.3</v>
      </c>
      <c r="N20" s="53">
        <f>ROUNDUP(M20*0.75,2)</f>
        <v>0.23</v>
      </c>
      <c r="O20" s="54"/>
      <c r="P20" s="73"/>
    </row>
    <row r="21" spans="1:16" ht="18.75" customHeight="1" x14ac:dyDescent="0.15">
      <c r="A21" s="83"/>
      <c r="B21" s="47"/>
      <c r="C21" s="47" t="s">
        <v>102</v>
      </c>
      <c r="D21" s="48">
        <v>0.5</v>
      </c>
      <c r="E21" s="49" t="s">
        <v>32</v>
      </c>
      <c r="F21" s="49">
        <f>ROUNDUP(D21*0.75,2)</f>
        <v>0.38</v>
      </c>
      <c r="G21" s="50">
        <f>ROUNDUP((K4*D21)+(K5*D21*0.75)+(K6*(D21*2)),0)</f>
        <v>0</v>
      </c>
      <c r="H21" s="50">
        <f>G21</f>
        <v>0</v>
      </c>
      <c r="I21" s="99"/>
      <c r="J21" s="99"/>
      <c r="K21" s="51" t="s">
        <v>40</v>
      </c>
      <c r="L21" s="52">
        <f>ROUNDUP((K4*M21)+(K5*M21*0.75)+(K6*(M21*2)),2)</f>
        <v>0</v>
      </c>
      <c r="M21" s="48">
        <v>4</v>
      </c>
      <c r="N21" s="53">
        <f>ROUNDUP(M21*0.75,2)</f>
        <v>3</v>
      </c>
      <c r="O21" s="54"/>
      <c r="P21" s="73" t="s">
        <v>41</v>
      </c>
    </row>
    <row r="22" spans="1:16" ht="18.75" customHeight="1" x14ac:dyDescent="0.15">
      <c r="A22" s="83"/>
      <c r="B22" s="47"/>
      <c r="C22" s="47" t="s">
        <v>103</v>
      </c>
      <c r="D22" s="48">
        <v>10</v>
      </c>
      <c r="E22" s="49" t="s">
        <v>32</v>
      </c>
      <c r="F22" s="49">
        <f>ROUNDUP(D22*0.75,2)</f>
        <v>7.5</v>
      </c>
      <c r="G22" s="50">
        <f>ROUNDUP((K4*D22)+(K5*D22*0.75)+(K6*(D22*2)),0)</f>
        <v>0</v>
      </c>
      <c r="H22" s="50">
        <f>G22</f>
        <v>0</v>
      </c>
      <c r="I22" s="99"/>
      <c r="J22" s="99"/>
      <c r="K22" s="51"/>
      <c r="L22" s="52"/>
      <c r="M22" s="48"/>
      <c r="N22" s="53"/>
      <c r="O22" s="54"/>
      <c r="P22" s="73"/>
    </row>
    <row r="23" spans="1:16" ht="18.75" customHeight="1" x14ac:dyDescent="0.15">
      <c r="A23" s="83"/>
      <c r="B23" s="47"/>
      <c r="C23" s="47"/>
      <c r="D23" s="48"/>
      <c r="E23" s="49"/>
      <c r="F23" s="49"/>
      <c r="G23" s="50"/>
      <c r="H23" s="50"/>
      <c r="I23" s="99"/>
      <c r="J23" s="99"/>
      <c r="K23" s="51"/>
      <c r="L23" s="52"/>
      <c r="M23" s="48"/>
      <c r="N23" s="53"/>
      <c r="O23" s="54"/>
      <c r="P23" s="73"/>
    </row>
    <row r="24" spans="1:16" ht="18.75" customHeight="1" x14ac:dyDescent="0.15">
      <c r="A24" s="83"/>
      <c r="B24" s="47"/>
      <c r="C24" s="47"/>
      <c r="D24" s="48"/>
      <c r="E24" s="49"/>
      <c r="F24" s="49"/>
      <c r="G24" s="50"/>
      <c r="H24" s="50"/>
      <c r="I24" s="99"/>
      <c r="J24" s="99"/>
      <c r="K24" s="51"/>
      <c r="L24" s="52"/>
      <c r="M24" s="48"/>
      <c r="N24" s="53"/>
      <c r="O24" s="54"/>
      <c r="P24" s="73"/>
    </row>
    <row r="25" spans="1:16" ht="18.75" customHeight="1" x14ac:dyDescent="0.15">
      <c r="A25" s="83"/>
      <c r="B25" s="47"/>
      <c r="C25" s="47"/>
      <c r="D25" s="48"/>
      <c r="E25" s="49"/>
      <c r="F25" s="49"/>
      <c r="G25" s="50"/>
      <c r="H25" s="50"/>
      <c r="I25" s="99"/>
      <c r="J25" s="99"/>
      <c r="K25" s="51"/>
      <c r="L25" s="52"/>
      <c r="M25" s="48"/>
      <c r="N25" s="53"/>
      <c r="O25" s="54"/>
      <c r="P25" s="73"/>
    </row>
    <row r="26" spans="1:16" ht="18.75" customHeight="1" x14ac:dyDescent="0.15">
      <c r="A26" s="83"/>
      <c r="B26" s="55"/>
      <c r="C26" s="55"/>
      <c r="D26" s="56"/>
      <c r="E26" s="57"/>
      <c r="F26" s="57"/>
      <c r="G26" s="58"/>
      <c r="H26" s="58"/>
      <c r="I26" s="100"/>
      <c r="J26" s="100"/>
      <c r="K26" s="59"/>
      <c r="L26" s="60"/>
      <c r="M26" s="56"/>
      <c r="N26" s="61"/>
      <c r="O26" s="62"/>
      <c r="P26" s="74"/>
    </row>
    <row r="27" spans="1:16" ht="18.75" customHeight="1" x14ac:dyDescent="0.15">
      <c r="A27" s="83"/>
      <c r="B27" s="47" t="s">
        <v>104</v>
      </c>
      <c r="C27" s="47" t="s">
        <v>106</v>
      </c>
      <c r="D27" s="76">
        <v>0.125</v>
      </c>
      <c r="E27" s="49" t="s">
        <v>81</v>
      </c>
      <c r="F27" s="49">
        <f>ROUNDUP(D27*0.75,2)</f>
        <v>9.9999999999999992E-2</v>
      </c>
      <c r="G27" s="50">
        <f>ROUNDUP((K4*D27)+(K5*D27*0.75)+(K6*(D27*2)),0)</f>
        <v>0</v>
      </c>
      <c r="H27" s="50">
        <f>G27</f>
        <v>0</v>
      </c>
      <c r="I27" s="101" t="s">
        <v>105</v>
      </c>
      <c r="J27" s="102"/>
      <c r="K27" s="51"/>
      <c r="L27" s="52"/>
      <c r="M27" s="48"/>
      <c r="N27" s="53"/>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thickBot="1" x14ac:dyDescent="0.2">
      <c r="A29" s="103"/>
      <c r="B29" s="64"/>
      <c r="C29" s="64"/>
      <c r="D29" s="65"/>
      <c r="E29" s="66"/>
      <c r="F29" s="66"/>
      <c r="G29" s="67"/>
      <c r="H29" s="67"/>
      <c r="I29" s="104"/>
      <c r="J29" s="104"/>
      <c r="K29" s="68"/>
      <c r="L29" s="69"/>
      <c r="M29" s="65"/>
      <c r="N29" s="70"/>
      <c r="O29" s="71"/>
      <c r="P29" s="75"/>
    </row>
  </sheetData>
  <mergeCells count="12">
    <mergeCell ref="A9:A29"/>
    <mergeCell ref="A1:B1"/>
    <mergeCell ref="C1:K1"/>
    <mergeCell ref="K2:M2"/>
    <mergeCell ref="O6:P6"/>
    <mergeCell ref="A7:E7"/>
    <mergeCell ref="O7:P7"/>
    <mergeCell ref="I8:J8"/>
    <mergeCell ref="K8:L8"/>
    <mergeCell ref="I9:J19"/>
    <mergeCell ref="I20:J26"/>
    <mergeCell ref="I27:J29"/>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210</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111</v>
      </c>
      <c r="C12" s="47" t="s">
        <v>113</v>
      </c>
      <c r="D12" s="48">
        <v>40</v>
      </c>
      <c r="E12" s="49" t="s">
        <v>32</v>
      </c>
      <c r="F12" s="49">
        <f>ROUNDUP(D12*0.75,2)</f>
        <v>30</v>
      </c>
      <c r="G12" s="50">
        <f>ROUNDUP((K4*D12)+(K5*D12*0.75)+(K6*(D12*2)),0)</f>
        <v>0</v>
      </c>
      <c r="H12" s="50">
        <f>G12</f>
        <v>0</v>
      </c>
      <c r="I12" s="101" t="s">
        <v>112</v>
      </c>
      <c r="J12" s="102"/>
      <c r="K12" s="51" t="s">
        <v>29</v>
      </c>
      <c r="L12" s="52">
        <f>ROUNDUP((K4*M12)+(K5*M12*0.75)+(K6*(M12*2)),2)</f>
        <v>0</v>
      </c>
      <c r="M12" s="48">
        <v>1</v>
      </c>
      <c r="N12" s="53">
        <f t="shared" ref="N12:N20" si="0">ROUNDUP(M12*0.75,2)</f>
        <v>0.75</v>
      </c>
      <c r="O12" s="54"/>
      <c r="P12" s="73"/>
    </row>
    <row r="13" spans="1:17" ht="18.75" customHeight="1" x14ac:dyDescent="0.15">
      <c r="A13" s="83"/>
      <c r="B13" s="47"/>
      <c r="C13" s="47" t="s">
        <v>26</v>
      </c>
      <c r="D13" s="48">
        <v>20</v>
      </c>
      <c r="E13" s="49" t="s">
        <v>32</v>
      </c>
      <c r="F13" s="49">
        <f>ROUNDUP(D13*0.75,2)</f>
        <v>15</v>
      </c>
      <c r="G13" s="50">
        <f>ROUNDUP((K4*D13)+(K5*D13*0.75)+(K6*(D13*2)),0)</f>
        <v>0</v>
      </c>
      <c r="H13" s="50">
        <f>G13+(G13*6/100)</f>
        <v>0</v>
      </c>
      <c r="I13" s="99"/>
      <c r="J13" s="99"/>
      <c r="K13" s="51" t="s">
        <v>39</v>
      </c>
      <c r="L13" s="52">
        <f>ROUNDUP((K4*M13)+(K5*M13*0.75)+(K6*(M13*2)),2)</f>
        <v>0</v>
      </c>
      <c r="M13" s="48">
        <v>0.1</v>
      </c>
      <c r="N13" s="53">
        <f t="shared" si="0"/>
        <v>0.08</v>
      </c>
      <c r="O13" s="54"/>
      <c r="P13" s="73"/>
    </row>
    <row r="14" spans="1:17" ht="18.75" customHeight="1" x14ac:dyDescent="0.15">
      <c r="A14" s="83"/>
      <c r="B14" s="47"/>
      <c r="C14" s="47" t="s">
        <v>90</v>
      </c>
      <c r="D14" s="48">
        <v>5</v>
      </c>
      <c r="E14" s="49" t="s">
        <v>32</v>
      </c>
      <c r="F14" s="49">
        <f>ROUNDUP(D14*0.75,2)</f>
        <v>3.75</v>
      </c>
      <c r="G14" s="50">
        <f>ROUNDUP((K4*D14)+(K5*D14*0.75)+(K6*(D14*2)),0)</f>
        <v>0</v>
      </c>
      <c r="H14" s="50">
        <f>G14</f>
        <v>0</v>
      </c>
      <c r="I14" s="99"/>
      <c r="J14" s="99"/>
      <c r="K14" s="51" t="s">
        <v>115</v>
      </c>
      <c r="L14" s="52">
        <f>ROUNDUP((K4*M14)+(K5*M14*0.75)+(K6*(M14*2)),2)</f>
        <v>0</v>
      </c>
      <c r="M14" s="48">
        <v>0.01</v>
      </c>
      <c r="N14" s="53">
        <f t="shared" si="0"/>
        <v>0.01</v>
      </c>
      <c r="O14" s="54" t="s">
        <v>36</v>
      </c>
      <c r="P14" s="73"/>
    </row>
    <row r="15" spans="1:17" ht="18.75" customHeight="1" x14ac:dyDescent="0.15">
      <c r="A15" s="83"/>
      <c r="B15" s="47"/>
      <c r="C15" s="47" t="s">
        <v>47</v>
      </c>
      <c r="D15" s="48">
        <v>5</v>
      </c>
      <c r="E15" s="49" t="s">
        <v>49</v>
      </c>
      <c r="F15" s="49">
        <f>ROUNDUP(D15*0.75,2)</f>
        <v>3.75</v>
      </c>
      <c r="G15" s="50">
        <f>ROUNDUP((K4*D15)+(K5*D15*0.75)+(K6*(D15*2)),0)</f>
        <v>0</v>
      </c>
      <c r="H15" s="50">
        <f>G15</f>
        <v>0</v>
      </c>
      <c r="I15" s="99"/>
      <c r="J15" s="99"/>
      <c r="K15" s="51" t="s">
        <v>29</v>
      </c>
      <c r="L15" s="52">
        <f>ROUNDUP((K4*M15)+(K5*M15*0.75)+(K6*(M15*2)),2)</f>
        <v>0</v>
      </c>
      <c r="M15" s="48">
        <v>2</v>
      </c>
      <c r="N15" s="53">
        <f t="shared" si="0"/>
        <v>1.5</v>
      </c>
      <c r="O15" s="54" t="s">
        <v>48</v>
      </c>
      <c r="P15" s="73"/>
    </row>
    <row r="16" spans="1:17" ht="18.75" customHeight="1" x14ac:dyDescent="0.15">
      <c r="A16" s="83"/>
      <c r="B16" s="47"/>
      <c r="C16" s="47" t="s">
        <v>114</v>
      </c>
      <c r="D16" s="48">
        <v>20</v>
      </c>
      <c r="E16" s="49" t="s">
        <v>32</v>
      </c>
      <c r="F16" s="49">
        <f>ROUNDUP(D16*0.75,2)</f>
        <v>15</v>
      </c>
      <c r="G16" s="50">
        <f>ROUNDUP((K4*D16)+(K5*D16*0.75)+(K6*(D16*2)),0)</f>
        <v>0</v>
      </c>
      <c r="H16" s="50">
        <f>G16</f>
        <v>0</v>
      </c>
      <c r="I16" s="99"/>
      <c r="J16" s="99"/>
      <c r="K16" s="51" t="s">
        <v>30</v>
      </c>
      <c r="L16" s="52">
        <f>ROUNDUP((K4*M16)+(K5*M16*0.75)+(K6*(M16*2)),2)</f>
        <v>0</v>
      </c>
      <c r="M16" s="48">
        <v>30</v>
      </c>
      <c r="N16" s="53">
        <f t="shared" si="0"/>
        <v>22.5</v>
      </c>
      <c r="O16" s="54"/>
      <c r="P16" s="73"/>
    </row>
    <row r="17" spans="1:16" ht="18.75" customHeight="1" x14ac:dyDescent="0.15">
      <c r="A17" s="83"/>
      <c r="B17" s="47"/>
      <c r="C17" s="47"/>
      <c r="D17" s="48"/>
      <c r="E17" s="49"/>
      <c r="F17" s="49"/>
      <c r="G17" s="50"/>
      <c r="H17" s="50"/>
      <c r="I17" s="99"/>
      <c r="J17" s="99"/>
      <c r="K17" s="51" t="s">
        <v>31</v>
      </c>
      <c r="L17" s="52">
        <f>ROUNDUP((K4*M17)+(K5*M17*0.75)+(K6*(M17*2)),2)</f>
        <v>0</v>
      </c>
      <c r="M17" s="48">
        <v>3</v>
      </c>
      <c r="N17" s="53">
        <f t="shared" si="0"/>
        <v>2.25</v>
      </c>
      <c r="O17" s="54"/>
      <c r="P17" s="73"/>
    </row>
    <row r="18" spans="1:16" ht="18.75" customHeight="1" x14ac:dyDescent="0.15">
      <c r="A18" s="83"/>
      <c r="B18" s="47"/>
      <c r="C18" s="47"/>
      <c r="D18" s="48"/>
      <c r="E18" s="49"/>
      <c r="F18" s="49"/>
      <c r="G18" s="50"/>
      <c r="H18" s="50"/>
      <c r="I18" s="99"/>
      <c r="J18" s="99"/>
      <c r="K18" s="51" t="s">
        <v>116</v>
      </c>
      <c r="L18" s="52">
        <f>ROUNDUP((K4*M18)+(K5*M18*0.75)+(K6*(M18*2)),2)</f>
        <v>0</v>
      </c>
      <c r="M18" s="48">
        <v>1.5</v>
      </c>
      <c r="N18" s="53">
        <f t="shared" si="0"/>
        <v>1.1300000000000001</v>
      </c>
      <c r="O18" s="54"/>
      <c r="P18" s="73"/>
    </row>
    <row r="19" spans="1:16" ht="18.75" customHeight="1" x14ac:dyDescent="0.15">
      <c r="A19" s="83"/>
      <c r="B19" s="47"/>
      <c r="C19" s="47"/>
      <c r="D19" s="48"/>
      <c r="E19" s="49"/>
      <c r="F19" s="49"/>
      <c r="G19" s="50"/>
      <c r="H19" s="50"/>
      <c r="I19" s="99"/>
      <c r="J19" s="99"/>
      <c r="K19" s="51" t="s">
        <v>52</v>
      </c>
      <c r="L19" s="52">
        <f>ROUNDUP((K4*M19)+(K5*M19*0.75)+(K6*(M19*2)),2)</f>
        <v>0</v>
      </c>
      <c r="M19" s="48">
        <v>2.5</v>
      </c>
      <c r="N19" s="53">
        <f t="shared" si="0"/>
        <v>1.8800000000000001</v>
      </c>
      <c r="O19" s="54"/>
      <c r="P19" s="73"/>
    </row>
    <row r="20" spans="1:16" ht="18.75" customHeight="1" x14ac:dyDescent="0.15">
      <c r="A20" s="83"/>
      <c r="B20" s="47"/>
      <c r="C20" s="47"/>
      <c r="D20" s="48"/>
      <c r="E20" s="49"/>
      <c r="F20" s="49"/>
      <c r="G20" s="50"/>
      <c r="H20" s="50"/>
      <c r="I20" s="99"/>
      <c r="J20" s="99"/>
      <c r="K20" s="51" t="s">
        <v>34</v>
      </c>
      <c r="L20" s="52">
        <f>ROUNDUP((K4*M20)+(K5*M20*0.75)+(K6*(M20*2)),2)</f>
        <v>0</v>
      </c>
      <c r="M20" s="48">
        <v>1</v>
      </c>
      <c r="N20" s="53">
        <f t="shared" si="0"/>
        <v>0.75</v>
      </c>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117</v>
      </c>
      <c r="C23" s="47" t="s">
        <v>92</v>
      </c>
      <c r="D23" s="48">
        <v>40</v>
      </c>
      <c r="E23" s="49" t="s">
        <v>32</v>
      </c>
      <c r="F23" s="49">
        <f>ROUNDUP(D23*0.75,2)</f>
        <v>30</v>
      </c>
      <c r="G23" s="50">
        <f>ROUNDUP((K4*D23)+(K5*D23*0.75)+(K6*(D23*2)),0)</f>
        <v>0</v>
      </c>
      <c r="H23" s="50">
        <f>G23+(G23*10/100)</f>
        <v>0</v>
      </c>
      <c r="I23" s="101" t="s">
        <v>118</v>
      </c>
      <c r="J23" s="102"/>
      <c r="K23" s="51" t="s">
        <v>45</v>
      </c>
      <c r="L23" s="52">
        <f>ROUNDUP((K4*M23)+(K5*M23*0.75)+(K6*(M23*2)),2)</f>
        <v>0</v>
      </c>
      <c r="M23" s="48">
        <v>25</v>
      </c>
      <c r="N23" s="53">
        <f>ROUNDUP(M23*0.75,2)</f>
        <v>18.75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52</v>
      </c>
      <c r="L24" s="52">
        <f>ROUNDUP((K4*M24)+(K5*M24*0.75)+(K6*(M24*2)),2)</f>
        <v>0</v>
      </c>
      <c r="M24" s="48">
        <v>2</v>
      </c>
      <c r="N24" s="53">
        <f>ROUNDUP(M24*0.75,2)</f>
        <v>1.5</v>
      </c>
      <c r="O24" s="54"/>
      <c r="P24" s="73"/>
    </row>
    <row r="25" spans="1:16" ht="18.75" customHeight="1" x14ac:dyDescent="0.15">
      <c r="A25" s="83"/>
      <c r="B25" s="47"/>
      <c r="C25" s="47" t="s">
        <v>87</v>
      </c>
      <c r="D25" s="48">
        <v>5</v>
      </c>
      <c r="E25" s="49" t="s">
        <v>32</v>
      </c>
      <c r="F25" s="49">
        <f>ROUNDUP(D25*0.75,2)</f>
        <v>3.75</v>
      </c>
      <c r="G25" s="50">
        <f>ROUNDUP((K4*D25)+(K5*D25*0.75)+(K6*(D25*2)),0)</f>
        <v>0</v>
      </c>
      <c r="H25" s="50">
        <f>G25</f>
        <v>0</v>
      </c>
      <c r="I25" s="99"/>
      <c r="J25" s="99"/>
      <c r="K25" s="51" t="s">
        <v>39</v>
      </c>
      <c r="L25" s="52">
        <f>ROUNDUP((K4*M25)+(K5*M25*0.75)+(K6*(M25*2)),2)</f>
        <v>0</v>
      </c>
      <c r="M25" s="48">
        <v>0.1</v>
      </c>
      <c r="N25" s="53">
        <f>ROUNDUP(M25*0.75,2)</f>
        <v>0.08</v>
      </c>
      <c r="O25" s="54"/>
      <c r="P25" s="73"/>
    </row>
    <row r="26" spans="1:16" ht="18.75" customHeight="1" x14ac:dyDescent="0.15">
      <c r="A26" s="83"/>
      <c r="B26" s="47"/>
      <c r="C26" s="47"/>
      <c r="D26" s="48"/>
      <c r="E26" s="49"/>
      <c r="F26" s="49"/>
      <c r="G26" s="50"/>
      <c r="H26" s="50"/>
      <c r="I26" s="99"/>
      <c r="J26" s="99"/>
      <c r="K26" s="51" t="s">
        <v>35</v>
      </c>
      <c r="L26" s="52">
        <f>ROUNDUP((K4*M26)+(K5*M26*0.75)+(K6*(M26*2)),2)</f>
        <v>0</v>
      </c>
      <c r="M26" s="48">
        <v>0.5</v>
      </c>
      <c r="N26" s="53">
        <f>ROUNDUP(M26*0.75,2)</f>
        <v>0.38</v>
      </c>
      <c r="O26" s="54"/>
      <c r="P26" s="73" t="s">
        <v>36</v>
      </c>
    </row>
    <row r="27" spans="1:16" ht="18.75" customHeight="1" x14ac:dyDescent="0.15">
      <c r="A27" s="83"/>
      <c r="B27" s="47"/>
      <c r="C27" s="47"/>
      <c r="D27" s="48"/>
      <c r="E27" s="49"/>
      <c r="F27" s="49"/>
      <c r="G27" s="50"/>
      <c r="H27" s="50"/>
      <c r="I27" s="99"/>
      <c r="J27" s="99"/>
      <c r="K27" s="51" t="s">
        <v>25</v>
      </c>
      <c r="L27" s="52">
        <f>ROUNDUP((K4*M27)+(K5*M27*0.75)+(K6*(M27*2)),2)</f>
        <v>0</v>
      </c>
      <c r="M27" s="48">
        <v>1</v>
      </c>
      <c r="N27" s="53">
        <f>ROUNDUP(M27*0.75,2)</f>
        <v>0.75</v>
      </c>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79</v>
      </c>
      <c r="D30" s="76">
        <v>0.125</v>
      </c>
      <c r="E30" s="49" t="s">
        <v>81</v>
      </c>
      <c r="F30" s="49">
        <f>ROUNDUP(D30*0.75,2)</f>
        <v>9.9999999999999992E-2</v>
      </c>
      <c r="G30" s="50">
        <f>ROUNDUP((K4*D30)+(K5*D30*0.75)+(K6*(D30*2)),0)</f>
        <v>0</v>
      </c>
      <c r="H30" s="50">
        <f>G30</f>
        <v>0</v>
      </c>
      <c r="I30" s="101" t="s">
        <v>43</v>
      </c>
      <c r="J30" s="102"/>
      <c r="K30" s="51" t="s">
        <v>45</v>
      </c>
      <c r="L30" s="52">
        <f>ROUNDUP((K4*M30)+(K5*M30*0.75)+(K6*(M30*2)),2)</f>
        <v>0</v>
      </c>
      <c r="M30" s="48">
        <v>100</v>
      </c>
      <c r="N30" s="53">
        <f>ROUNDUP(M30*0.75,2)</f>
        <v>75</v>
      </c>
      <c r="O30" s="54" t="s">
        <v>80</v>
      </c>
      <c r="P30" s="73"/>
    </row>
    <row r="31" spans="1:16" ht="18.75" customHeight="1" x14ac:dyDescent="0.15">
      <c r="A31" s="83"/>
      <c r="B31" s="47"/>
      <c r="C31" s="47" t="s">
        <v>94</v>
      </c>
      <c r="D31" s="48">
        <v>2</v>
      </c>
      <c r="E31" s="49" t="s">
        <v>81</v>
      </c>
      <c r="F31" s="49">
        <f>ROUNDUP(D31*0.75,2)</f>
        <v>1.5</v>
      </c>
      <c r="G31" s="50">
        <f>ROUNDUP((K4*D31)+(K5*D31*0.75)+(K6*(D31*2)),0)</f>
        <v>0</v>
      </c>
      <c r="H31" s="50">
        <f>G31</f>
        <v>0</v>
      </c>
      <c r="I31" s="99"/>
      <c r="J31" s="99"/>
      <c r="K31" s="51" t="s">
        <v>62</v>
      </c>
      <c r="L31" s="52">
        <f>ROUNDUP((K4*M31)+(K5*M31*0.75)+(K6*(M31*2)),2)</f>
        <v>0</v>
      </c>
      <c r="M31" s="48">
        <v>3</v>
      </c>
      <c r="N31" s="53">
        <f>ROUNDUP(M31*0.75,2)</f>
        <v>2.25</v>
      </c>
      <c r="O31" s="54" t="s">
        <v>36</v>
      </c>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thickBot="1" x14ac:dyDescent="0.2">
      <c r="A33" s="103"/>
      <c r="B33" s="64"/>
      <c r="C33" s="64"/>
      <c r="D33" s="65"/>
      <c r="E33" s="66"/>
      <c r="F33" s="66"/>
      <c r="G33" s="67"/>
      <c r="H33" s="67"/>
      <c r="I33" s="104"/>
      <c r="J33" s="104"/>
      <c r="K33" s="68"/>
      <c r="L33" s="69"/>
      <c r="M33" s="65"/>
      <c r="N33" s="70"/>
      <c r="O33" s="71"/>
      <c r="P33" s="75"/>
    </row>
  </sheetData>
  <mergeCells count="13">
    <mergeCell ref="I30:J33"/>
    <mergeCell ref="A9:A33"/>
    <mergeCell ref="I8:J8"/>
    <mergeCell ref="K8:L8"/>
    <mergeCell ref="I9:J11"/>
    <mergeCell ref="I12:J22"/>
    <mergeCell ref="I23: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211</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125</v>
      </c>
      <c r="C12" s="47" t="s">
        <v>54</v>
      </c>
      <c r="D12" s="48">
        <v>1</v>
      </c>
      <c r="E12" s="49" t="s">
        <v>57</v>
      </c>
      <c r="F12" s="49">
        <f>ROUNDUP(D12*0.75,2)</f>
        <v>0.75</v>
      </c>
      <c r="G12" s="50">
        <f>ROUNDUP((K4*D12)+(K5*D12*0.75)+(K6*(D12*2)),0)</f>
        <v>0</v>
      </c>
      <c r="H12" s="50">
        <f>G12</f>
        <v>0</v>
      </c>
      <c r="I12" s="101" t="s">
        <v>126</v>
      </c>
      <c r="J12" s="102"/>
      <c r="K12" s="51" t="s">
        <v>29</v>
      </c>
      <c r="L12" s="52">
        <f>ROUNDUP((K4*M12)+(K5*M12*0.75)+(K6*(M12*2)),2)</f>
        <v>0</v>
      </c>
      <c r="M12" s="48">
        <v>2</v>
      </c>
      <c r="N12" s="53">
        <f>ROUNDUP(M12*0.75,2)</f>
        <v>1.5</v>
      </c>
      <c r="O12" s="54"/>
      <c r="P12" s="73"/>
    </row>
    <row r="13" spans="1:17" ht="18.75" customHeight="1" x14ac:dyDescent="0.15">
      <c r="A13" s="83"/>
      <c r="B13" s="47"/>
      <c r="C13" s="47" t="s">
        <v>56</v>
      </c>
      <c r="D13" s="48">
        <v>20</v>
      </c>
      <c r="E13" s="49" t="s">
        <v>32</v>
      </c>
      <c r="F13" s="49">
        <f>ROUNDUP(D13*0.75,2)</f>
        <v>15</v>
      </c>
      <c r="G13" s="50">
        <f>ROUNDUP((K4*D13)+(K5*D13*0.75)+(K6*(D13*2)),0)</f>
        <v>0</v>
      </c>
      <c r="H13" s="50">
        <f>G13+(G13*15/100)</f>
        <v>0</v>
      </c>
      <c r="I13" s="99"/>
      <c r="J13" s="99"/>
      <c r="K13" s="51" t="s">
        <v>35</v>
      </c>
      <c r="L13" s="52">
        <f>ROUNDUP((K4*M13)+(K5*M13*0.75)+(K6*(M13*2)),2)</f>
        <v>0</v>
      </c>
      <c r="M13" s="48">
        <v>1</v>
      </c>
      <c r="N13" s="53">
        <f>ROUNDUP(M13*0.75,2)</f>
        <v>0.75</v>
      </c>
      <c r="O13" s="54"/>
      <c r="P13" s="73" t="s">
        <v>36</v>
      </c>
    </row>
    <row r="14" spans="1:17" ht="18.75" customHeight="1" x14ac:dyDescent="0.15">
      <c r="A14" s="83"/>
      <c r="B14" s="47"/>
      <c r="C14" s="47" t="s">
        <v>127</v>
      </c>
      <c r="D14" s="48">
        <v>1</v>
      </c>
      <c r="E14" s="49" t="s">
        <v>32</v>
      </c>
      <c r="F14" s="49">
        <f>ROUNDUP(D14*0.75,2)</f>
        <v>0.75</v>
      </c>
      <c r="G14" s="50">
        <f>ROUNDUP((K4*D14)+(K5*D14*0.75)+(K6*(D14*2)),0)</f>
        <v>0</v>
      </c>
      <c r="H14" s="50">
        <f>G14</f>
        <v>0</v>
      </c>
      <c r="I14" s="99"/>
      <c r="J14" s="99"/>
      <c r="K14" s="51" t="s">
        <v>52</v>
      </c>
      <c r="L14" s="52">
        <f>ROUNDUP((K4*M14)+(K5*M14*0.75)+(K6*(M14*2)),2)</f>
        <v>0</v>
      </c>
      <c r="M14" s="48">
        <v>2</v>
      </c>
      <c r="N14" s="53">
        <f>ROUNDUP(M14*0.75,2)</f>
        <v>1.5</v>
      </c>
      <c r="O14" s="54"/>
      <c r="P14" s="73"/>
    </row>
    <row r="15" spans="1:17" ht="18.75" customHeight="1" x14ac:dyDescent="0.15">
      <c r="A15" s="83"/>
      <c r="B15" s="47"/>
      <c r="C15" s="47"/>
      <c r="D15" s="48"/>
      <c r="E15" s="49"/>
      <c r="F15" s="49"/>
      <c r="G15" s="50"/>
      <c r="H15" s="50"/>
      <c r="I15" s="99"/>
      <c r="J15" s="99"/>
      <c r="K15" s="51" t="s">
        <v>35</v>
      </c>
      <c r="L15" s="52">
        <f>ROUNDUP((K4*M15)+(K5*M15*0.75)+(K6*(M15*2)),2)</f>
        <v>0</v>
      </c>
      <c r="M15" s="48">
        <v>0.5</v>
      </c>
      <c r="N15" s="53">
        <f>ROUNDUP(M15*0.75,2)</f>
        <v>0.38</v>
      </c>
      <c r="O15" s="54"/>
      <c r="P15" s="73" t="s">
        <v>36</v>
      </c>
    </row>
    <row r="16" spans="1:17" ht="18.75" customHeight="1" x14ac:dyDescent="0.15">
      <c r="A16" s="83"/>
      <c r="B16" s="47"/>
      <c r="C16" s="47"/>
      <c r="D16" s="48"/>
      <c r="E16" s="49"/>
      <c r="F16" s="49"/>
      <c r="G16" s="50"/>
      <c r="H16" s="50"/>
      <c r="I16" s="99"/>
      <c r="J16" s="99"/>
      <c r="K16" s="51" t="s">
        <v>45</v>
      </c>
      <c r="L16" s="52">
        <f>ROUNDUP((K4*M16)+(K5*M16*0.75)+(K6*(M16*2)),2)</f>
        <v>0</v>
      </c>
      <c r="M16" s="48">
        <v>1</v>
      </c>
      <c r="N16" s="53">
        <f>ROUNDUP(M16*0.75,2)</f>
        <v>0.75</v>
      </c>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128</v>
      </c>
      <c r="C21" s="47" t="s">
        <v>61</v>
      </c>
      <c r="D21" s="76">
        <v>0.25</v>
      </c>
      <c r="E21" s="49" t="s">
        <v>63</v>
      </c>
      <c r="F21" s="49">
        <f>ROUNDUP(D21*0.75,2)</f>
        <v>0.19</v>
      </c>
      <c r="G21" s="50">
        <f>ROUNDUP((K4*D21)+(K5*D21*0.75)+(K6*(D21*2)),0)</f>
        <v>0</v>
      </c>
      <c r="H21" s="50">
        <f>G21</f>
        <v>0</v>
      </c>
      <c r="I21" s="101" t="s">
        <v>129</v>
      </c>
      <c r="J21" s="102"/>
      <c r="K21" s="51" t="s">
        <v>45</v>
      </c>
      <c r="L21" s="52">
        <f>ROUNDUP((K4*M21)+(K5*M21*0.75)+(K6*(M21*2)),2)</f>
        <v>0</v>
      </c>
      <c r="M21" s="48">
        <v>30</v>
      </c>
      <c r="N21" s="53">
        <f>ROUNDUP(M21*0.75,2)</f>
        <v>22.5</v>
      </c>
      <c r="O21" s="54"/>
      <c r="P21" s="73"/>
    </row>
    <row r="22" spans="1:16" ht="18.75" customHeight="1" x14ac:dyDescent="0.15">
      <c r="A22" s="83"/>
      <c r="B22" s="47"/>
      <c r="C22" s="47" t="s">
        <v>89</v>
      </c>
      <c r="D22" s="48">
        <v>10</v>
      </c>
      <c r="E22" s="49" t="s">
        <v>32</v>
      </c>
      <c r="F22" s="49">
        <f>ROUNDUP(D22*0.75,2)</f>
        <v>7.5</v>
      </c>
      <c r="G22" s="50">
        <f>ROUNDUP((K4*D22)+(K5*D22*0.75)+(K6*(D22*2)),0)</f>
        <v>0</v>
      </c>
      <c r="H22" s="50">
        <f>G22</f>
        <v>0</v>
      </c>
      <c r="I22" s="99"/>
      <c r="J22" s="99"/>
      <c r="K22" s="51" t="s">
        <v>58</v>
      </c>
      <c r="L22" s="52">
        <f>ROUNDUP((K4*M22)+(K5*M22*0.75)+(K6*(M22*2)),2)</f>
        <v>0</v>
      </c>
      <c r="M22" s="48">
        <v>1</v>
      </c>
      <c r="N22" s="53">
        <f>ROUNDUP(M22*0.75,2)</f>
        <v>0.75</v>
      </c>
      <c r="O22" s="54"/>
      <c r="P22" s="73"/>
    </row>
    <row r="23" spans="1:16" ht="18.75" customHeight="1" x14ac:dyDescent="0.15">
      <c r="A23" s="83"/>
      <c r="B23" s="47"/>
      <c r="C23" s="47" t="s">
        <v>44</v>
      </c>
      <c r="D23" s="48">
        <v>5</v>
      </c>
      <c r="E23" s="49" t="s">
        <v>32</v>
      </c>
      <c r="F23" s="49">
        <f>ROUNDUP(D23*0.75,2)</f>
        <v>3.75</v>
      </c>
      <c r="G23" s="50">
        <f>ROUNDUP((K4*D23)+(K5*D23*0.75)+(K6*(D23*2)),0)</f>
        <v>0</v>
      </c>
      <c r="H23" s="50">
        <f>G23+(G23*40/100)</f>
        <v>0</v>
      </c>
      <c r="I23" s="99"/>
      <c r="J23" s="99"/>
      <c r="K23" s="51" t="s">
        <v>52</v>
      </c>
      <c r="L23" s="52">
        <f>ROUNDUP((K4*M23)+(K5*M23*0.75)+(K6*(M23*2)),2)</f>
        <v>0</v>
      </c>
      <c r="M23" s="48">
        <v>3</v>
      </c>
      <c r="N23" s="53">
        <f>ROUNDUP(M23*0.75,2)</f>
        <v>2.25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35</v>
      </c>
      <c r="L24" s="52">
        <f>ROUNDUP((K4*M24)+(K5*M24*0.75)+(K6*(M24*2)),2)</f>
        <v>0</v>
      </c>
      <c r="M24" s="48">
        <v>1.5</v>
      </c>
      <c r="N24" s="53">
        <f>ROUNDUP(M24*0.75,2)</f>
        <v>1.1300000000000001</v>
      </c>
      <c r="O24" s="54"/>
      <c r="P24" s="73" t="s">
        <v>36</v>
      </c>
    </row>
    <row r="25" spans="1:16" ht="18.75" customHeight="1" x14ac:dyDescent="0.15">
      <c r="A25" s="83"/>
      <c r="B25" s="47"/>
      <c r="C25" s="47" t="s">
        <v>130</v>
      </c>
      <c r="D25" s="48">
        <v>5</v>
      </c>
      <c r="E25" s="49" t="s">
        <v>32</v>
      </c>
      <c r="F25" s="49">
        <f>ROUNDUP(D25*0.75,2)</f>
        <v>3.75</v>
      </c>
      <c r="G25" s="50">
        <f>ROUNDUP((K4*D25)+(K5*D25*0.75)+(K6*(D25*2)),0)</f>
        <v>0</v>
      </c>
      <c r="H25" s="50">
        <f>G25</f>
        <v>0</v>
      </c>
      <c r="I25" s="99"/>
      <c r="J25" s="99"/>
      <c r="K25" s="51"/>
      <c r="L25" s="52"/>
      <c r="M25" s="48"/>
      <c r="N25" s="53"/>
      <c r="O25" s="54"/>
      <c r="P25" s="73"/>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55"/>
      <c r="C27" s="55"/>
      <c r="D27" s="56"/>
      <c r="E27" s="57"/>
      <c r="F27" s="57"/>
      <c r="G27" s="58"/>
      <c r="H27" s="58"/>
      <c r="I27" s="100"/>
      <c r="J27" s="100"/>
      <c r="K27" s="59"/>
      <c r="L27" s="60"/>
      <c r="M27" s="56"/>
      <c r="N27" s="61"/>
      <c r="O27" s="62"/>
      <c r="P27" s="74"/>
    </row>
    <row r="28" spans="1:16" ht="18.75" customHeight="1" x14ac:dyDescent="0.15">
      <c r="A28" s="83"/>
      <c r="B28" s="47" t="s">
        <v>59</v>
      </c>
      <c r="C28" s="47" t="s">
        <v>98</v>
      </c>
      <c r="D28" s="48">
        <v>20</v>
      </c>
      <c r="E28" s="49" t="s">
        <v>32</v>
      </c>
      <c r="F28" s="49">
        <f>ROUNDUP(D28*0.75,2)</f>
        <v>15</v>
      </c>
      <c r="G28" s="50">
        <f>ROUNDUP((K4*D28)+(K5*D28*0.75)+(K6*(D28*2)),0)</f>
        <v>0</v>
      </c>
      <c r="H28" s="50">
        <f>G28+(G28*10/100)</f>
        <v>0</v>
      </c>
      <c r="I28" s="101" t="s">
        <v>43</v>
      </c>
      <c r="J28" s="102"/>
      <c r="K28" s="51" t="s">
        <v>45</v>
      </c>
      <c r="L28" s="52">
        <f>ROUNDUP((K4*M28)+(K5*M28*0.75)+(K6*(M28*2)),2)</f>
        <v>0</v>
      </c>
      <c r="M28" s="48">
        <v>100</v>
      </c>
      <c r="N28" s="53">
        <f>ROUNDUP(M28*0.75,2)</f>
        <v>75</v>
      </c>
      <c r="O28" s="54"/>
      <c r="P28" s="73"/>
    </row>
    <row r="29" spans="1:16" ht="18.75" customHeight="1" x14ac:dyDescent="0.15">
      <c r="A29" s="83"/>
      <c r="B29" s="47"/>
      <c r="C29" s="47" t="s">
        <v>102</v>
      </c>
      <c r="D29" s="48">
        <v>0.5</v>
      </c>
      <c r="E29" s="49" t="s">
        <v>32</v>
      </c>
      <c r="F29" s="49">
        <f>ROUNDUP(D29*0.75,2)</f>
        <v>0.38</v>
      </c>
      <c r="G29" s="50">
        <f>ROUNDUP((K4*D29)+(K5*D29*0.75)+(K6*(D29*2)),0)</f>
        <v>0</v>
      </c>
      <c r="H29" s="50">
        <f>G29</f>
        <v>0</v>
      </c>
      <c r="I29" s="99"/>
      <c r="J29" s="99"/>
      <c r="K29" s="51" t="s">
        <v>62</v>
      </c>
      <c r="L29" s="52">
        <f>ROUNDUP((K4*M29)+(K5*M29*0.75)+(K6*(M29*2)),2)</f>
        <v>0</v>
      </c>
      <c r="M29" s="48">
        <v>3</v>
      </c>
      <c r="N29" s="53">
        <f>ROUNDUP(M29*0.75,2)</f>
        <v>2.25</v>
      </c>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55"/>
      <c r="C31" s="55"/>
      <c r="D31" s="56"/>
      <c r="E31" s="57"/>
      <c r="F31" s="57"/>
      <c r="G31" s="58"/>
      <c r="H31" s="58"/>
      <c r="I31" s="100"/>
      <c r="J31" s="100"/>
      <c r="K31" s="59"/>
      <c r="L31" s="60"/>
      <c r="M31" s="56"/>
      <c r="N31" s="61"/>
      <c r="O31" s="62"/>
      <c r="P31" s="74"/>
    </row>
    <row r="32" spans="1:16" ht="18.75" customHeight="1" x14ac:dyDescent="0.15">
      <c r="A32" s="83"/>
      <c r="B32" s="47" t="s">
        <v>64</v>
      </c>
      <c r="C32" s="47" t="s">
        <v>66</v>
      </c>
      <c r="D32" s="48">
        <v>40</v>
      </c>
      <c r="E32" s="49" t="s">
        <v>32</v>
      </c>
      <c r="F32" s="49">
        <f>ROUNDUP(D32*0.75,2)</f>
        <v>30</v>
      </c>
      <c r="G32" s="50">
        <f>ROUNDUP((K4*D32)+(K5*D32*0.75)+(K6*(D32*2)),0)</f>
        <v>0</v>
      </c>
      <c r="H32" s="50">
        <f>G32</f>
        <v>0</v>
      </c>
      <c r="I32" s="101" t="s">
        <v>65</v>
      </c>
      <c r="J32" s="102"/>
      <c r="K32" s="51" t="s">
        <v>34</v>
      </c>
      <c r="L32" s="52">
        <f>ROUNDUP((K4*M32)+(K5*M32*0.75)+(K6*(M32*2)),2)</f>
        <v>0</v>
      </c>
      <c r="M32" s="48">
        <v>1</v>
      </c>
      <c r="N32" s="53">
        <f>ROUNDUP(M32*0.75,2)</f>
        <v>0.75</v>
      </c>
      <c r="O32" s="54" t="s">
        <v>48</v>
      </c>
      <c r="P32" s="73"/>
    </row>
    <row r="33" spans="1:16" ht="18.75" customHeight="1" x14ac:dyDescent="0.15">
      <c r="A33" s="83"/>
      <c r="B33" s="47"/>
      <c r="C33" s="47"/>
      <c r="D33" s="48"/>
      <c r="E33" s="49"/>
      <c r="F33" s="49"/>
      <c r="G33" s="50"/>
      <c r="H33" s="50"/>
      <c r="I33" s="99"/>
      <c r="J33" s="99"/>
      <c r="K33" s="51"/>
      <c r="L33" s="52"/>
      <c r="M33" s="48"/>
      <c r="N33" s="53"/>
      <c r="O33" s="54"/>
      <c r="P33" s="73"/>
    </row>
    <row r="34" spans="1:16" ht="18.75" customHeight="1" thickBot="1" x14ac:dyDescent="0.2">
      <c r="A34" s="103"/>
      <c r="B34" s="64"/>
      <c r="C34" s="64"/>
      <c r="D34" s="65"/>
      <c r="E34" s="66"/>
      <c r="F34" s="66"/>
      <c r="G34" s="67"/>
      <c r="H34" s="67"/>
      <c r="I34" s="104"/>
      <c r="J34" s="104"/>
      <c r="K34" s="68"/>
      <c r="L34" s="69"/>
      <c r="M34" s="65"/>
      <c r="N34" s="70"/>
      <c r="O34" s="71"/>
      <c r="P34" s="75"/>
    </row>
  </sheetData>
  <mergeCells count="14">
    <mergeCell ref="I32:J34"/>
    <mergeCell ref="A9:A34"/>
    <mergeCell ref="I28:J31"/>
    <mergeCell ref="I8:J8"/>
    <mergeCell ref="K8:L8"/>
    <mergeCell ref="I9:J11"/>
    <mergeCell ref="I12:J20"/>
    <mergeCell ref="I21: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3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212</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137</v>
      </c>
      <c r="C9" s="38" t="s">
        <v>139</v>
      </c>
      <c r="D9" s="44">
        <v>40</v>
      </c>
      <c r="E9" s="40" t="s">
        <v>32</v>
      </c>
      <c r="F9" s="40">
        <f>ROUNDUP(D9*0.75,2)</f>
        <v>30</v>
      </c>
      <c r="G9" s="41">
        <f>ROUNDUP((K4*D9)+(K5*D9*0.75)+(K6*(D9*2)),0)</f>
        <v>0</v>
      </c>
      <c r="H9" s="41">
        <f>G9</f>
        <v>0</v>
      </c>
      <c r="I9" s="97" t="s">
        <v>138</v>
      </c>
      <c r="J9" s="98"/>
      <c r="K9" s="42" t="s">
        <v>131</v>
      </c>
      <c r="L9" s="43">
        <f>ROUNDUP((K4*M9)+(K5*M9*0.75)+(K6*(M9*2)),2)</f>
        <v>0</v>
      </c>
      <c r="M9" s="44">
        <v>2</v>
      </c>
      <c r="N9" s="45">
        <f>ROUNDUP(M9*0.75,2)</f>
        <v>1.5</v>
      </c>
      <c r="O9" s="46" t="s">
        <v>36</v>
      </c>
      <c r="P9" s="72" t="s">
        <v>48</v>
      </c>
    </row>
    <row r="10" spans="1:17" ht="18.75" customHeight="1" x14ac:dyDescent="0.15">
      <c r="A10" s="83"/>
      <c r="B10" s="47"/>
      <c r="C10" s="47" t="s">
        <v>77</v>
      </c>
      <c r="D10" s="48">
        <v>20</v>
      </c>
      <c r="E10" s="49" t="s">
        <v>32</v>
      </c>
      <c r="F10" s="49">
        <f>ROUNDUP(D10*0.75,2)</f>
        <v>15</v>
      </c>
      <c r="G10" s="50">
        <f>ROUNDUP((K4*D10)+(K5*D10*0.75)+(K6*(D10*2)),0)</f>
        <v>0</v>
      </c>
      <c r="H10" s="50">
        <f>G10</f>
        <v>0</v>
      </c>
      <c r="I10" s="99"/>
      <c r="J10" s="99"/>
      <c r="K10" s="51" t="s">
        <v>29</v>
      </c>
      <c r="L10" s="52">
        <f>ROUNDUP((K4*M10)+(K5*M10*0.75)+(K6*(M10*2)),2)</f>
        <v>0</v>
      </c>
      <c r="M10" s="48">
        <v>2</v>
      </c>
      <c r="N10" s="53">
        <f>ROUNDUP(M10*0.75,2)</f>
        <v>1.5</v>
      </c>
      <c r="O10" s="54"/>
      <c r="P10" s="73"/>
    </row>
    <row r="11" spans="1:17" ht="18.75" customHeight="1" x14ac:dyDescent="0.15">
      <c r="A11" s="83"/>
      <c r="B11" s="47"/>
      <c r="C11" s="47" t="s">
        <v>26</v>
      </c>
      <c r="D11" s="48">
        <v>30</v>
      </c>
      <c r="E11" s="49" t="s">
        <v>32</v>
      </c>
      <c r="F11" s="49">
        <f>ROUNDUP(D11*0.75,2)</f>
        <v>22.5</v>
      </c>
      <c r="G11" s="50">
        <f>ROUNDUP((K4*D11)+(K5*D11*0.75)+(K6*(D11*2)),0)</f>
        <v>0</v>
      </c>
      <c r="H11" s="50">
        <f>G11+(G11*6/100)</f>
        <v>0</v>
      </c>
      <c r="I11" s="99"/>
      <c r="J11" s="99"/>
      <c r="K11" s="51" t="s">
        <v>31</v>
      </c>
      <c r="L11" s="52">
        <f>ROUNDUP((K4*M11)+(K5*M11*0.75)+(K6*(M11*2)),2)</f>
        <v>0</v>
      </c>
      <c r="M11" s="48">
        <v>10</v>
      </c>
      <c r="N11" s="53">
        <f>ROUNDUP(M11*0.75,2)</f>
        <v>7.5</v>
      </c>
      <c r="O11" s="54"/>
      <c r="P11" s="73"/>
    </row>
    <row r="12" spans="1:17" ht="18.75" customHeight="1" x14ac:dyDescent="0.15">
      <c r="A12" s="83"/>
      <c r="B12" s="47"/>
      <c r="C12" s="47" t="s">
        <v>28</v>
      </c>
      <c r="D12" s="48">
        <v>10</v>
      </c>
      <c r="E12" s="49" t="s">
        <v>32</v>
      </c>
      <c r="F12" s="49">
        <f>ROUNDUP(D12*0.75,2)</f>
        <v>7.5</v>
      </c>
      <c r="G12" s="50">
        <f>ROUNDUP((K4*D12)+(K5*D12*0.75)+(K6*(D12*2)),0)</f>
        <v>0</v>
      </c>
      <c r="H12" s="50">
        <f>G12+(G12*15/100)</f>
        <v>0</v>
      </c>
      <c r="I12" s="99"/>
      <c r="J12" s="99"/>
      <c r="K12" s="51" t="s">
        <v>116</v>
      </c>
      <c r="L12" s="52">
        <f>ROUNDUP((K4*M12)+(K5*M12*0.75)+(K6*(M12*2)),2)</f>
        <v>0</v>
      </c>
      <c r="M12" s="48">
        <v>2</v>
      </c>
      <c r="N12" s="53">
        <f>ROUNDUP(M12*0.75,2)</f>
        <v>1.5</v>
      </c>
      <c r="O12" s="54"/>
      <c r="P12" s="73"/>
    </row>
    <row r="13" spans="1:17" ht="18.75" customHeight="1" x14ac:dyDescent="0.15">
      <c r="A13" s="83"/>
      <c r="B13" s="47"/>
      <c r="C13" s="47"/>
      <c r="D13" s="48"/>
      <c r="E13" s="49"/>
      <c r="F13" s="49"/>
      <c r="G13" s="50"/>
      <c r="H13" s="50"/>
      <c r="I13" s="99"/>
      <c r="J13" s="99"/>
      <c r="K13" s="51" t="s">
        <v>34</v>
      </c>
      <c r="L13" s="52">
        <f>ROUNDUP((K4*M13)+(K5*M13*0.75)+(K6*(M13*2)),2)</f>
        <v>0</v>
      </c>
      <c r="M13" s="48">
        <v>0.5</v>
      </c>
      <c r="N13" s="53">
        <f>ROUNDUP(M13*0.75,2)</f>
        <v>0.38</v>
      </c>
      <c r="O13" s="54"/>
      <c r="P13" s="73"/>
    </row>
    <row r="14" spans="1:17" ht="18.75" customHeight="1" x14ac:dyDescent="0.15">
      <c r="A14" s="83"/>
      <c r="B14" s="47"/>
      <c r="C14" s="47"/>
      <c r="D14" s="48"/>
      <c r="E14" s="49"/>
      <c r="F14" s="49"/>
      <c r="G14" s="50"/>
      <c r="H14" s="50"/>
      <c r="I14" s="99"/>
      <c r="J14" s="99"/>
      <c r="K14" s="51"/>
      <c r="L14" s="52"/>
      <c r="M14" s="48"/>
      <c r="N14" s="53"/>
      <c r="O14" s="54"/>
      <c r="P14" s="73"/>
    </row>
    <row r="15" spans="1:17" ht="18.75" customHeight="1" x14ac:dyDescent="0.15">
      <c r="A15" s="83"/>
      <c r="B15" s="55"/>
      <c r="C15" s="55"/>
      <c r="D15" s="56"/>
      <c r="E15" s="57"/>
      <c r="F15" s="57"/>
      <c r="G15" s="58"/>
      <c r="H15" s="58"/>
      <c r="I15" s="100"/>
      <c r="J15" s="100"/>
      <c r="K15" s="59"/>
      <c r="L15" s="60"/>
      <c r="M15" s="56"/>
      <c r="N15" s="61"/>
      <c r="O15" s="62"/>
      <c r="P15" s="74"/>
    </row>
    <row r="16" spans="1:17" ht="18.75" customHeight="1" x14ac:dyDescent="0.15">
      <c r="A16" s="83"/>
      <c r="B16" s="47" t="s">
        <v>140</v>
      </c>
      <c r="C16" s="47" t="s">
        <v>60</v>
      </c>
      <c r="D16" s="48">
        <v>30</v>
      </c>
      <c r="E16" s="49" t="s">
        <v>32</v>
      </c>
      <c r="F16" s="49">
        <f>ROUNDUP(D16*0.75,2)</f>
        <v>22.5</v>
      </c>
      <c r="G16" s="50">
        <f>ROUNDUP((K4*D16)+(K5*D16*0.75)+(K6*(D16*2)),0)</f>
        <v>0</v>
      </c>
      <c r="H16" s="50">
        <f>G16+(G16*15/100)</f>
        <v>0</v>
      </c>
      <c r="I16" s="101" t="s">
        <v>141</v>
      </c>
      <c r="J16" s="102"/>
      <c r="K16" s="51" t="s">
        <v>34</v>
      </c>
      <c r="L16" s="52">
        <f>ROUNDUP((K4*M16)+(K5*M16*0.75)+(K6*(M16*2)),2)</f>
        <v>0</v>
      </c>
      <c r="M16" s="48">
        <v>1</v>
      </c>
      <c r="N16" s="53">
        <f>ROUNDUP(M16*0.75,2)</f>
        <v>0.75</v>
      </c>
      <c r="O16" s="54"/>
      <c r="P16" s="73"/>
    </row>
    <row r="17" spans="1:16" ht="18.75" customHeight="1" x14ac:dyDescent="0.15">
      <c r="A17" s="83"/>
      <c r="B17" s="47"/>
      <c r="C17" s="47" t="s">
        <v>50</v>
      </c>
      <c r="D17" s="48">
        <v>5</v>
      </c>
      <c r="E17" s="49" t="s">
        <v>32</v>
      </c>
      <c r="F17" s="49">
        <f>ROUNDUP(D17*0.75,2)</f>
        <v>3.75</v>
      </c>
      <c r="G17" s="50">
        <f>ROUNDUP((K4*D17)+(K5*D17*0.75)+(K6*(D17*2)),0)</f>
        <v>0</v>
      </c>
      <c r="H17" s="50">
        <f>G17+(G17*10/100)</f>
        <v>0</v>
      </c>
      <c r="I17" s="99"/>
      <c r="J17" s="99"/>
      <c r="K17" s="51" t="s">
        <v>39</v>
      </c>
      <c r="L17" s="52">
        <f>ROUNDUP((K4*M17)+(K5*M17*0.75)+(K6*(M17*2)),2)</f>
        <v>0</v>
      </c>
      <c r="M17" s="48">
        <v>0.1</v>
      </c>
      <c r="N17" s="53">
        <f>ROUNDUP(M17*0.75,2)</f>
        <v>0.08</v>
      </c>
      <c r="O17" s="54"/>
      <c r="P17" s="73"/>
    </row>
    <row r="18" spans="1:16" ht="18.75" customHeight="1" x14ac:dyDescent="0.15">
      <c r="A18" s="83"/>
      <c r="B18" s="47"/>
      <c r="C18" s="47" t="s">
        <v>79</v>
      </c>
      <c r="D18" s="76">
        <v>0.5</v>
      </c>
      <c r="E18" s="49" t="s">
        <v>81</v>
      </c>
      <c r="F18" s="49">
        <f>ROUNDUP(D18*0.75,2)</f>
        <v>0.38</v>
      </c>
      <c r="G18" s="50">
        <f>ROUNDUP((K4*D18)+(K5*D18*0.75)+(K6*(D18*2)),0)</f>
        <v>0</v>
      </c>
      <c r="H18" s="50">
        <f>G18</f>
        <v>0</v>
      </c>
      <c r="I18" s="99"/>
      <c r="J18" s="99"/>
      <c r="K18" s="51" t="s">
        <v>115</v>
      </c>
      <c r="L18" s="52">
        <f>ROUNDUP((K4*M18)+(K5*M18*0.75)+(K6*(M18*2)),2)</f>
        <v>0</v>
      </c>
      <c r="M18" s="48">
        <v>0.01</v>
      </c>
      <c r="N18" s="53">
        <f>ROUNDUP(M18*0.75,2)</f>
        <v>0.01</v>
      </c>
      <c r="O18" s="54" t="s">
        <v>80</v>
      </c>
      <c r="P18" s="73"/>
    </row>
    <row r="19" spans="1:16" ht="18.75" customHeight="1" x14ac:dyDescent="0.15">
      <c r="A19" s="83"/>
      <c r="B19" s="47"/>
      <c r="C19" s="47"/>
      <c r="D19" s="48"/>
      <c r="E19" s="49"/>
      <c r="F19" s="49"/>
      <c r="G19" s="50"/>
      <c r="H19" s="50"/>
      <c r="I19" s="99"/>
      <c r="J19" s="99"/>
      <c r="K19" s="51" t="s">
        <v>29</v>
      </c>
      <c r="L19" s="52">
        <f>ROUNDUP((K4*M19)+(K5*M19*0.75)+(K6*(M19*2)),2)</f>
        <v>0</v>
      </c>
      <c r="M19" s="48">
        <v>2</v>
      </c>
      <c r="N19" s="53">
        <f>ROUNDUP(M19*0.75,2)</f>
        <v>1.5</v>
      </c>
      <c r="O19" s="54"/>
      <c r="P19" s="73"/>
    </row>
    <row r="20" spans="1:16" ht="18.75" customHeight="1" x14ac:dyDescent="0.15">
      <c r="A20" s="83"/>
      <c r="B20" s="47"/>
      <c r="C20" s="47"/>
      <c r="D20" s="48"/>
      <c r="E20" s="49"/>
      <c r="F20" s="49"/>
      <c r="G20" s="50"/>
      <c r="H20" s="50"/>
      <c r="I20" s="99"/>
      <c r="J20" s="99"/>
      <c r="K20" s="51" t="s">
        <v>37</v>
      </c>
      <c r="L20" s="52">
        <f>ROUNDUP((K4*M20)+(K5*M20*0.75)+(K6*(M20*2)),2)</f>
        <v>0</v>
      </c>
      <c r="M20" s="48">
        <v>2</v>
      </c>
      <c r="N20" s="53">
        <f>ROUNDUP(M20*0.75,2)</f>
        <v>1.5</v>
      </c>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47"/>
      <c r="C22" s="47"/>
      <c r="D22" s="48"/>
      <c r="E22" s="49"/>
      <c r="F22" s="49"/>
      <c r="G22" s="50"/>
      <c r="H22" s="50"/>
      <c r="I22" s="99"/>
      <c r="J22" s="99"/>
      <c r="K22" s="51"/>
      <c r="L22" s="52"/>
      <c r="M22" s="48"/>
      <c r="N22" s="53"/>
      <c r="O22" s="54"/>
      <c r="P22" s="73"/>
    </row>
    <row r="23" spans="1:16" ht="18.75" customHeight="1" x14ac:dyDescent="0.15">
      <c r="A23" s="83"/>
      <c r="B23" s="55"/>
      <c r="C23" s="55"/>
      <c r="D23" s="56"/>
      <c r="E23" s="57"/>
      <c r="F23" s="57"/>
      <c r="G23" s="58"/>
      <c r="H23" s="58"/>
      <c r="I23" s="100"/>
      <c r="J23" s="100"/>
      <c r="K23" s="59"/>
      <c r="L23" s="60"/>
      <c r="M23" s="56"/>
      <c r="N23" s="61"/>
      <c r="O23" s="62"/>
      <c r="P23" s="74"/>
    </row>
    <row r="24" spans="1:16" ht="18.75" customHeight="1" x14ac:dyDescent="0.15">
      <c r="A24" s="83"/>
      <c r="B24" s="47" t="s">
        <v>142</v>
      </c>
      <c r="C24" s="47" t="s">
        <v>27</v>
      </c>
      <c r="D24" s="48">
        <v>10</v>
      </c>
      <c r="E24" s="49" t="s">
        <v>32</v>
      </c>
      <c r="F24" s="49">
        <f>ROUNDUP(D24*0.75,2)</f>
        <v>7.5</v>
      </c>
      <c r="G24" s="50">
        <f>ROUNDUP((K4*D24)+(K5*D24*0.75)+(K6*(D24*2)),0)</f>
        <v>0</v>
      </c>
      <c r="H24" s="50">
        <f>G24+(G24*3/100)</f>
        <v>0</v>
      </c>
      <c r="I24" s="101" t="s">
        <v>143</v>
      </c>
      <c r="J24" s="102"/>
      <c r="K24" s="51" t="s">
        <v>131</v>
      </c>
      <c r="L24" s="52">
        <f>ROUNDUP((K4*M24)+(K5*M24*0.75)+(K6*(M24*2)),2)</f>
        <v>0</v>
      </c>
      <c r="M24" s="48">
        <v>1</v>
      </c>
      <c r="N24" s="53">
        <f>ROUNDUP(M24*0.75,2)</f>
        <v>0.75</v>
      </c>
      <c r="O24" s="54"/>
      <c r="P24" s="73" t="s">
        <v>48</v>
      </c>
    </row>
    <row r="25" spans="1:16" ht="18.75" customHeight="1" x14ac:dyDescent="0.15">
      <c r="A25" s="83"/>
      <c r="B25" s="47"/>
      <c r="C25" s="47" t="s">
        <v>85</v>
      </c>
      <c r="D25" s="48">
        <v>10</v>
      </c>
      <c r="E25" s="49" t="s">
        <v>32</v>
      </c>
      <c r="F25" s="49">
        <f>ROUNDUP(D25*0.75,2)</f>
        <v>7.5</v>
      </c>
      <c r="G25" s="50">
        <f>ROUNDUP((K4*D25)+(K5*D25*0.75)+(K6*(D25*2)),0)</f>
        <v>0</v>
      </c>
      <c r="H25" s="50">
        <f>G25</f>
        <v>0</v>
      </c>
      <c r="I25" s="99"/>
      <c r="J25" s="99"/>
      <c r="K25" s="51" t="s">
        <v>30</v>
      </c>
      <c r="L25" s="52">
        <f>ROUNDUP((K4*M25)+(K5*M25*0.75)+(K6*(M25*2)),2)</f>
        <v>0</v>
      </c>
      <c r="M25" s="48">
        <v>60</v>
      </c>
      <c r="N25" s="53">
        <f>ROUNDUP(M25*0.75,2)</f>
        <v>45</v>
      </c>
      <c r="O25" s="54"/>
      <c r="P25" s="73"/>
    </row>
    <row r="26" spans="1:16" ht="18.75" customHeight="1" x14ac:dyDescent="0.15">
      <c r="A26" s="83"/>
      <c r="B26" s="47"/>
      <c r="C26" s="47" t="s">
        <v>47</v>
      </c>
      <c r="D26" s="48">
        <v>40</v>
      </c>
      <c r="E26" s="49" t="s">
        <v>49</v>
      </c>
      <c r="F26" s="49">
        <f>ROUNDUP(D26*0.75,2)</f>
        <v>30</v>
      </c>
      <c r="G26" s="50">
        <f>ROUNDUP((K4*D26)+(K5*D26*0.75)+(K6*(D26*2)),0)</f>
        <v>0</v>
      </c>
      <c r="H26" s="50">
        <f>G26</f>
        <v>0</v>
      </c>
      <c r="I26" s="99"/>
      <c r="J26" s="99"/>
      <c r="K26" s="51" t="s">
        <v>39</v>
      </c>
      <c r="L26" s="52">
        <f>ROUNDUP((K4*M26)+(K5*M26*0.75)+(K6*(M26*2)),2)</f>
        <v>0</v>
      </c>
      <c r="M26" s="48">
        <v>0.1</v>
      </c>
      <c r="N26" s="53">
        <f>ROUNDUP(M26*0.75,2)</f>
        <v>0.08</v>
      </c>
      <c r="O26" s="54" t="s">
        <v>48</v>
      </c>
      <c r="P26" s="73"/>
    </row>
    <row r="27" spans="1:16" ht="18.75" customHeight="1" x14ac:dyDescent="0.15">
      <c r="A27" s="83"/>
      <c r="B27" s="47"/>
      <c r="C27" s="47"/>
      <c r="D27" s="48"/>
      <c r="E27" s="49"/>
      <c r="F27" s="49"/>
      <c r="G27" s="50"/>
      <c r="H27" s="50"/>
      <c r="I27" s="99"/>
      <c r="J27" s="99"/>
      <c r="K27" s="51" t="s">
        <v>144</v>
      </c>
      <c r="L27" s="52">
        <f>ROUNDUP((K4*M27)+(K5*M27*0.75)+(K6*(M27*2)),2)</f>
        <v>0</v>
      </c>
      <c r="M27" s="48">
        <v>0.5</v>
      </c>
      <c r="N27" s="53">
        <f>ROUNDUP(M27*0.75,2)</f>
        <v>0.38</v>
      </c>
      <c r="O27" s="54"/>
      <c r="P27" s="73" t="s">
        <v>145</v>
      </c>
    </row>
    <row r="28" spans="1:16" ht="18.75" customHeight="1" x14ac:dyDescent="0.15">
      <c r="A28" s="83"/>
      <c r="B28" s="47"/>
      <c r="C28" s="47"/>
      <c r="D28" s="48"/>
      <c r="E28" s="49"/>
      <c r="F28" s="49"/>
      <c r="G28" s="50"/>
      <c r="H28" s="50"/>
      <c r="I28" s="99"/>
      <c r="J28" s="99"/>
      <c r="K28" s="51"/>
      <c r="L28" s="52"/>
      <c r="M28" s="48"/>
      <c r="N28" s="53"/>
      <c r="O28" s="54"/>
      <c r="P28" s="73"/>
    </row>
    <row r="29" spans="1:16" ht="18.75" customHeight="1" thickBot="1" x14ac:dyDescent="0.2">
      <c r="A29" s="103"/>
      <c r="B29" s="64"/>
      <c r="C29" s="64"/>
      <c r="D29" s="65"/>
      <c r="E29" s="66"/>
      <c r="F29" s="66"/>
      <c r="G29" s="67"/>
      <c r="H29" s="67"/>
      <c r="I29" s="104"/>
      <c r="J29" s="104"/>
      <c r="K29" s="68"/>
      <c r="L29" s="69"/>
      <c r="M29" s="65"/>
      <c r="N29" s="70"/>
      <c r="O29" s="71"/>
      <c r="P29" s="75"/>
    </row>
    <row r="30" spans="1:16" ht="18.75" hidden="1" customHeight="1" x14ac:dyDescent="0.15">
      <c r="A30" s="82" t="s">
        <v>53</v>
      </c>
      <c r="B30" s="38" t="s">
        <v>47</v>
      </c>
      <c r="C30" s="38" t="s">
        <v>47</v>
      </c>
      <c r="D30" s="44">
        <v>120</v>
      </c>
      <c r="E30" s="40" t="s">
        <v>49</v>
      </c>
      <c r="F30" s="40">
        <f>ROUNDUP(D30*0.75,2)</f>
        <v>90</v>
      </c>
      <c r="G30" s="41">
        <f>ROUNDUP((L4*D30)+(L5*D30*0.75)+(L6*(D30*2)),0)</f>
        <v>0</v>
      </c>
      <c r="H30" s="41">
        <f>G30</f>
        <v>0</v>
      </c>
      <c r="I30" s="97"/>
      <c r="J30" s="98"/>
      <c r="K30" s="42"/>
      <c r="L30" s="43"/>
      <c r="M30" s="44"/>
      <c r="N30" s="45"/>
      <c r="O30" s="46" t="s">
        <v>48</v>
      </c>
      <c r="P30" s="72"/>
    </row>
    <row r="31" spans="1:16" ht="18.75" hidden="1" customHeight="1" x14ac:dyDescent="0.15">
      <c r="A31" s="83"/>
      <c r="B31" s="47"/>
      <c r="C31" s="47"/>
      <c r="D31" s="48"/>
      <c r="E31" s="49"/>
      <c r="F31" s="49"/>
      <c r="G31" s="50"/>
      <c r="H31" s="50"/>
      <c r="I31" s="99"/>
      <c r="J31" s="99"/>
      <c r="K31" s="51"/>
      <c r="L31" s="52"/>
      <c r="M31" s="48"/>
      <c r="N31" s="53"/>
      <c r="O31" s="54"/>
      <c r="P31" s="73"/>
    </row>
    <row r="32" spans="1:16" ht="18.75" hidden="1" customHeight="1" x14ac:dyDescent="0.15">
      <c r="A32" s="83"/>
      <c r="B32" s="55"/>
      <c r="C32" s="55"/>
      <c r="D32" s="56"/>
      <c r="E32" s="57"/>
      <c r="F32" s="57"/>
      <c r="G32" s="58"/>
      <c r="H32" s="58"/>
      <c r="I32" s="100"/>
      <c r="J32" s="100"/>
      <c r="K32" s="59"/>
      <c r="L32" s="60"/>
      <c r="M32" s="56"/>
      <c r="N32" s="61"/>
      <c r="O32" s="62"/>
      <c r="P32" s="74"/>
    </row>
    <row r="33" spans="1:16" ht="18.75" hidden="1" customHeight="1" x14ac:dyDescent="0.15">
      <c r="A33" s="83"/>
      <c r="B33" s="47" t="s">
        <v>146</v>
      </c>
      <c r="C33" s="47" t="s">
        <v>106</v>
      </c>
      <c r="D33" s="76">
        <v>0.125</v>
      </c>
      <c r="E33" s="49" t="s">
        <v>81</v>
      </c>
      <c r="F33" s="49">
        <f>ROUNDUP(D33*0.75,2)</f>
        <v>9.9999999999999992E-2</v>
      </c>
      <c r="G33" s="50">
        <f>ROUNDUP((L4*D33)+(L5*D33*0.75)+(L6*(D33*2)),0)</f>
        <v>0</v>
      </c>
      <c r="H33" s="50">
        <f>G33</f>
        <v>0</v>
      </c>
      <c r="I33" s="101" t="s">
        <v>147</v>
      </c>
      <c r="J33" s="102"/>
      <c r="K33" s="51" t="s">
        <v>55</v>
      </c>
      <c r="L33" s="52">
        <f>ROUNDUP((L4*M33)+(L5*M33*0.75)+(L6*(M33*2)),2)</f>
        <v>0</v>
      </c>
      <c r="M33" s="48">
        <v>15</v>
      </c>
      <c r="N33" s="53">
        <f>ROUNDUP(M33*0.75,2)</f>
        <v>11.25</v>
      </c>
      <c r="O33" s="54"/>
      <c r="P33" s="73" t="s">
        <v>36</v>
      </c>
    </row>
    <row r="34" spans="1:16" ht="18.75" hidden="1" customHeight="1" x14ac:dyDescent="0.15">
      <c r="A34" s="83"/>
      <c r="B34" s="47"/>
      <c r="C34" s="47" t="s">
        <v>79</v>
      </c>
      <c r="D34" s="76">
        <v>0.125</v>
      </c>
      <c r="E34" s="49" t="s">
        <v>81</v>
      </c>
      <c r="F34" s="49">
        <f>ROUNDUP(D34*0.75,2)</f>
        <v>9.9999999999999992E-2</v>
      </c>
      <c r="G34" s="50">
        <f>ROUNDUP((L4*D34)+(L5*D34*0.75)+(L6*(D34*2)),0)</f>
        <v>0</v>
      </c>
      <c r="H34" s="50">
        <f>G34</f>
        <v>0</v>
      </c>
      <c r="I34" s="99"/>
      <c r="J34" s="99"/>
      <c r="K34" s="51" t="s">
        <v>131</v>
      </c>
      <c r="L34" s="52">
        <f>ROUNDUP((L4*M34)+(L5*M34*0.75)+(L6*(M34*2)),2)</f>
        <v>0</v>
      </c>
      <c r="M34" s="48">
        <v>4</v>
      </c>
      <c r="N34" s="53">
        <f>ROUNDUP(M34*0.75,2)</f>
        <v>3</v>
      </c>
      <c r="O34" s="54" t="s">
        <v>80</v>
      </c>
      <c r="P34" s="73" t="s">
        <v>48</v>
      </c>
    </row>
    <row r="35" spans="1:16" ht="18.75" hidden="1" customHeight="1" x14ac:dyDescent="0.15">
      <c r="A35" s="83"/>
      <c r="B35" s="47"/>
      <c r="C35" s="47" t="s">
        <v>107</v>
      </c>
      <c r="D35" s="48">
        <v>3</v>
      </c>
      <c r="E35" s="49" t="s">
        <v>32</v>
      </c>
      <c r="F35" s="49">
        <f>ROUNDUP(D35*0.75,2)</f>
        <v>2.25</v>
      </c>
      <c r="G35" s="50">
        <f>ROUNDUP((L4*D35)+(L5*D35*0.75)+(L6*(D35*2)),0)</f>
        <v>0</v>
      </c>
      <c r="H35" s="50">
        <f>G35</f>
        <v>0</v>
      </c>
      <c r="I35" s="99"/>
      <c r="J35" s="99"/>
      <c r="K35" s="51" t="s">
        <v>34</v>
      </c>
      <c r="L35" s="52">
        <f>ROUNDUP((L4*M35)+(L5*M35*0.75)+(L6*(M35*2)),2)</f>
        <v>0</v>
      </c>
      <c r="M35" s="48">
        <v>4</v>
      </c>
      <c r="N35" s="53">
        <f>ROUNDUP(M35*0.75,2)</f>
        <v>3</v>
      </c>
      <c r="O35" s="54"/>
      <c r="P35" s="73"/>
    </row>
    <row r="36" spans="1:16" ht="18.75" hidden="1" customHeight="1" x14ac:dyDescent="0.15">
      <c r="A36" s="83"/>
      <c r="B36" s="47"/>
      <c r="C36" s="47" t="s">
        <v>148</v>
      </c>
      <c r="D36" s="48">
        <v>1</v>
      </c>
      <c r="E36" s="49" t="s">
        <v>32</v>
      </c>
      <c r="F36" s="49">
        <f>ROUNDUP(D36*0.75,2)</f>
        <v>0.75</v>
      </c>
      <c r="G36" s="50">
        <f>ROUNDUP((L4*D36)+(L5*D36*0.75)+(L6*(D36*2)),0)</f>
        <v>0</v>
      </c>
      <c r="H36" s="50">
        <f>G36</f>
        <v>0</v>
      </c>
      <c r="I36" s="99"/>
      <c r="J36" s="99"/>
      <c r="K36" s="51"/>
      <c r="L36" s="52"/>
      <c r="M36" s="48"/>
      <c r="N36" s="53"/>
      <c r="O36" s="54" t="s">
        <v>149</v>
      </c>
      <c r="P36" s="73"/>
    </row>
    <row r="37" spans="1:16" ht="18.75" hidden="1" customHeight="1" x14ac:dyDescent="0.15">
      <c r="A37" s="83"/>
      <c r="B37" s="47"/>
      <c r="C37" s="47" t="s">
        <v>150</v>
      </c>
      <c r="D37" s="48">
        <v>7</v>
      </c>
      <c r="E37" s="49" t="s">
        <v>49</v>
      </c>
      <c r="F37" s="49">
        <f>ROUNDUP(D37*0.75,2)</f>
        <v>5.25</v>
      </c>
      <c r="G37" s="50">
        <f>ROUNDUP((L4*D37)+(L5*D37*0.75)+(L6*(D37*2)),0)</f>
        <v>0</v>
      </c>
      <c r="H37" s="50">
        <f>G37</f>
        <v>0</v>
      </c>
      <c r="I37" s="99"/>
      <c r="J37" s="99"/>
      <c r="K37" s="51"/>
      <c r="L37" s="52"/>
      <c r="M37" s="48"/>
      <c r="N37" s="53"/>
      <c r="O37" s="54"/>
      <c r="P37" s="73"/>
    </row>
    <row r="38" spans="1:16" ht="18.75" hidden="1" customHeight="1" x14ac:dyDescent="0.15">
      <c r="A38" s="83"/>
      <c r="B38" s="47"/>
      <c r="C38" s="47"/>
      <c r="D38" s="48"/>
      <c r="E38" s="49"/>
      <c r="F38" s="49"/>
      <c r="G38" s="50"/>
      <c r="H38" s="50"/>
      <c r="I38" s="99"/>
      <c r="J38" s="99"/>
      <c r="K38" s="51"/>
      <c r="L38" s="52"/>
      <c r="M38" s="48"/>
      <c r="N38" s="53"/>
      <c r="O38" s="54"/>
      <c r="P38" s="73"/>
    </row>
    <row r="39" spans="1:16" ht="18.75" hidden="1" customHeight="1" x14ac:dyDescent="0.15">
      <c r="A39" s="83"/>
      <c r="B39" s="47"/>
      <c r="C39" s="47"/>
      <c r="D39" s="48"/>
      <c r="E39" s="49"/>
      <c r="F39" s="49"/>
      <c r="G39" s="50"/>
      <c r="H39" s="50"/>
      <c r="I39" s="99"/>
      <c r="J39" s="99"/>
      <c r="K39" s="51"/>
      <c r="L39" s="52"/>
      <c r="M39" s="48"/>
      <c r="N39" s="53"/>
      <c r="O39" s="54"/>
      <c r="P39" s="73"/>
    </row>
    <row r="40" spans="1:16" ht="18.75" hidden="1" customHeight="1" x14ac:dyDescent="0.15">
      <c r="A40" s="83"/>
      <c r="B40" s="47"/>
      <c r="C40" s="47"/>
      <c r="D40" s="48"/>
      <c r="E40" s="49"/>
      <c r="F40" s="49"/>
      <c r="G40" s="50"/>
      <c r="H40" s="50"/>
      <c r="I40" s="99"/>
      <c r="J40" s="99"/>
      <c r="K40" s="51"/>
      <c r="L40" s="52"/>
      <c r="M40" s="48"/>
      <c r="N40" s="53"/>
      <c r="O40" s="54"/>
      <c r="P40" s="73"/>
    </row>
    <row r="41" spans="1:16" ht="18.75" hidden="1" customHeight="1" x14ac:dyDescent="0.15">
      <c r="A41" s="83"/>
      <c r="B41" s="47"/>
      <c r="C41" s="47"/>
      <c r="D41" s="48"/>
      <c r="E41" s="49"/>
      <c r="F41" s="49"/>
      <c r="G41" s="50"/>
      <c r="H41" s="50"/>
      <c r="I41" s="99"/>
      <c r="J41" s="99"/>
      <c r="K41" s="51"/>
      <c r="L41" s="52"/>
      <c r="M41" s="48"/>
      <c r="N41" s="53"/>
      <c r="O41" s="54"/>
      <c r="P41" s="73"/>
    </row>
    <row r="42" spans="1:16" ht="18.75" hidden="1" customHeight="1" thickBot="1" x14ac:dyDescent="0.2">
      <c r="A42" s="83"/>
      <c r="B42" s="47"/>
      <c r="C42" s="47"/>
      <c r="D42" s="48"/>
      <c r="E42" s="49"/>
      <c r="F42" s="49"/>
      <c r="G42" s="50"/>
      <c r="H42" s="50"/>
      <c r="I42" s="99"/>
      <c r="J42" s="99"/>
      <c r="K42" s="51"/>
      <c r="L42" s="52"/>
      <c r="M42" s="48"/>
      <c r="N42" s="53"/>
      <c r="O42" s="54"/>
      <c r="P42" s="73"/>
    </row>
    <row r="43" spans="1:16" ht="18.75" hidden="1" customHeight="1" x14ac:dyDescent="0.15">
      <c r="A43" s="82" t="s">
        <v>67</v>
      </c>
      <c r="B43" s="38" t="s">
        <v>22</v>
      </c>
      <c r="C43" s="38" t="s">
        <v>151</v>
      </c>
      <c r="D43" s="39">
        <v>0.5</v>
      </c>
      <c r="E43" s="40" t="s">
        <v>24</v>
      </c>
      <c r="F43" s="40">
        <f>ROUNDUP(D43*0.75,2)</f>
        <v>0.38</v>
      </c>
      <c r="G43" s="41">
        <f>ROUNDUP((M4*D43)+(M5*D43*0.75)+(M6*(D43*2)),0)</f>
        <v>0</v>
      </c>
      <c r="H43" s="41">
        <f>G43</f>
        <v>0</v>
      </c>
      <c r="I43" s="97"/>
      <c r="J43" s="98"/>
      <c r="K43" s="42" t="s">
        <v>23</v>
      </c>
      <c r="L43" s="43">
        <f>ROUNDUP((M4*M43)+(M5*M43*0.75)+(M6*(M43*2)),2)</f>
        <v>0</v>
      </c>
      <c r="M43" s="44">
        <v>110</v>
      </c>
      <c r="N43" s="45">
        <f>ROUNDUP(M43*0.75,2)</f>
        <v>82.5</v>
      </c>
      <c r="O43" s="46" t="s">
        <v>152</v>
      </c>
      <c r="P43" s="72"/>
    </row>
    <row r="44" spans="1:16" ht="18.75" hidden="1" customHeight="1" x14ac:dyDescent="0.15">
      <c r="A44" s="83"/>
      <c r="B44" s="47"/>
      <c r="C44" s="47"/>
      <c r="D44" s="48"/>
      <c r="E44" s="49"/>
      <c r="F44" s="49"/>
      <c r="G44" s="50"/>
      <c r="H44" s="50"/>
      <c r="I44" s="99"/>
      <c r="J44" s="99"/>
      <c r="K44" s="51"/>
      <c r="L44" s="52"/>
      <c r="M44" s="48"/>
      <c r="N44" s="53"/>
      <c r="O44" s="54"/>
      <c r="P44" s="73"/>
    </row>
    <row r="45" spans="1:16" ht="18.75" hidden="1" customHeight="1" x14ac:dyDescent="0.15">
      <c r="A45" s="83"/>
      <c r="B45" s="55"/>
      <c r="C45" s="55"/>
      <c r="D45" s="56"/>
      <c r="E45" s="57"/>
      <c r="F45" s="57"/>
      <c r="G45" s="58"/>
      <c r="H45" s="58"/>
      <c r="I45" s="100"/>
      <c r="J45" s="100"/>
      <c r="K45" s="59"/>
      <c r="L45" s="60"/>
      <c r="M45" s="56"/>
      <c r="N45" s="61"/>
      <c r="O45" s="62"/>
      <c r="P45" s="74"/>
    </row>
    <row r="46" spans="1:16" ht="18.75" hidden="1" customHeight="1" thickBot="1" x14ac:dyDescent="0.2">
      <c r="A46" s="83"/>
      <c r="B46" s="47" t="s">
        <v>153</v>
      </c>
      <c r="C46" s="47" t="s">
        <v>155</v>
      </c>
      <c r="D46" s="48">
        <v>1</v>
      </c>
      <c r="E46" s="49" t="s">
        <v>57</v>
      </c>
      <c r="F46" s="49">
        <f>ROUNDUP(D46*0.75,2)</f>
        <v>0.75</v>
      </c>
      <c r="G46" s="50">
        <f>ROUNDUP((M4*D46)+(M5*D46*0.75)+(M6*(D46*2)),0)</f>
        <v>0</v>
      </c>
      <c r="H46" s="50">
        <f>G46</f>
        <v>0</v>
      </c>
      <c r="I46" s="101" t="s">
        <v>154</v>
      </c>
      <c r="J46" s="102"/>
      <c r="K46" s="51" t="s">
        <v>29</v>
      </c>
      <c r="L46" s="52">
        <f>ROUNDUP((M4*M46)+(M5*M46*0.75)+(M6*(M46*2)),2)</f>
        <v>0</v>
      </c>
      <c r="M46" s="48">
        <v>0.5</v>
      </c>
      <c r="N46" s="53">
        <f t="shared" ref="N46:N51" si="0">ROUNDUP(M46*0.75,2)</f>
        <v>0.38</v>
      </c>
      <c r="O46" s="54"/>
      <c r="P46" s="73"/>
    </row>
    <row r="47" spans="1:16" ht="18.75" hidden="1" customHeight="1" x14ac:dyDescent="0.15">
      <c r="A47" s="83"/>
      <c r="B47" s="47"/>
      <c r="C47" s="47" t="s">
        <v>26</v>
      </c>
      <c r="D47" s="48">
        <v>10</v>
      </c>
      <c r="E47" s="49" t="s">
        <v>32</v>
      </c>
      <c r="F47" s="49">
        <f>ROUNDUP(D47*0.75,2)</f>
        <v>7.5</v>
      </c>
      <c r="G47" s="50">
        <f>ROUNDUP((M4*D47)+(M5*D47*0.75)+(M6*(D47*2)),0)</f>
        <v>0</v>
      </c>
      <c r="H47" s="50">
        <f>G47+(G47*6/100)</f>
        <v>0</v>
      </c>
      <c r="I47" s="99"/>
      <c r="J47" s="99"/>
      <c r="K47" s="51" t="s">
        <v>40</v>
      </c>
      <c r="L47" s="52">
        <f>ROUNDUP((M4*M47)+(M5*M47*0.75)+(M6*(M47*2)),2)</f>
        <v>0</v>
      </c>
      <c r="M47" s="48">
        <v>10</v>
      </c>
      <c r="N47" s="53">
        <f t="shared" si="0"/>
        <v>7.5</v>
      </c>
      <c r="O47" s="54"/>
      <c r="P47" s="73" t="s">
        <v>41</v>
      </c>
    </row>
    <row r="48" spans="1:16" ht="18.75" hidden="1" customHeight="1" x14ac:dyDescent="0.15">
      <c r="A48" s="83"/>
      <c r="B48" s="47"/>
      <c r="C48" s="47" t="s">
        <v>91</v>
      </c>
      <c r="D48" s="48">
        <v>0.5</v>
      </c>
      <c r="E48" s="49" t="s">
        <v>32</v>
      </c>
      <c r="F48" s="49">
        <f>ROUNDUP(D48*0.75,2)</f>
        <v>0.38</v>
      </c>
      <c r="G48" s="50">
        <f>ROUNDUP((M4*D48)+(M5*D48*0.75)+(M6*(D48*2)),0)</f>
        <v>0</v>
      </c>
      <c r="H48" s="50">
        <f>G48+(G48*10/100)</f>
        <v>0</v>
      </c>
      <c r="I48" s="99"/>
      <c r="J48" s="99"/>
      <c r="K48" s="51" t="s">
        <v>39</v>
      </c>
      <c r="L48" s="52">
        <f>ROUNDUP((M4*M48)+(M5*M48*0.75)+(M6*(M48*2)),2)</f>
        <v>0</v>
      </c>
      <c r="M48" s="48">
        <v>0.1</v>
      </c>
      <c r="N48" s="53">
        <f t="shared" si="0"/>
        <v>0.08</v>
      </c>
      <c r="O48" s="54"/>
      <c r="P48" s="73"/>
    </row>
    <row r="49" spans="1:16" ht="18.75" hidden="1" customHeight="1" x14ac:dyDescent="0.15">
      <c r="A49" s="83"/>
      <c r="B49" s="47"/>
      <c r="C49" s="47" t="s">
        <v>109</v>
      </c>
      <c r="D49" s="48">
        <v>20</v>
      </c>
      <c r="E49" s="49" t="s">
        <v>32</v>
      </c>
      <c r="F49" s="49">
        <f>ROUNDUP(D49*0.75,2)</f>
        <v>15</v>
      </c>
      <c r="G49" s="50">
        <f>ROUNDUP((M4*D49)+(M5*D49*0.75)+(M6*(D49*2)),0)</f>
        <v>0</v>
      </c>
      <c r="H49" s="50">
        <f>G49+(G49*3/100)</f>
        <v>0</v>
      </c>
      <c r="I49" s="99"/>
      <c r="J49" s="99"/>
      <c r="K49" s="51" t="s">
        <v>115</v>
      </c>
      <c r="L49" s="52">
        <f>ROUNDUP((M4*M49)+(M5*M49*0.75)+(M6*(M49*2)),2)</f>
        <v>0</v>
      </c>
      <c r="M49" s="48">
        <v>0.01</v>
      </c>
      <c r="N49" s="53">
        <f t="shared" si="0"/>
        <v>0.01</v>
      </c>
      <c r="O49" s="54"/>
      <c r="P49" s="73"/>
    </row>
    <row r="50" spans="1:16" ht="18.75" hidden="1" customHeight="1" x14ac:dyDescent="0.15">
      <c r="A50" s="83"/>
      <c r="B50" s="47"/>
      <c r="C50" s="47"/>
      <c r="D50" s="48"/>
      <c r="E50" s="49"/>
      <c r="F50" s="49"/>
      <c r="G50" s="50"/>
      <c r="H50" s="50"/>
      <c r="I50" s="99"/>
      <c r="J50" s="99"/>
      <c r="K50" s="51" t="s">
        <v>55</v>
      </c>
      <c r="L50" s="52">
        <f>ROUNDUP((M4*M50)+(M5*M50*0.75)+(M6*(M50*2)),2)</f>
        <v>0</v>
      </c>
      <c r="M50" s="48">
        <v>3</v>
      </c>
      <c r="N50" s="53">
        <f t="shared" si="0"/>
        <v>2.25</v>
      </c>
      <c r="O50" s="54"/>
      <c r="P50" s="73" t="s">
        <v>36</v>
      </c>
    </row>
    <row r="51" spans="1:16" ht="18.75" hidden="1" customHeight="1" x14ac:dyDescent="0.15">
      <c r="A51" s="83"/>
      <c r="B51" s="47"/>
      <c r="C51" s="47"/>
      <c r="D51" s="48"/>
      <c r="E51" s="49"/>
      <c r="F51" s="49"/>
      <c r="G51" s="50"/>
      <c r="H51" s="50"/>
      <c r="I51" s="99"/>
      <c r="J51" s="99"/>
      <c r="K51" s="51" t="s">
        <v>29</v>
      </c>
      <c r="L51" s="52">
        <f>ROUNDUP((M4*M51)+(M5*M51*0.75)+(M6*(M51*2)),2)</f>
        <v>0</v>
      </c>
      <c r="M51" s="48">
        <v>1</v>
      </c>
      <c r="N51" s="53">
        <f t="shared" si="0"/>
        <v>0.75</v>
      </c>
      <c r="O51" s="54"/>
      <c r="P51" s="73"/>
    </row>
    <row r="52" spans="1:16" ht="18.75" hidden="1" customHeight="1" x14ac:dyDescent="0.15">
      <c r="A52" s="83"/>
      <c r="B52" s="47"/>
      <c r="C52" s="47"/>
      <c r="D52" s="48"/>
      <c r="E52" s="49"/>
      <c r="F52" s="49"/>
      <c r="G52" s="50"/>
      <c r="H52" s="50"/>
      <c r="I52" s="99"/>
      <c r="J52" s="99"/>
      <c r="K52" s="51"/>
      <c r="L52" s="52"/>
      <c r="M52" s="48"/>
      <c r="N52" s="53"/>
      <c r="O52" s="54"/>
      <c r="P52" s="73"/>
    </row>
    <row r="53" spans="1:16" ht="18.75" hidden="1" customHeight="1" x14ac:dyDescent="0.15">
      <c r="A53" s="83"/>
      <c r="B53" s="47"/>
      <c r="C53" s="47"/>
      <c r="D53" s="48"/>
      <c r="E53" s="49"/>
      <c r="F53" s="49"/>
      <c r="G53" s="50"/>
      <c r="H53" s="50"/>
      <c r="I53" s="99"/>
      <c r="J53" s="99"/>
      <c r="K53" s="51"/>
      <c r="L53" s="52"/>
      <c r="M53" s="48"/>
      <c r="N53" s="53"/>
      <c r="O53" s="54"/>
      <c r="P53" s="73"/>
    </row>
    <row r="54" spans="1:16" ht="18.75" hidden="1" customHeight="1" x14ac:dyDescent="0.15">
      <c r="A54" s="83"/>
      <c r="B54" s="47"/>
      <c r="C54" s="47"/>
      <c r="D54" s="48"/>
      <c r="E54" s="49"/>
      <c r="F54" s="49"/>
      <c r="G54" s="50"/>
      <c r="H54" s="50"/>
      <c r="I54" s="99"/>
      <c r="J54" s="99"/>
      <c r="K54" s="51"/>
      <c r="L54" s="52"/>
      <c r="M54" s="48"/>
      <c r="N54" s="53"/>
      <c r="O54" s="54"/>
      <c r="P54" s="73"/>
    </row>
    <row r="55" spans="1:16" ht="18.75" hidden="1" customHeight="1" x14ac:dyDescent="0.15">
      <c r="A55" s="83"/>
      <c r="B55" s="47"/>
      <c r="C55" s="47"/>
      <c r="D55" s="48"/>
      <c r="E55" s="49"/>
      <c r="F55" s="49"/>
      <c r="G55" s="50"/>
      <c r="H55" s="50"/>
      <c r="I55" s="99"/>
      <c r="J55" s="99"/>
      <c r="K55" s="51"/>
      <c r="L55" s="52"/>
      <c r="M55" s="48"/>
      <c r="N55" s="53"/>
      <c r="O55" s="54"/>
      <c r="P55" s="73"/>
    </row>
    <row r="56" spans="1:16" ht="18.75" hidden="1" customHeight="1" x14ac:dyDescent="0.15">
      <c r="A56" s="83"/>
      <c r="B56" s="47"/>
      <c r="C56" s="47"/>
      <c r="D56" s="48"/>
      <c r="E56" s="49"/>
      <c r="F56" s="49"/>
      <c r="G56" s="50"/>
      <c r="H56" s="50"/>
      <c r="I56" s="99"/>
      <c r="J56" s="99"/>
      <c r="K56" s="51"/>
      <c r="L56" s="52"/>
      <c r="M56" s="48"/>
      <c r="N56" s="53"/>
      <c r="O56" s="54"/>
      <c r="P56" s="73"/>
    </row>
    <row r="57" spans="1:16" ht="18.75" hidden="1" customHeight="1" x14ac:dyDescent="0.15">
      <c r="A57" s="83"/>
      <c r="B57" s="47"/>
      <c r="C57" s="47"/>
      <c r="D57" s="48"/>
      <c r="E57" s="49"/>
      <c r="F57" s="49"/>
      <c r="G57" s="50"/>
      <c r="H57" s="50"/>
      <c r="I57" s="99"/>
      <c r="J57" s="99"/>
      <c r="K57" s="51"/>
      <c r="L57" s="52"/>
      <c r="M57" s="48"/>
      <c r="N57" s="53"/>
      <c r="O57" s="54"/>
      <c r="P57" s="73"/>
    </row>
    <row r="58" spans="1:16" ht="18.75" hidden="1" customHeight="1" x14ac:dyDescent="0.15">
      <c r="A58" s="83"/>
      <c r="B58" s="55"/>
      <c r="C58" s="55"/>
      <c r="D58" s="56"/>
      <c r="E58" s="57"/>
      <c r="F58" s="57"/>
      <c r="G58" s="58"/>
      <c r="H58" s="58"/>
      <c r="I58" s="100"/>
      <c r="J58" s="100"/>
      <c r="K58" s="59"/>
      <c r="L58" s="60"/>
      <c r="M58" s="56"/>
      <c r="N58" s="61"/>
      <c r="O58" s="62"/>
      <c r="P58" s="74"/>
    </row>
    <row r="59" spans="1:16" ht="18.75" hidden="1" customHeight="1" x14ac:dyDescent="0.15">
      <c r="A59" s="83"/>
      <c r="B59" s="47" t="s">
        <v>156</v>
      </c>
      <c r="C59" s="47" t="s">
        <v>119</v>
      </c>
      <c r="D59" s="48">
        <v>20</v>
      </c>
      <c r="E59" s="49" t="s">
        <v>32</v>
      </c>
      <c r="F59" s="49">
        <f>ROUNDUP(D59*0.75,2)</f>
        <v>15</v>
      </c>
      <c r="G59" s="50">
        <f>ROUNDUP((M4*D59)+(M5*D59*0.75)+(M6*(D59*2)),0)</f>
        <v>0</v>
      </c>
      <c r="H59" s="50">
        <f>G59+(G59*15/100)</f>
        <v>0</v>
      </c>
      <c r="I59" s="101" t="s">
        <v>157</v>
      </c>
      <c r="J59" s="102"/>
      <c r="K59" s="51" t="s">
        <v>45</v>
      </c>
      <c r="L59" s="52">
        <f>ROUNDUP((M4*M59)+(M5*M59*0.75)+(M6*(M59*2)),2)</f>
        <v>0</v>
      </c>
      <c r="M59" s="48">
        <v>2</v>
      </c>
      <c r="N59" s="53">
        <f>ROUNDUP(M59*0.75,2)</f>
        <v>1.5</v>
      </c>
      <c r="O59" s="54"/>
      <c r="P59" s="73"/>
    </row>
    <row r="60" spans="1:16" ht="18.75" hidden="1" customHeight="1" x14ac:dyDescent="0.15">
      <c r="A60" s="83"/>
      <c r="B60" s="47"/>
      <c r="C60" s="47" t="s">
        <v>92</v>
      </c>
      <c r="D60" s="48">
        <v>20</v>
      </c>
      <c r="E60" s="49" t="s">
        <v>32</v>
      </c>
      <c r="F60" s="49">
        <f>ROUNDUP(D60*0.75,2)</f>
        <v>15</v>
      </c>
      <c r="G60" s="50">
        <f>ROUNDUP((M4*D60)+(M5*D60*0.75)+(M6*(D60*2)),0)</f>
        <v>0</v>
      </c>
      <c r="H60" s="50">
        <f>G60+(G60*10/100)</f>
        <v>0</v>
      </c>
      <c r="I60" s="99"/>
      <c r="J60" s="99"/>
      <c r="K60" s="51" t="s">
        <v>35</v>
      </c>
      <c r="L60" s="52">
        <f>ROUNDUP((M4*M60)+(M5*M60*0.75)+(M6*(M60*2)),2)</f>
        <v>0</v>
      </c>
      <c r="M60" s="48">
        <v>1</v>
      </c>
      <c r="N60" s="53">
        <f>ROUNDUP(M60*0.75,2)</f>
        <v>0.75</v>
      </c>
      <c r="O60" s="54"/>
      <c r="P60" s="73" t="s">
        <v>36</v>
      </c>
    </row>
    <row r="61" spans="1:16" ht="18.75" hidden="1" customHeight="1" x14ac:dyDescent="0.15">
      <c r="A61" s="83"/>
      <c r="B61" s="47"/>
      <c r="C61" s="47" t="s">
        <v>93</v>
      </c>
      <c r="D61" s="76">
        <v>0.125</v>
      </c>
      <c r="E61" s="49" t="s">
        <v>24</v>
      </c>
      <c r="F61" s="49">
        <f>ROUNDUP(D61*0.75,2)</f>
        <v>9.9999999999999992E-2</v>
      </c>
      <c r="G61" s="50">
        <f>ROUNDUP((M4*D61)+(M5*D61*0.75)+(M6*(D61*2)),0)</f>
        <v>0</v>
      </c>
      <c r="H61" s="50">
        <f>G61</f>
        <v>0</v>
      </c>
      <c r="I61" s="99"/>
      <c r="J61" s="99"/>
      <c r="K61" s="51"/>
      <c r="L61" s="52"/>
      <c r="M61" s="48"/>
      <c r="N61" s="53"/>
      <c r="O61" s="54"/>
      <c r="P61" s="73"/>
    </row>
    <row r="62" spans="1:16" ht="18.75" hidden="1" customHeight="1" x14ac:dyDescent="0.15">
      <c r="A62" s="83"/>
      <c r="B62" s="47"/>
      <c r="C62" s="47"/>
      <c r="D62" s="76"/>
      <c r="E62" s="49"/>
      <c r="F62" s="49"/>
      <c r="G62" s="50"/>
      <c r="H62" s="50"/>
      <c r="I62" s="99"/>
      <c r="J62" s="99"/>
      <c r="K62" s="51"/>
      <c r="L62" s="52"/>
      <c r="M62" s="48"/>
      <c r="N62" s="53"/>
      <c r="O62" s="54"/>
      <c r="P62" s="73"/>
    </row>
    <row r="63" spans="1:16" ht="18.75" hidden="1" customHeight="1" x14ac:dyDescent="0.15">
      <c r="A63" s="83"/>
      <c r="B63" s="47"/>
      <c r="C63" s="47"/>
      <c r="D63" s="76"/>
      <c r="E63" s="49"/>
      <c r="F63" s="49"/>
      <c r="G63" s="50"/>
      <c r="H63" s="50"/>
      <c r="I63" s="99"/>
      <c r="J63" s="99"/>
      <c r="K63" s="51"/>
      <c r="L63" s="52"/>
      <c r="M63" s="48"/>
      <c r="N63" s="53"/>
      <c r="O63" s="54"/>
      <c r="P63" s="73"/>
    </row>
    <row r="64" spans="1:16" ht="18.75" hidden="1" customHeight="1" x14ac:dyDescent="0.15">
      <c r="A64" s="83"/>
      <c r="B64" s="47"/>
      <c r="C64" s="47"/>
      <c r="D64" s="48"/>
      <c r="E64" s="49"/>
      <c r="F64" s="49"/>
      <c r="G64" s="50"/>
      <c r="H64" s="50"/>
      <c r="I64" s="99"/>
      <c r="J64" s="99"/>
      <c r="K64" s="51"/>
      <c r="L64" s="52"/>
      <c r="M64" s="48"/>
      <c r="N64" s="53"/>
      <c r="O64" s="54"/>
      <c r="P64" s="73"/>
    </row>
    <row r="65" spans="1:16" ht="18.75" hidden="1" customHeight="1" x14ac:dyDescent="0.15">
      <c r="A65" s="83"/>
      <c r="B65" s="55"/>
      <c r="C65" s="55"/>
      <c r="D65" s="56"/>
      <c r="E65" s="57"/>
      <c r="F65" s="57"/>
      <c r="G65" s="58"/>
      <c r="H65" s="58"/>
      <c r="I65" s="100"/>
      <c r="J65" s="100"/>
      <c r="K65" s="59"/>
      <c r="L65" s="60"/>
      <c r="M65" s="56"/>
      <c r="N65" s="61"/>
      <c r="O65" s="62"/>
      <c r="P65" s="74"/>
    </row>
    <row r="66" spans="1:16" ht="18.75" hidden="1" customHeight="1" x14ac:dyDescent="0.15">
      <c r="A66" s="83"/>
      <c r="B66" s="47" t="s">
        <v>158</v>
      </c>
      <c r="C66" s="47" t="s">
        <v>89</v>
      </c>
      <c r="D66" s="48">
        <v>20</v>
      </c>
      <c r="E66" s="49" t="s">
        <v>32</v>
      </c>
      <c r="F66" s="49">
        <f>ROUNDUP(D66*0.75,2)</f>
        <v>15</v>
      </c>
      <c r="G66" s="50">
        <f>ROUNDUP((M4*D66)+(M5*D66*0.75)+(M6*(D66*2)),0)</f>
        <v>0</v>
      </c>
      <c r="H66" s="50">
        <f>G66</f>
        <v>0</v>
      </c>
      <c r="I66" s="101" t="s">
        <v>159</v>
      </c>
      <c r="J66" s="102"/>
      <c r="K66" s="51" t="s">
        <v>29</v>
      </c>
      <c r="L66" s="52">
        <f>ROUNDUP((M4*M66)+(M5*M66*0.75)+(M6*(M66*2)),2)</f>
        <v>0</v>
      </c>
      <c r="M66" s="48">
        <v>1</v>
      </c>
      <c r="N66" s="53">
        <f>ROUNDUP(M66*0.75,2)</f>
        <v>0.75</v>
      </c>
      <c r="O66" s="54"/>
      <c r="P66" s="73"/>
    </row>
    <row r="67" spans="1:16" ht="18.75" hidden="1" customHeight="1" x14ac:dyDescent="0.15">
      <c r="A67" s="83"/>
      <c r="B67" s="47"/>
      <c r="C67" s="47" t="s">
        <v>160</v>
      </c>
      <c r="D67" s="48">
        <v>20</v>
      </c>
      <c r="E67" s="49" t="s">
        <v>32</v>
      </c>
      <c r="F67" s="49">
        <f>ROUNDUP(D67*0.75,2)</f>
        <v>15</v>
      </c>
      <c r="G67" s="50">
        <f>ROUNDUP((M4*D67)+(M5*D67*0.75)+(M6*(D67*2)),0)</f>
        <v>0</v>
      </c>
      <c r="H67" s="50">
        <f>G67+(G67*15/100)</f>
        <v>0</v>
      </c>
      <c r="I67" s="99"/>
      <c r="J67" s="99"/>
      <c r="K67" s="51" t="s">
        <v>45</v>
      </c>
      <c r="L67" s="52">
        <f>ROUNDUP((M4*M67)+(M5*M67*0.75)+(M6*(M67*2)),2)</f>
        <v>0</v>
      </c>
      <c r="M67" s="48">
        <v>100</v>
      </c>
      <c r="N67" s="53">
        <f>ROUNDUP(M67*0.75,2)</f>
        <v>75</v>
      </c>
      <c r="O67" s="54"/>
      <c r="P67" s="73"/>
    </row>
    <row r="68" spans="1:16" ht="18.75" hidden="1" customHeight="1" x14ac:dyDescent="0.15">
      <c r="A68" s="83"/>
      <c r="B68" s="47"/>
      <c r="C68" s="47" t="s">
        <v>78</v>
      </c>
      <c r="D68" s="48">
        <v>20</v>
      </c>
      <c r="E68" s="49" t="s">
        <v>32</v>
      </c>
      <c r="F68" s="49">
        <f>ROUNDUP(D68*0.75,2)</f>
        <v>15</v>
      </c>
      <c r="G68" s="50">
        <f>ROUNDUP((M4*D68)+(M5*D68*0.75)+(M6*(D68*2)),0)</f>
        <v>0</v>
      </c>
      <c r="H68" s="50">
        <f>G68+(G68*6/100)</f>
        <v>0</v>
      </c>
      <c r="I68" s="99"/>
      <c r="J68" s="99"/>
      <c r="K68" s="51" t="s">
        <v>62</v>
      </c>
      <c r="L68" s="52">
        <f>ROUNDUP((M4*M68)+(M5*M68*0.75)+(M6*(M68*2)),2)</f>
        <v>0</v>
      </c>
      <c r="M68" s="48">
        <v>3</v>
      </c>
      <c r="N68" s="53">
        <f>ROUNDUP(M68*0.75,2)</f>
        <v>2.25</v>
      </c>
      <c r="O68" s="54"/>
      <c r="P68" s="73"/>
    </row>
    <row r="69" spans="1:16" ht="18.75" hidden="1" customHeight="1" x14ac:dyDescent="0.15">
      <c r="A69" s="83"/>
      <c r="B69" s="47"/>
      <c r="C69" s="47" t="s">
        <v>27</v>
      </c>
      <c r="D69" s="48">
        <v>5</v>
      </c>
      <c r="E69" s="49" t="s">
        <v>32</v>
      </c>
      <c r="F69" s="49">
        <f>ROUNDUP(D69*0.75,2)</f>
        <v>3.75</v>
      </c>
      <c r="G69" s="50">
        <f>ROUNDUP((M4*D69)+(M5*D69*0.75)+(M6*(D69*2)),0)</f>
        <v>0</v>
      </c>
      <c r="H69" s="50">
        <f>G69+(G69*3/100)</f>
        <v>0</v>
      </c>
      <c r="I69" s="99"/>
      <c r="J69" s="99"/>
      <c r="K69" s="51"/>
      <c r="L69" s="52"/>
      <c r="M69" s="48"/>
      <c r="N69" s="53"/>
      <c r="O69" s="54"/>
      <c r="P69" s="73"/>
    </row>
    <row r="70" spans="1:16" ht="18.75" hidden="1" customHeight="1" x14ac:dyDescent="0.15">
      <c r="A70" s="83"/>
      <c r="B70" s="47"/>
      <c r="C70" s="47"/>
      <c r="D70" s="48"/>
      <c r="E70" s="49"/>
      <c r="F70" s="49"/>
      <c r="G70" s="50"/>
      <c r="H70" s="50"/>
      <c r="I70" s="99"/>
      <c r="J70" s="99"/>
      <c r="K70" s="51"/>
      <c r="L70" s="52"/>
      <c r="M70" s="48"/>
      <c r="N70" s="53"/>
      <c r="O70" s="54"/>
      <c r="P70" s="73"/>
    </row>
    <row r="71" spans="1:16" ht="18.75" hidden="1" customHeight="1" x14ac:dyDescent="0.15">
      <c r="A71" s="83"/>
      <c r="B71" s="47"/>
      <c r="C71" s="47"/>
      <c r="D71" s="48"/>
      <c r="E71" s="49"/>
      <c r="F71" s="49"/>
      <c r="G71" s="50"/>
      <c r="H71" s="50"/>
      <c r="I71" s="99"/>
      <c r="J71" s="99"/>
      <c r="K71" s="51"/>
      <c r="L71" s="52"/>
      <c r="M71" s="48"/>
      <c r="N71" s="53"/>
      <c r="O71" s="54"/>
      <c r="P71" s="73"/>
    </row>
    <row r="72" spans="1:16" ht="18.75" hidden="1" customHeight="1" x14ac:dyDescent="0.15">
      <c r="A72" s="83"/>
      <c r="B72" s="47"/>
      <c r="C72" s="47"/>
      <c r="D72" s="48"/>
      <c r="E72" s="49"/>
      <c r="F72" s="49"/>
      <c r="G72" s="50"/>
      <c r="H72" s="50"/>
      <c r="I72" s="99"/>
      <c r="J72" s="99"/>
      <c r="K72" s="51"/>
      <c r="L72" s="52"/>
      <c r="M72" s="48"/>
      <c r="N72" s="53"/>
      <c r="O72" s="54"/>
      <c r="P72" s="73"/>
    </row>
    <row r="73" spans="1:16" ht="18.75" hidden="1" customHeight="1" thickBot="1" x14ac:dyDescent="0.2">
      <c r="A73" s="103"/>
      <c r="B73" s="64"/>
      <c r="C73" s="64"/>
      <c r="D73" s="65"/>
      <c r="E73" s="66"/>
      <c r="F73" s="66"/>
      <c r="G73" s="67"/>
      <c r="H73" s="67"/>
      <c r="I73" s="104"/>
      <c r="J73" s="104"/>
      <c r="K73" s="68"/>
      <c r="L73" s="69"/>
      <c r="M73" s="65"/>
      <c r="N73" s="70"/>
      <c r="O73" s="71"/>
      <c r="P73" s="75"/>
    </row>
    <row r="74" spans="1:16" ht="18.75" hidden="1" customHeight="1" x14ac:dyDescent="0.15">
      <c r="A74" s="77" t="s">
        <v>68</v>
      </c>
    </row>
    <row r="75" spans="1:16" ht="18.75" hidden="1" customHeight="1" x14ac:dyDescent="0.15">
      <c r="A75" s="77" t="s">
        <v>69</v>
      </c>
    </row>
    <row r="76" spans="1:16" ht="18.75" hidden="1" customHeight="1" x14ac:dyDescent="0.15">
      <c r="A76" s="20" t="s">
        <v>70</v>
      </c>
    </row>
    <row r="77" spans="1:16" ht="18.75" hidden="1" customHeight="1" x14ac:dyDescent="0.15">
      <c r="A77" s="20" t="s">
        <v>71</v>
      </c>
    </row>
    <row r="78" spans="1:16" ht="18.75" hidden="1" customHeight="1" x14ac:dyDescent="0.15">
      <c r="A78" s="20" t="s">
        <v>72</v>
      </c>
    </row>
    <row r="79" spans="1:16" ht="18.75" hidden="1" customHeight="1" x14ac:dyDescent="0.15">
      <c r="A79" s="20" t="s">
        <v>73</v>
      </c>
    </row>
    <row r="80" spans="1:16" ht="18.75" hidden="1" customHeight="1" x14ac:dyDescent="0.15">
      <c r="A80" s="20" t="s">
        <v>74</v>
      </c>
    </row>
    <row r="81" spans="1:1" ht="18.75" hidden="1" customHeight="1" x14ac:dyDescent="0.15"/>
    <row r="82" spans="1:1" ht="18.75" hidden="1" customHeight="1" x14ac:dyDescent="0.15">
      <c r="A82" s="20" t="s">
        <v>161</v>
      </c>
    </row>
    <row r="83" spans="1:1" ht="18.75" hidden="1" customHeight="1" x14ac:dyDescent="0.15"/>
    <row r="84" spans="1:1" ht="18.75" hidden="1" customHeight="1" x14ac:dyDescent="0.15"/>
    <row r="85" spans="1:1" ht="18.75" hidden="1" customHeight="1" x14ac:dyDescent="0.15"/>
    <row r="86" spans="1:1" ht="18.75" hidden="1" customHeight="1" x14ac:dyDescent="0.15"/>
    <row r="87" spans="1:1" ht="18.75" hidden="1" customHeight="1" x14ac:dyDescent="0.15"/>
    <row r="88" spans="1:1" ht="18.75" hidden="1" customHeight="1" x14ac:dyDescent="0.15"/>
    <row r="89" spans="1:1" ht="18.75" hidden="1" customHeight="1" x14ac:dyDescent="0.15"/>
    <row r="90" spans="1:1" ht="18.75" hidden="1" customHeight="1" x14ac:dyDescent="0.15"/>
    <row r="91" spans="1:1" ht="18.75" hidden="1" customHeight="1" x14ac:dyDescent="0.15"/>
    <row r="92" spans="1:1" ht="18.75" hidden="1" customHeight="1" x14ac:dyDescent="0.15"/>
    <row r="93" spans="1:1" ht="18.75" hidden="1" customHeight="1" x14ac:dyDescent="0.15"/>
    <row r="94" spans="1:1" ht="18.75" hidden="1" customHeight="1" x14ac:dyDescent="0.15"/>
    <row r="95" spans="1:1" ht="18.75" hidden="1" customHeight="1" x14ac:dyDescent="0.15"/>
    <row r="96" spans="1:1"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t="18.75" hidden="1" customHeight="1" x14ac:dyDescent="0.15"/>
    <row r="104" ht="18.75" hidden="1" customHeight="1" x14ac:dyDescent="0.15"/>
    <row r="105" ht="18.75" hidden="1" customHeight="1" x14ac:dyDescent="0.15"/>
    <row r="106" ht="18.75" hidden="1" customHeight="1" x14ac:dyDescent="0.15"/>
    <row r="107" ht="18.75" hidden="1" customHeight="1" x14ac:dyDescent="0.15"/>
    <row r="108" ht="18.75" hidden="1" customHeight="1" x14ac:dyDescent="0.15"/>
    <row r="109" ht="18.75" hidden="1" customHeight="1" x14ac:dyDescent="0.15"/>
    <row r="110" ht="18.75" hidden="1" customHeight="1" x14ac:dyDescent="0.15"/>
    <row r="111" ht="18.75" hidden="1" customHeight="1" x14ac:dyDescent="0.15"/>
    <row r="112" ht="18.75" hidden="1" customHeight="1" x14ac:dyDescent="0.15"/>
    <row r="113" ht="18.75" hidden="1" customHeight="1" x14ac:dyDescent="0.15"/>
    <row r="114" ht="18.75" hidden="1" customHeight="1" x14ac:dyDescent="0.15"/>
    <row r="115" ht="18.75" hidden="1" customHeight="1" x14ac:dyDescent="0.15"/>
    <row r="116" ht="18.75" hidden="1" customHeight="1" x14ac:dyDescent="0.15"/>
    <row r="117" ht="18.75" hidden="1" customHeight="1" x14ac:dyDescent="0.15"/>
    <row r="118" ht="18.75" hidden="1" customHeight="1" x14ac:dyDescent="0.15"/>
    <row r="119" ht="18.75" hidden="1" customHeight="1" x14ac:dyDescent="0.15"/>
    <row r="120" ht="18.75" hidden="1" customHeight="1" x14ac:dyDescent="0.15"/>
    <row r="121" ht="18.75" hidden="1" customHeight="1" x14ac:dyDescent="0.15"/>
    <row r="122" ht="18.75" hidden="1" customHeight="1" x14ac:dyDescent="0.15"/>
    <row r="123" ht="18.75" hidden="1" customHeight="1" x14ac:dyDescent="0.15"/>
    <row r="124" ht="18.75" hidden="1" customHeight="1" x14ac:dyDescent="0.15"/>
    <row r="125" ht="18.75" hidden="1" customHeight="1" x14ac:dyDescent="0.15"/>
    <row r="126" ht="18.75" hidden="1" customHeight="1" x14ac:dyDescent="0.15"/>
    <row r="127" ht="18.75" hidden="1" customHeight="1" x14ac:dyDescent="0.15"/>
    <row r="128" ht="18.75" hidden="1" customHeight="1" x14ac:dyDescent="0.15"/>
    <row r="129" ht="18.75" hidden="1" customHeight="1" x14ac:dyDescent="0.15"/>
    <row r="130" ht="18.75" hidden="1" customHeight="1" x14ac:dyDescent="0.15"/>
    <row r="131" ht="18.75" hidden="1" customHeight="1" x14ac:dyDescent="0.15"/>
    <row r="132" ht="18.75" hidden="1" customHeight="1" x14ac:dyDescent="0.15"/>
    <row r="133" ht="18.75" hidden="1" customHeight="1" x14ac:dyDescent="0.15"/>
    <row r="134" ht="18.75" hidden="1" customHeight="1" x14ac:dyDescent="0.15"/>
    <row r="135" ht="18.75" hidden="1" customHeight="1" x14ac:dyDescent="0.15"/>
    <row r="136" ht="18.75" hidden="1" customHeight="1" x14ac:dyDescent="0.15"/>
  </sheetData>
  <mergeCells count="20">
    <mergeCell ref="I59:J65"/>
    <mergeCell ref="I66:J73"/>
    <mergeCell ref="A43:A73"/>
    <mergeCell ref="I30:J32"/>
    <mergeCell ref="I33:J42"/>
    <mergeCell ref="A30:A42"/>
    <mergeCell ref="I43:J45"/>
    <mergeCell ref="I46:J58"/>
    <mergeCell ref="A9:A29"/>
    <mergeCell ref="A1:B1"/>
    <mergeCell ref="C1:K1"/>
    <mergeCell ref="K2:M2"/>
    <mergeCell ref="O6:P6"/>
    <mergeCell ref="A7:E7"/>
    <mergeCell ref="O7:P7"/>
    <mergeCell ref="I8:J8"/>
    <mergeCell ref="K8:L8"/>
    <mergeCell ref="I9:J15"/>
    <mergeCell ref="I16:J23"/>
    <mergeCell ref="I24:J29"/>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213</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214</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163</v>
      </c>
      <c r="C12" s="47" t="s">
        <v>164</v>
      </c>
      <c r="D12" s="48">
        <v>1</v>
      </c>
      <c r="E12" s="49" t="s">
        <v>57</v>
      </c>
      <c r="F12" s="49">
        <f>ROUNDUP(D12*0.75,2)</f>
        <v>0.75</v>
      </c>
      <c r="G12" s="50">
        <f>ROUNDUP((K4*D12)+(K5*D12*0.75)+(K6*(D12*2)),0)</f>
        <v>0</v>
      </c>
      <c r="H12" s="50">
        <f>G12</f>
        <v>0</v>
      </c>
      <c r="I12" s="101" t="s">
        <v>237</v>
      </c>
      <c r="J12" s="102"/>
      <c r="K12" s="51" t="s">
        <v>55</v>
      </c>
      <c r="L12" s="52">
        <f>ROUNDUP((K4*M12)+(K5*M12*0.75)+(K6*(M12*2)),2)</f>
        <v>0</v>
      </c>
      <c r="M12" s="48">
        <v>2</v>
      </c>
      <c r="N12" s="53">
        <f>ROUNDUP(M12*0.75,2)</f>
        <v>1.5</v>
      </c>
      <c r="O12" s="54"/>
      <c r="P12" s="73" t="s">
        <v>36</v>
      </c>
    </row>
    <row r="13" spans="1:17" ht="18.75" customHeight="1" x14ac:dyDescent="0.15">
      <c r="A13" s="83"/>
      <c r="B13" s="47"/>
      <c r="C13" s="47" t="s">
        <v>79</v>
      </c>
      <c r="D13" s="76">
        <v>0.125</v>
      </c>
      <c r="E13" s="49" t="s">
        <v>81</v>
      </c>
      <c r="F13" s="49">
        <f>ROUNDUP(D13*0.75,2)</f>
        <v>9.9999999999999992E-2</v>
      </c>
      <c r="G13" s="50">
        <f>ROUNDUP((K4*D13)+(K5*D13*0.75)+(K6*(D13*2)),0)</f>
        <v>0</v>
      </c>
      <c r="H13" s="50">
        <f>G13</f>
        <v>0</v>
      </c>
      <c r="I13" s="99"/>
      <c r="J13" s="99"/>
      <c r="K13" s="51" t="s">
        <v>29</v>
      </c>
      <c r="L13" s="52">
        <f>ROUNDUP((K4*M13)+(K5*M13*0.75)+(K6*(M13*2)),2)</f>
        <v>0</v>
      </c>
      <c r="M13" s="48">
        <v>3</v>
      </c>
      <c r="N13" s="53">
        <f>ROUNDUP(M13*0.75,2)</f>
        <v>2.25</v>
      </c>
      <c r="O13" s="54" t="s">
        <v>80</v>
      </c>
      <c r="P13" s="73"/>
    </row>
    <row r="14" spans="1:17" ht="18.75" customHeight="1" x14ac:dyDescent="0.15">
      <c r="A14" s="83"/>
      <c r="B14" s="47"/>
      <c r="C14" s="47" t="s">
        <v>90</v>
      </c>
      <c r="D14" s="48">
        <v>5</v>
      </c>
      <c r="E14" s="49" t="s">
        <v>32</v>
      </c>
      <c r="F14" s="49">
        <f>ROUNDUP(D14*0.75,2)</f>
        <v>3.75</v>
      </c>
      <c r="G14" s="50">
        <f>ROUNDUP((K4*D14)+(K5*D14*0.75)+(K6*(D14*2)),0)</f>
        <v>0</v>
      </c>
      <c r="H14" s="50">
        <f>G14</f>
        <v>0</v>
      </c>
      <c r="I14" s="99"/>
      <c r="J14" s="99"/>
      <c r="K14" s="51" t="s">
        <v>116</v>
      </c>
      <c r="L14" s="52">
        <f>ROUNDUP((K4*M14)+(K5*M14*0.75)+(K6*(M14*2)),2)</f>
        <v>0</v>
      </c>
      <c r="M14" s="48">
        <v>3</v>
      </c>
      <c r="N14" s="53">
        <f>ROUNDUP(M14*0.75,2)</f>
        <v>2.25</v>
      </c>
      <c r="O14" s="54" t="s">
        <v>36</v>
      </c>
      <c r="P14" s="73"/>
    </row>
    <row r="15" spans="1:17" ht="18.75" customHeight="1" x14ac:dyDescent="0.15">
      <c r="A15" s="83"/>
      <c r="B15" s="47"/>
      <c r="C15" s="47" t="s">
        <v>236</v>
      </c>
      <c r="D15" s="48">
        <v>5</v>
      </c>
      <c r="E15" s="49" t="s">
        <v>32</v>
      </c>
      <c r="F15" s="49">
        <f>ROUNDUP(D15*0.75,2)</f>
        <v>3.75</v>
      </c>
      <c r="G15" s="50">
        <f>ROUNDUP((K4*D15)+(K5*D15*0.75)+(K6*(D15*2)),0)</f>
        <v>0</v>
      </c>
      <c r="H15" s="50">
        <f>G15+(G15*3/100)</f>
        <v>0</v>
      </c>
      <c r="I15" s="99"/>
      <c r="J15" s="99"/>
      <c r="K15" s="51"/>
      <c r="L15" s="52"/>
      <c r="M15" s="48"/>
      <c r="N15" s="53"/>
      <c r="O15" s="54"/>
      <c r="P15" s="73"/>
    </row>
    <row r="16" spans="1:17" ht="18.75" customHeight="1" x14ac:dyDescent="0.15">
      <c r="A16" s="83"/>
      <c r="B16" s="47"/>
      <c r="C16" s="47" t="s">
        <v>165</v>
      </c>
      <c r="D16" s="48">
        <v>10</v>
      </c>
      <c r="E16" s="49" t="s">
        <v>32</v>
      </c>
      <c r="F16" s="49">
        <f>ROUNDUP(D16*0.75,2)</f>
        <v>7.5</v>
      </c>
      <c r="G16" s="50">
        <f>ROUNDUP((K4*D16)+(K5*D16*0.75)+(K6*(D16*2)),0)</f>
        <v>0</v>
      </c>
      <c r="H16" s="50">
        <f>G16+(G16*50/100)</f>
        <v>0</v>
      </c>
      <c r="I16" s="99"/>
      <c r="J16" s="99"/>
      <c r="K16" s="51"/>
      <c r="L16" s="52"/>
      <c r="M16" s="48"/>
      <c r="N16" s="53"/>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215</v>
      </c>
      <c r="C21" s="47" t="s">
        <v>82</v>
      </c>
      <c r="D21" s="48">
        <v>50</v>
      </c>
      <c r="E21" s="49" t="s">
        <v>32</v>
      </c>
      <c r="F21" s="49">
        <f>ROUNDUP(D21*0.75,2)</f>
        <v>37.5</v>
      </c>
      <c r="G21" s="50">
        <f>ROUNDUP((K4*D21)+(K5*D21*0.75)+(K6*(D21*2)),0)</f>
        <v>0</v>
      </c>
      <c r="H21" s="50">
        <f>G21+(G21*10/100)</f>
        <v>0</v>
      </c>
      <c r="I21" s="101" t="s">
        <v>216</v>
      </c>
      <c r="J21" s="102"/>
      <c r="K21" s="51" t="s">
        <v>35</v>
      </c>
      <c r="L21" s="52">
        <f>ROUNDUP((K4*M21)+(K5*M21*0.75)+(K6*(M21*2)),2)</f>
        <v>0</v>
      </c>
      <c r="M21" s="48">
        <v>0.5</v>
      </c>
      <c r="N21" s="53">
        <f>ROUNDUP(M21*0.75,2)</f>
        <v>0.38</v>
      </c>
      <c r="O21" s="54"/>
      <c r="P21" s="73" t="s">
        <v>36</v>
      </c>
    </row>
    <row r="22" spans="1:16" ht="18.75" customHeight="1" x14ac:dyDescent="0.15">
      <c r="A22" s="83"/>
      <c r="B22" s="47"/>
      <c r="C22" s="47" t="s">
        <v>217</v>
      </c>
      <c r="D22" s="48">
        <v>10</v>
      </c>
      <c r="E22" s="49" t="s">
        <v>32</v>
      </c>
      <c r="F22" s="49">
        <f>ROUNDUP(D22*0.75,2)</f>
        <v>7.5</v>
      </c>
      <c r="G22" s="50">
        <f>ROUNDUP((K4*D22)+(K5*D22*0.75)+(K6*(D22*2)),0)</f>
        <v>0</v>
      </c>
      <c r="H22" s="50">
        <f>G22</f>
        <v>0</v>
      </c>
      <c r="I22" s="99"/>
      <c r="J22" s="99"/>
      <c r="K22" s="51" t="s">
        <v>30</v>
      </c>
      <c r="L22" s="52">
        <f>ROUNDUP((K4*M22)+(K5*M22*0.75)+(K6*(M22*2)),2)</f>
        <v>0</v>
      </c>
      <c r="M22" s="48">
        <v>30</v>
      </c>
      <c r="N22" s="53">
        <f>ROUNDUP(M22*0.75,2)</f>
        <v>22.5</v>
      </c>
      <c r="O22" s="54"/>
      <c r="P22" s="73"/>
    </row>
    <row r="23" spans="1:16" ht="18.75" customHeight="1" x14ac:dyDescent="0.15">
      <c r="A23" s="83"/>
      <c r="B23" s="47"/>
      <c r="C23" s="47"/>
      <c r="D23" s="48"/>
      <c r="E23" s="49"/>
      <c r="F23" s="49"/>
      <c r="G23" s="50"/>
      <c r="H23" s="50"/>
      <c r="I23" s="99"/>
      <c r="J23" s="99"/>
      <c r="K23" s="51"/>
      <c r="L23" s="52"/>
      <c r="M23" s="48"/>
      <c r="N23" s="53"/>
      <c r="O23" s="54"/>
      <c r="P23" s="73"/>
    </row>
    <row r="24" spans="1:16" ht="18.75" customHeight="1" x14ac:dyDescent="0.15">
      <c r="A24" s="83"/>
      <c r="B24" s="47"/>
      <c r="C24" s="47"/>
      <c r="D24" s="48"/>
      <c r="E24" s="49"/>
      <c r="F24" s="49"/>
      <c r="G24" s="50"/>
      <c r="H24" s="50"/>
      <c r="I24" s="99"/>
      <c r="J24" s="99"/>
      <c r="K24" s="51"/>
      <c r="L24" s="52"/>
      <c r="M24" s="48"/>
      <c r="N24" s="53"/>
      <c r="O24" s="54"/>
      <c r="P24" s="73"/>
    </row>
    <row r="25" spans="1:16" ht="18.75" customHeight="1" x14ac:dyDescent="0.15">
      <c r="A25" s="83"/>
      <c r="B25" s="47"/>
      <c r="C25" s="47"/>
      <c r="D25" s="48"/>
      <c r="E25" s="49"/>
      <c r="F25" s="49"/>
      <c r="G25" s="50"/>
      <c r="H25" s="50"/>
      <c r="I25" s="99"/>
      <c r="J25" s="99"/>
      <c r="K25" s="51"/>
      <c r="L25" s="52"/>
      <c r="M25" s="48"/>
      <c r="N25" s="53"/>
      <c r="O25" s="54"/>
      <c r="P25" s="73"/>
    </row>
    <row r="26" spans="1:16" ht="18.75" customHeight="1" x14ac:dyDescent="0.15">
      <c r="A26" s="83"/>
      <c r="B26" s="55"/>
      <c r="C26" s="55"/>
      <c r="D26" s="56"/>
      <c r="E26" s="57"/>
      <c r="F26" s="57"/>
      <c r="G26" s="58"/>
      <c r="H26" s="58"/>
      <c r="I26" s="100"/>
      <c r="J26" s="100"/>
      <c r="K26" s="59"/>
      <c r="L26" s="60"/>
      <c r="M26" s="56"/>
      <c r="N26" s="61"/>
      <c r="O26" s="62"/>
      <c r="P26" s="74"/>
    </row>
    <row r="27" spans="1:16" ht="18.75" customHeight="1" x14ac:dyDescent="0.15">
      <c r="A27" s="83"/>
      <c r="B27" s="47" t="s">
        <v>42</v>
      </c>
      <c r="C27" s="47" t="s">
        <v>168</v>
      </c>
      <c r="D27" s="48">
        <v>2</v>
      </c>
      <c r="E27" s="49" t="s">
        <v>81</v>
      </c>
      <c r="F27" s="49">
        <f>ROUNDUP(D27*0.75,2)</f>
        <v>1.5</v>
      </c>
      <c r="G27" s="50">
        <f>ROUNDUP((K4*D27)+(K5*D27*0.75)+(K6*(D27*2)),0)</f>
        <v>0</v>
      </c>
      <c r="H27" s="50">
        <f>G27</f>
        <v>0</v>
      </c>
      <c r="I27" s="101" t="s">
        <v>43</v>
      </c>
      <c r="J27" s="102"/>
      <c r="K27" s="51" t="s">
        <v>45</v>
      </c>
      <c r="L27" s="52">
        <f>ROUNDUP((K4*M27)+(K5*M27*0.75)+(K6*(M27*2)),2)</f>
        <v>0</v>
      </c>
      <c r="M27" s="48">
        <v>100</v>
      </c>
      <c r="N27" s="53">
        <f>ROUNDUP(M27*0.75,2)</f>
        <v>75</v>
      </c>
      <c r="O27" s="54" t="s">
        <v>36</v>
      </c>
      <c r="P27" s="73"/>
    </row>
    <row r="28" spans="1:16" ht="18.75" customHeight="1" x14ac:dyDescent="0.15">
      <c r="A28" s="83"/>
      <c r="B28" s="47"/>
      <c r="C28" s="47" t="s">
        <v>135</v>
      </c>
      <c r="D28" s="48">
        <v>20</v>
      </c>
      <c r="E28" s="49" t="s">
        <v>32</v>
      </c>
      <c r="F28" s="49">
        <f>ROUNDUP(D28*0.75,2)</f>
        <v>15</v>
      </c>
      <c r="G28" s="50">
        <f>ROUNDUP((K4*D28)+(K5*D28*0.75)+(K6*(D28*2)),0)</f>
        <v>0</v>
      </c>
      <c r="H28" s="50">
        <f>G28+(G28*9/100)</f>
        <v>0</v>
      </c>
      <c r="I28" s="99"/>
      <c r="J28" s="99"/>
      <c r="K28" s="51" t="s">
        <v>39</v>
      </c>
      <c r="L28" s="52">
        <f>ROUNDUP((K4*M28)+(K5*M28*0.75)+(K6*(M28*2)),2)</f>
        <v>0</v>
      </c>
      <c r="M28" s="48">
        <v>0.1</v>
      </c>
      <c r="N28" s="53">
        <f>ROUNDUP(M28*0.75,2)</f>
        <v>0.08</v>
      </c>
      <c r="O28" s="54"/>
      <c r="P28" s="73"/>
    </row>
    <row r="29" spans="1:16" ht="18.75" customHeight="1" x14ac:dyDescent="0.15">
      <c r="A29" s="83"/>
      <c r="B29" s="47"/>
      <c r="C29" s="47"/>
      <c r="D29" s="48"/>
      <c r="E29" s="49"/>
      <c r="F29" s="49"/>
      <c r="G29" s="50"/>
      <c r="H29" s="50"/>
      <c r="I29" s="99"/>
      <c r="J29" s="99"/>
      <c r="K29" s="51" t="s">
        <v>35</v>
      </c>
      <c r="L29" s="52">
        <f>ROUNDUP((K4*M29)+(K5*M29*0.75)+(K6*(M29*2)),2)</f>
        <v>0</v>
      </c>
      <c r="M29" s="48">
        <v>0.5</v>
      </c>
      <c r="N29" s="53">
        <f>ROUNDUP(M29*0.75,2)</f>
        <v>0.38</v>
      </c>
      <c r="O29" s="54"/>
      <c r="P29" s="73" t="s">
        <v>36</v>
      </c>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55"/>
      <c r="C31" s="55"/>
      <c r="D31" s="56"/>
      <c r="E31" s="57"/>
      <c r="F31" s="57"/>
      <c r="G31" s="58"/>
      <c r="H31" s="58"/>
      <c r="I31" s="100"/>
      <c r="J31" s="100"/>
      <c r="K31" s="59"/>
      <c r="L31" s="60"/>
      <c r="M31" s="56"/>
      <c r="N31" s="61"/>
      <c r="O31" s="62"/>
      <c r="P31" s="74"/>
    </row>
    <row r="32" spans="1:16" ht="18.75" customHeight="1" x14ac:dyDescent="0.15">
      <c r="A32" s="83"/>
      <c r="B32" s="47" t="s">
        <v>182</v>
      </c>
      <c r="C32" s="47" t="s">
        <v>183</v>
      </c>
      <c r="D32" s="76">
        <v>0.16666666666666666</v>
      </c>
      <c r="E32" s="49" t="s">
        <v>81</v>
      </c>
      <c r="F32" s="49">
        <f>ROUNDUP(D32*0.75,2)</f>
        <v>0.13</v>
      </c>
      <c r="G32" s="50">
        <f>ROUNDUP((K4*D32)+(K5*D32*0.75)+(K6*(D32*2)),0)</f>
        <v>0</v>
      </c>
      <c r="H32" s="50">
        <f>G32</f>
        <v>0</v>
      </c>
      <c r="I32" s="101" t="s">
        <v>105</v>
      </c>
      <c r="J32" s="102"/>
      <c r="K32" s="51"/>
      <c r="L32" s="52"/>
      <c r="M32" s="48"/>
      <c r="N32" s="53"/>
      <c r="O32" s="54"/>
      <c r="P32" s="73"/>
    </row>
    <row r="33" spans="1:16" ht="18.75" customHeight="1" x14ac:dyDescent="0.15">
      <c r="A33" s="83"/>
      <c r="B33" s="47"/>
      <c r="C33" s="47"/>
      <c r="D33" s="48"/>
      <c r="E33" s="49"/>
      <c r="F33" s="49"/>
      <c r="G33" s="50"/>
      <c r="H33" s="50"/>
      <c r="I33" s="99"/>
      <c r="J33" s="99"/>
      <c r="K33" s="51"/>
      <c r="L33" s="52"/>
      <c r="M33" s="48"/>
      <c r="N33" s="53"/>
      <c r="O33" s="54"/>
      <c r="P33" s="73"/>
    </row>
    <row r="34" spans="1:16" ht="18.75" customHeight="1" thickBot="1" x14ac:dyDescent="0.2">
      <c r="A34" s="103"/>
      <c r="B34" s="64"/>
      <c r="C34" s="64"/>
      <c r="D34" s="65"/>
      <c r="E34" s="66"/>
      <c r="F34" s="66"/>
      <c r="G34" s="67"/>
      <c r="H34" s="67"/>
      <c r="I34" s="104"/>
      <c r="J34" s="104"/>
      <c r="K34" s="68"/>
      <c r="L34" s="69"/>
      <c r="M34" s="65"/>
      <c r="N34" s="70"/>
      <c r="O34" s="71"/>
      <c r="P34" s="75"/>
    </row>
  </sheetData>
  <mergeCells count="14">
    <mergeCell ref="I32:J34"/>
    <mergeCell ref="A9:A34"/>
    <mergeCell ref="I27:J31"/>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42"/>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05" t="s">
        <v>234</v>
      </c>
      <c r="C5" s="105"/>
      <c r="D5" s="10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219</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220</v>
      </c>
      <c r="C9" s="38" t="s">
        <v>221</v>
      </c>
      <c r="D9" s="39">
        <v>0.5</v>
      </c>
      <c r="E9" s="40" t="s">
        <v>171</v>
      </c>
      <c r="F9" s="40">
        <f>ROUNDUP(D9*0.75,2)</f>
        <v>0.38</v>
      </c>
      <c r="G9" s="41">
        <f>ROUNDUP((K4*D9)+(K5*D9*0.75)+(K6*(D9*2)),0)</f>
        <v>0</v>
      </c>
      <c r="H9" s="41">
        <f>G9</f>
        <v>0</v>
      </c>
      <c r="I9" s="97" t="s">
        <v>232</v>
      </c>
      <c r="J9" s="98"/>
      <c r="K9" s="42" t="s">
        <v>23</v>
      </c>
      <c r="L9" s="43">
        <f>ROUNDUP((K4*M9)+(K5*M9*0.75)+(K6*(M9*2)),2)</f>
        <v>0</v>
      </c>
      <c r="M9" s="44">
        <v>110</v>
      </c>
      <c r="N9" s="45">
        <f>ROUNDUP(M9*0.75,2)</f>
        <v>82.5</v>
      </c>
      <c r="O9" s="46" t="s">
        <v>181</v>
      </c>
      <c r="P9" s="72"/>
    </row>
    <row r="10" spans="1:17" ht="18.75" customHeight="1" x14ac:dyDescent="0.15">
      <c r="A10" s="83"/>
      <c r="B10" s="47"/>
      <c r="C10" s="47" t="s">
        <v>85</v>
      </c>
      <c r="D10" s="48">
        <v>5</v>
      </c>
      <c r="E10" s="49" t="s">
        <v>32</v>
      </c>
      <c r="F10" s="49">
        <f>ROUNDUP(D10*0.75,2)</f>
        <v>3.75</v>
      </c>
      <c r="G10" s="50">
        <f>ROUNDUP((K4*D10)+(K5*D10*0.75)+(K6*(D10*2)),0)</f>
        <v>0</v>
      </c>
      <c r="H10" s="50">
        <f>G10</f>
        <v>0</v>
      </c>
      <c r="I10" s="99"/>
      <c r="J10" s="99"/>
      <c r="K10" s="51" t="s">
        <v>29</v>
      </c>
      <c r="L10" s="52">
        <f>ROUNDUP((K4*M10)+(K5*M10*0.75)+(K6*(M10*2)),2)</f>
        <v>0</v>
      </c>
      <c r="M10" s="48">
        <v>1</v>
      </c>
      <c r="N10" s="53">
        <f>ROUNDUP(M10*0.75,2)</f>
        <v>0.75</v>
      </c>
      <c r="O10" s="54"/>
      <c r="P10" s="73"/>
    </row>
    <row r="11" spans="1:17" ht="18.75" customHeight="1" x14ac:dyDescent="0.15">
      <c r="A11" s="83"/>
      <c r="B11" s="47"/>
      <c r="C11" s="47" t="s">
        <v>177</v>
      </c>
      <c r="D11" s="48">
        <v>10</v>
      </c>
      <c r="E11" s="49" t="s">
        <v>32</v>
      </c>
      <c r="F11" s="49">
        <f>ROUNDUP(D11*0.75,2)</f>
        <v>7.5</v>
      </c>
      <c r="G11" s="50">
        <f>ROUNDUP((K4*D11)+(K5*D11*0.75)+(K6*(D11*2)),0)</f>
        <v>0</v>
      </c>
      <c r="H11" s="50">
        <f>G11</f>
        <v>0</v>
      </c>
      <c r="I11" s="99"/>
      <c r="J11" s="99"/>
      <c r="K11" s="51" t="s">
        <v>131</v>
      </c>
      <c r="L11" s="52">
        <f>ROUNDUP((K4*M11)+(K5*M11*0.75)+(K6*(M11*2)),2)</f>
        <v>0</v>
      </c>
      <c r="M11" s="48">
        <v>1</v>
      </c>
      <c r="N11" s="53">
        <f>ROUNDUP(M11*0.75,2)</f>
        <v>0.75</v>
      </c>
      <c r="O11" s="54"/>
      <c r="P11" s="73" t="s">
        <v>48</v>
      </c>
    </row>
    <row r="12" spans="1:17" ht="18.75" customHeight="1" x14ac:dyDescent="0.15">
      <c r="A12" s="83"/>
      <c r="B12" s="47"/>
      <c r="C12" s="47" t="s">
        <v>222</v>
      </c>
      <c r="D12" s="48">
        <v>1</v>
      </c>
      <c r="E12" s="49" t="s">
        <v>81</v>
      </c>
      <c r="F12" s="49">
        <f>ROUNDUP(D12*0.75,2)</f>
        <v>0.75</v>
      </c>
      <c r="G12" s="50">
        <f>ROUNDUP((K4*D12)+(K5*D12*0.75)+(K6*(D12*2)),0)</f>
        <v>0</v>
      </c>
      <c r="H12" s="50">
        <f>G12</f>
        <v>0</v>
      </c>
      <c r="I12" s="99"/>
      <c r="J12" s="99"/>
      <c r="K12" s="51" t="s">
        <v>144</v>
      </c>
      <c r="L12" s="52">
        <f>ROUNDUP((K4*M12)+(K5*M12*0.75)+(K6*(M12*2)),2)</f>
        <v>0</v>
      </c>
      <c r="M12" s="48">
        <v>0.5</v>
      </c>
      <c r="N12" s="53">
        <f>ROUNDUP(M12*0.75,2)</f>
        <v>0.38</v>
      </c>
      <c r="O12" s="54"/>
      <c r="P12" s="73" t="s">
        <v>145</v>
      </c>
    </row>
    <row r="13" spans="1:17" ht="18.75" customHeight="1" x14ac:dyDescent="0.15">
      <c r="A13" s="83"/>
      <c r="B13" s="47"/>
      <c r="C13" s="47"/>
      <c r="D13" s="48"/>
      <c r="E13" s="49"/>
      <c r="F13" s="49"/>
      <c r="G13" s="50"/>
      <c r="H13" s="50"/>
      <c r="I13" s="99"/>
      <c r="J13" s="99"/>
      <c r="K13" s="51" t="s">
        <v>31</v>
      </c>
      <c r="L13" s="52">
        <f>ROUNDUP((K4*M13)+(K5*M13*0.75)+(K6*(M13*2)),2)</f>
        <v>0</v>
      </c>
      <c r="M13" s="48">
        <v>8</v>
      </c>
      <c r="N13" s="53">
        <f>ROUNDUP(M13*0.75,2)</f>
        <v>6</v>
      </c>
      <c r="O13" s="54"/>
      <c r="P13" s="73"/>
    </row>
    <row r="14" spans="1:17" ht="18.75" customHeight="1" x14ac:dyDescent="0.15">
      <c r="A14" s="83"/>
      <c r="B14" s="47"/>
      <c r="C14" s="47"/>
      <c r="D14" s="48"/>
      <c r="E14" s="49"/>
      <c r="F14" s="49"/>
      <c r="G14" s="50"/>
      <c r="H14" s="50"/>
      <c r="I14" s="99"/>
      <c r="J14" s="99"/>
      <c r="K14" s="51"/>
      <c r="L14" s="52"/>
      <c r="M14" s="48"/>
      <c r="N14" s="53"/>
      <c r="O14" s="54"/>
      <c r="P14" s="73"/>
    </row>
    <row r="15" spans="1:17" ht="18.75" customHeight="1" x14ac:dyDescent="0.15">
      <c r="A15" s="83"/>
      <c r="B15" s="47"/>
      <c r="C15" s="47"/>
      <c r="D15" s="48"/>
      <c r="E15" s="49"/>
      <c r="F15" s="49"/>
      <c r="G15" s="50"/>
      <c r="H15" s="50"/>
      <c r="I15" s="99"/>
      <c r="J15" s="99"/>
      <c r="K15" s="51"/>
      <c r="L15" s="52"/>
      <c r="M15" s="48"/>
      <c r="N15" s="53"/>
      <c r="O15" s="54"/>
      <c r="P15" s="73"/>
    </row>
    <row r="16" spans="1:17" ht="18.75" customHeight="1" x14ac:dyDescent="0.15">
      <c r="A16" s="83"/>
      <c r="B16" s="47"/>
      <c r="C16" s="47"/>
      <c r="D16" s="48"/>
      <c r="E16" s="49"/>
      <c r="F16" s="49"/>
      <c r="G16" s="50"/>
      <c r="H16" s="50"/>
      <c r="I16" s="99"/>
      <c r="J16" s="99"/>
      <c r="K16" s="51"/>
      <c r="L16" s="52"/>
      <c r="M16" s="48"/>
      <c r="N16" s="53"/>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55"/>
      <c r="C21" s="55"/>
      <c r="D21" s="56"/>
      <c r="E21" s="57"/>
      <c r="F21" s="57"/>
      <c r="G21" s="58"/>
      <c r="H21" s="58"/>
      <c r="I21" s="100"/>
      <c r="J21" s="100"/>
      <c r="K21" s="59"/>
      <c r="L21" s="60"/>
      <c r="M21" s="56"/>
      <c r="N21" s="61"/>
      <c r="O21" s="62"/>
      <c r="P21" s="74"/>
    </row>
    <row r="22" spans="1:16" ht="18.75" customHeight="1" x14ac:dyDescent="0.15">
      <c r="A22" s="83"/>
      <c r="B22" s="47" t="s">
        <v>223</v>
      </c>
      <c r="C22" s="47" t="s">
        <v>108</v>
      </c>
      <c r="D22" s="48">
        <v>1</v>
      </c>
      <c r="E22" s="49" t="s">
        <v>57</v>
      </c>
      <c r="F22" s="49">
        <f>ROUNDUP(D22*0.75,2)</f>
        <v>0.75</v>
      </c>
      <c r="G22" s="50">
        <f>ROUNDUP((K4*D22)+(K5*D22*0.75)+(K6*(D22*2)),0)</f>
        <v>0</v>
      </c>
      <c r="H22" s="50">
        <f>G22</f>
        <v>0</v>
      </c>
      <c r="I22" s="101" t="s">
        <v>233</v>
      </c>
      <c r="J22" s="102"/>
      <c r="K22" s="51" t="s">
        <v>52</v>
      </c>
      <c r="L22" s="52">
        <f>ROUNDUP((K4*M22)+(K5*M22*0.75)+(K6*(M22*2)),2)</f>
        <v>0</v>
      </c>
      <c r="M22" s="48">
        <v>0.5</v>
      </c>
      <c r="N22" s="53">
        <f>ROUNDUP(M22*0.75,2)</f>
        <v>0.38</v>
      </c>
      <c r="O22" s="54"/>
      <c r="P22" s="73"/>
    </row>
    <row r="23" spans="1:16" ht="18.75" customHeight="1" x14ac:dyDescent="0.15">
      <c r="A23" s="83"/>
      <c r="B23" s="47"/>
      <c r="C23" s="47" t="s">
        <v>26</v>
      </c>
      <c r="D23" s="48">
        <v>20</v>
      </c>
      <c r="E23" s="49" t="s">
        <v>32</v>
      </c>
      <c r="F23" s="49">
        <f>ROUNDUP(D23*0.75,2)</f>
        <v>15</v>
      </c>
      <c r="G23" s="50">
        <f>ROUNDUP((K4*D23)+(K5*D23*0.75)+(K6*(D23*2)),0)</f>
        <v>0</v>
      </c>
      <c r="H23" s="50">
        <f>G23+(G23*6/100)</f>
        <v>0</v>
      </c>
      <c r="I23" s="99"/>
      <c r="J23" s="99"/>
      <c r="K23" s="51" t="s">
        <v>35</v>
      </c>
      <c r="L23" s="52">
        <f>ROUNDUP((K4*M23)+(K5*M23*0.75)+(K6*(M23*2)),2)</f>
        <v>0</v>
      </c>
      <c r="M23" s="48">
        <v>1.5</v>
      </c>
      <c r="N23" s="53">
        <f>ROUNDUP(M23*0.75,2)</f>
        <v>1.1300000000000001</v>
      </c>
      <c r="O23" s="54"/>
      <c r="P23" s="73" t="s">
        <v>36</v>
      </c>
    </row>
    <row r="24" spans="1:16" ht="18.75" customHeight="1" x14ac:dyDescent="0.15">
      <c r="A24" s="83"/>
      <c r="B24" s="47"/>
      <c r="C24" s="47" t="s">
        <v>173</v>
      </c>
      <c r="D24" s="48">
        <v>0.5</v>
      </c>
      <c r="E24" s="49" t="s">
        <v>32</v>
      </c>
      <c r="F24" s="49">
        <f>ROUNDUP(D24*0.75,2)</f>
        <v>0.38</v>
      </c>
      <c r="G24" s="50">
        <f>ROUNDUP((K4*D24)+(K5*D24*0.75)+(K6*(D24*2)),0)</f>
        <v>0</v>
      </c>
      <c r="H24" s="50">
        <f>G24+(G24*8/100)</f>
        <v>0</v>
      </c>
      <c r="I24" s="99"/>
      <c r="J24" s="99"/>
      <c r="K24" s="51" t="s">
        <v>29</v>
      </c>
      <c r="L24" s="52">
        <f>ROUNDUP((K4*M24)+(K5*M24*0.75)+(K6*(M24*2)),2)</f>
        <v>0</v>
      </c>
      <c r="M24" s="48">
        <v>1</v>
      </c>
      <c r="N24" s="53">
        <f>ROUNDUP(M24*0.75,2)</f>
        <v>0.75</v>
      </c>
      <c r="O24" s="54"/>
      <c r="P24" s="73"/>
    </row>
    <row r="25" spans="1:16" ht="18.75" customHeight="1" x14ac:dyDescent="0.15">
      <c r="A25" s="83"/>
      <c r="B25" s="47"/>
      <c r="C25" s="47" t="s">
        <v>224</v>
      </c>
      <c r="D25" s="48">
        <v>10</v>
      </c>
      <c r="E25" s="49" t="s">
        <v>32</v>
      </c>
      <c r="F25" s="49">
        <f>ROUNDUP(D25*0.75,2)</f>
        <v>7.5</v>
      </c>
      <c r="G25" s="50">
        <f>ROUNDUP((K4*D25)+(K5*D25*0.75)+(K6*(D25*2)),0)</f>
        <v>0</v>
      </c>
      <c r="H25" s="50">
        <f>G25</f>
        <v>0</v>
      </c>
      <c r="I25" s="99"/>
      <c r="J25" s="99"/>
      <c r="K25" s="51" t="s">
        <v>30</v>
      </c>
      <c r="L25" s="52">
        <f>ROUNDUP((K4*M25)+(K5*M25*0.75)+(K6*(M25*2)),2)</f>
        <v>0</v>
      </c>
      <c r="M25" s="48">
        <v>10</v>
      </c>
      <c r="N25" s="53">
        <f>ROUNDUP(M25*0.75,2)</f>
        <v>7.5</v>
      </c>
      <c r="O25" s="54"/>
      <c r="P25" s="73"/>
    </row>
    <row r="26" spans="1:16" ht="18.75" customHeight="1" x14ac:dyDescent="0.15">
      <c r="A26" s="83"/>
      <c r="B26" s="47"/>
      <c r="C26" s="47"/>
      <c r="D26" s="48"/>
      <c r="E26" s="49"/>
      <c r="F26" s="49"/>
      <c r="G26" s="50"/>
      <c r="H26" s="50"/>
      <c r="I26" s="99"/>
      <c r="J26" s="99"/>
      <c r="K26" s="51" t="s">
        <v>34</v>
      </c>
      <c r="L26" s="52">
        <f>ROUNDUP((K4*M26)+(K5*M26*0.75)+(K6*(M26*2)),2)</f>
        <v>0</v>
      </c>
      <c r="M26" s="48">
        <v>1</v>
      </c>
      <c r="N26" s="53">
        <f>ROUNDUP(M26*0.75,2)</f>
        <v>0.75</v>
      </c>
      <c r="O26" s="54"/>
      <c r="P26" s="73"/>
    </row>
    <row r="27" spans="1:16" ht="18.75" customHeight="1" x14ac:dyDescent="0.15">
      <c r="A27" s="83"/>
      <c r="B27" s="47"/>
      <c r="C27" s="47"/>
      <c r="D27" s="48"/>
      <c r="E27" s="49"/>
      <c r="F27" s="49"/>
      <c r="G27" s="50"/>
      <c r="H27" s="50"/>
      <c r="I27" s="99"/>
      <c r="J27" s="99"/>
      <c r="K27" s="51"/>
      <c r="L27" s="52"/>
      <c r="M27" s="48"/>
      <c r="N27" s="53"/>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47"/>
      <c r="C29" s="47"/>
      <c r="D29" s="48"/>
      <c r="E29" s="49"/>
      <c r="F29" s="49"/>
      <c r="G29" s="50"/>
      <c r="H29" s="50"/>
      <c r="I29" s="99"/>
      <c r="J29" s="99"/>
      <c r="K29" s="51"/>
      <c r="L29" s="52"/>
      <c r="M29" s="48"/>
      <c r="N29" s="53"/>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47"/>
      <c r="C31" s="47"/>
      <c r="D31" s="48"/>
      <c r="E31" s="49"/>
      <c r="F31" s="49"/>
      <c r="G31" s="50"/>
      <c r="H31" s="50"/>
      <c r="I31" s="99"/>
      <c r="J31" s="99"/>
      <c r="K31" s="51"/>
      <c r="L31" s="52"/>
      <c r="M31" s="48"/>
      <c r="N31" s="53"/>
      <c r="O31" s="54"/>
      <c r="P31" s="73"/>
    </row>
    <row r="32" spans="1:16" ht="18.75" customHeight="1" x14ac:dyDescent="0.15">
      <c r="A32" s="83"/>
      <c r="B32" s="55"/>
      <c r="C32" s="55"/>
      <c r="D32" s="56"/>
      <c r="E32" s="57"/>
      <c r="F32" s="57"/>
      <c r="G32" s="58"/>
      <c r="H32" s="58"/>
      <c r="I32" s="100"/>
      <c r="J32" s="100"/>
      <c r="K32" s="59"/>
      <c r="L32" s="60"/>
      <c r="M32" s="56"/>
      <c r="N32" s="61"/>
      <c r="O32" s="62"/>
      <c r="P32" s="74"/>
    </row>
    <row r="33" spans="1:16" ht="18.75" customHeight="1" x14ac:dyDescent="0.15">
      <c r="A33" s="83"/>
      <c r="B33" s="47" t="s">
        <v>225</v>
      </c>
      <c r="C33" s="47" t="s">
        <v>218</v>
      </c>
      <c r="D33" s="48">
        <v>20</v>
      </c>
      <c r="E33" s="49" t="s">
        <v>32</v>
      </c>
      <c r="F33" s="49">
        <f>ROUNDUP(D33*0.75,2)</f>
        <v>15</v>
      </c>
      <c r="G33" s="50">
        <f>ROUNDUP((K4*D33)+(K5*D33*0.75)+(K6*(D33*2)),0)</f>
        <v>0</v>
      </c>
      <c r="H33" s="50">
        <f>G33</f>
        <v>0</v>
      </c>
      <c r="I33" s="101" t="s">
        <v>226</v>
      </c>
      <c r="J33" s="102"/>
      <c r="K33" s="51" t="s">
        <v>34</v>
      </c>
      <c r="L33" s="52">
        <f>ROUNDUP((K4*M33)+(K5*M33*0.75)+(K6*(M33*2)),2)</f>
        <v>0</v>
      </c>
      <c r="M33" s="48">
        <v>0.3</v>
      </c>
      <c r="N33" s="53">
        <f>ROUNDUP(M33*0.75,2)</f>
        <v>0.23</v>
      </c>
      <c r="O33" s="54"/>
      <c r="P33" s="73"/>
    </row>
    <row r="34" spans="1:16" ht="18.75" customHeight="1" x14ac:dyDescent="0.15">
      <c r="A34" s="83"/>
      <c r="B34" s="47"/>
      <c r="C34" s="47" t="s">
        <v>191</v>
      </c>
      <c r="D34" s="48">
        <v>10</v>
      </c>
      <c r="E34" s="49" t="s">
        <v>32</v>
      </c>
      <c r="F34" s="49">
        <f>ROUNDUP(D34*0.75,2)</f>
        <v>7.5</v>
      </c>
      <c r="G34" s="50">
        <f>ROUNDUP((K4*D34)+(K5*D34*0.75)+(K6*(D34*2)),0)</f>
        <v>0</v>
      </c>
      <c r="H34" s="50">
        <f>G34</f>
        <v>0</v>
      </c>
      <c r="I34" s="99"/>
      <c r="J34" s="99"/>
      <c r="K34" s="51" t="s">
        <v>39</v>
      </c>
      <c r="L34" s="52">
        <f>ROUNDUP((K4*M34)+(K5*M34*0.75)+(K6*(M34*2)),2)</f>
        <v>0</v>
      </c>
      <c r="M34" s="48">
        <v>0.1</v>
      </c>
      <c r="N34" s="53">
        <f>ROUNDUP(M34*0.75,2)</f>
        <v>0.08</v>
      </c>
      <c r="O34" s="54" t="s">
        <v>36</v>
      </c>
      <c r="P34" s="73"/>
    </row>
    <row r="35" spans="1:16" ht="18.75" customHeight="1" x14ac:dyDescent="0.15">
      <c r="A35" s="83"/>
      <c r="B35" s="47"/>
      <c r="C35" s="47"/>
      <c r="D35" s="48"/>
      <c r="E35" s="49"/>
      <c r="F35" s="49"/>
      <c r="G35" s="50"/>
      <c r="H35" s="50"/>
      <c r="I35" s="99"/>
      <c r="J35" s="99"/>
      <c r="K35" s="51" t="s">
        <v>40</v>
      </c>
      <c r="L35" s="52">
        <f>ROUNDUP((K4*M35)+(K5*M35*0.75)+(K6*(M35*2)),2)</f>
        <v>0</v>
      </c>
      <c r="M35" s="48">
        <v>4</v>
      </c>
      <c r="N35" s="53">
        <f>ROUNDUP(M35*0.75,2)</f>
        <v>3</v>
      </c>
      <c r="O35" s="54"/>
      <c r="P35" s="73" t="s">
        <v>41</v>
      </c>
    </row>
    <row r="36" spans="1:16" ht="18.75" customHeight="1" x14ac:dyDescent="0.15">
      <c r="A36" s="83"/>
      <c r="B36" s="47"/>
      <c r="C36" s="47"/>
      <c r="D36" s="48"/>
      <c r="E36" s="49"/>
      <c r="F36" s="49"/>
      <c r="G36" s="50"/>
      <c r="H36" s="50"/>
      <c r="I36" s="99"/>
      <c r="J36" s="99"/>
      <c r="K36" s="51"/>
      <c r="L36" s="52"/>
      <c r="M36" s="48"/>
      <c r="N36" s="53"/>
      <c r="O36" s="54"/>
      <c r="P36" s="73"/>
    </row>
    <row r="37" spans="1:16" ht="18.75" customHeight="1" x14ac:dyDescent="0.15">
      <c r="A37" s="83"/>
      <c r="B37" s="47"/>
      <c r="C37" s="47"/>
      <c r="D37" s="48"/>
      <c r="E37" s="49"/>
      <c r="F37" s="49"/>
      <c r="G37" s="50"/>
      <c r="H37" s="50"/>
      <c r="I37" s="99"/>
      <c r="J37" s="99"/>
      <c r="K37" s="51"/>
      <c r="L37" s="52"/>
      <c r="M37" s="48"/>
      <c r="N37" s="53"/>
      <c r="O37" s="54"/>
      <c r="P37" s="73"/>
    </row>
    <row r="38" spans="1:16" ht="18.75" customHeight="1" x14ac:dyDescent="0.15">
      <c r="A38" s="83"/>
      <c r="B38" s="47"/>
      <c r="C38" s="47"/>
      <c r="D38" s="48"/>
      <c r="E38" s="49"/>
      <c r="F38" s="49"/>
      <c r="G38" s="50"/>
      <c r="H38" s="50"/>
      <c r="I38" s="99"/>
      <c r="J38" s="99"/>
      <c r="K38" s="51"/>
      <c r="L38" s="52"/>
      <c r="M38" s="48"/>
      <c r="N38" s="53"/>
      <c r="O38" s="54"/>
      <c r="P38" s="73"/>
    </row>
    <row r="39" spans="1:16" ht="18.75" customHeight="1" x14ac:dyDescent="0.15">
      <c r="A39" s="83"/>
      <c r="B39" s="55"/>
      <c r="C39" s="55"/>
      <c r="D39" s="56"/>
      <c r="E39" s="57"/>
      <c r="F39" s="57"/>
      <c r="G39" s="58"/>
      <c r="H39" s="58"/>
      <c r="I39" s="100"/>
      <c r="J39" s="100"/>
      <c r="K39" s="59"/>
      <c r="L39" s="60"/>
      <c r="M39" s="56"/>
      <c r="N39" s="61"/>
      <c r="O39" s="62"/>
      <c r="P39" s="74"/>
    </row>
    <row r="40" spans="1:16" ht="18.75" customHeight="1" x14ac:dyDescent="0.15">
      <c r="A40" s="83"/>
      <c r="B40" s="47" t="s">
        <v>132</v>
      </c>
      <c r="C40" s="47" t="s">
        <v>133</v>
      </c>
      <c r="D40" s="48">
        <v>25</v>
      </c>
      <c r="E40" s="49" t="s">
        <v>32</v>
      </c>
      <c r="F40" s="49">
        <f>ROUNDUP(D40*0.75,2)</f>
        <v>18.75</v>
      </c>
      <c r="G40" s="50">
        <f>ROUNDUP((K4*D40)+(K5*D40*0.75)+(K6*(D40*2)),0)</f>
        <v>0</v>
      </c>
      <c r="H40" s="50">
        <f>G40</f>
        <v>0</v>
      </c>
      <c r="I40" s="101"/>
      <c r="J40" s="102"/>
      <c r="K40" s="51"/>
      <c r="L40" s="52"/>
      <c r="M40" s="48"/>
      <c r="N40" s="53"/>
      <c r="O40" s="54"/>
      <c r="P40" s="73"/>
    </row>
    <row r="41" spans="1:16" ht="18.75" customHeight="1" x14ac:dyDescent="0.15">
      <c r="A41" s="83"/>
      <c r="B41" s="47"/>
      <c r="C41" s="47"/>
      <c r="D41" s="48"/>
      <c r="E41" s="49"/>
      <c r="F41" s="49"/>
      <c r="G41" s="50"/>
      <c r="H41" s="50"/>
      <c r="I41" s="99"/>
      <c r="J41" s="99"/>
      <c r="K41" s="51"/>
      <c r="L41" s="52"/>
      <c r="M41" s="48"/>
      <c r="N41" s="53"/>
      <c r="O41" s="54"/>
      <c r="P41" s="73"/>
    </row>
    <row r="42" spans="1:16" ht="18.75" customHeight="1" thickBot="1" x14ac:dyDescent="0.2">
      <c r="A42" s="103"/>
      <c r="B42" s="64"/>
      <c r="C42" s="64"/>
      <c r="D42" s="65"/>
      <c r="E42" s="66"/>
      <c r="F42" s="66"/>
      <c r="G42" s="67"/>
      <c r="H42" s="67"/>
      <c r="I42" s="104"/>
      <c r="J42" s="104"/>
      <c r="K42" s="68"/>
      <c r="L42" s="69"/>
      <c r="M42" s="65"/>
      <c r="N42" s="70"/>
      <c r="O42" s="71"/>
      <c r="P42" s="75"/>
    </row>
  </sheetData>
  <mergeCells count="14">
    <mergeCell ref="A9:A42"/>
    <mergeCell ref="I40:J42"/>
    <mergeCell ref="I8:J8"/>
    <mergeCell ref="K8:L8"/>
    <mergeCell ref="I9:J21"/>
    <mergeCell ref="I22:J32"/>
    <mergeCell ref="I33:J39"/>
    <mergeCell ref="A1:B1"/>
    <mergeCell ref="C1:K1"/>
    <mergeCell ref="K2:M2"/>
    <mergeCell ref="O6:P6"/>
    <mergeCell ref="A7:E7"/>
    <mergeCell ref="O7:P7"/>
    <mergeCell ref="B5:D5"/>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227</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193</v>
      </c>
      <c r="C12" s="47" t="s">
        <v>195</v>
      </c>
      <c r="D12" s="48">
        <v>1</v>
      </c>
      <c r="E12" s="49" t="s">
        <v>57</v>
      </c>
      <c r="F12" s="49">
        <f>ROUNDUP(D12*0.75,2)</f>
        <v>0.75</v>
      </c>
      <c r="G12" s="50">
        <f>ROUNDUP((K4*D12)+(K5*D12*0.75)+(K6*(D12*2)),0)</f>
        <v>0</v>
      </c>
      <c r="H12" s="50">
        <f>G12</f>
        <v>0</v>
      </c>
      <c r="I12" s="101" t="s">
        <v>194</v>
      </c>
      <c r="J12" s="102"/>
      <c r="K12" s="51" t="s">
        <v>33</v>
      </c>
      <c r="L12" s="52">
        <f>ROUNDUP((K4*M12)+(K5*M12*0.75)+(K6*(M12*2)),2)</f>
        <v>0</v>
      </c>
      <c r="M12" s="48">
        <v>0.5</v>
      </c>
      <c r="N12" s="53">
        <f t="shared" ref="N12:N17" si="0">ROUNDUP(M12*0.75,2)</f>
        <v>0.38</v>
      </c>
      <c r="O12" s="54"/>
      <c r="P12" s="73"/>
    </row>
    <row r="13" spans="1:17" ht="18.75" customHeight="1" x14ac:dyDescent="0.15">
      <c r="A13" s="83"/>
      <c r="B13" s="47"/>
      <c r="C13" s="47" t="s">
        <v>109</v>
      </c>
      <c r="D13" s="48">
        <v>20</v>
      </c>
      <c r="E13" s="49" t="s">
        <v>32</v>
      </c>
      <c r="F13" s="49">
        <f>ROUNDUP(D13*0.75,2)</f>
        <v>15</v>
      </c>
      <c r="G13" s="50">
        <f>ROUNDUP((K4*D13)+(K5*D13*0.75)+(K6*(D13*2)),0)</f>
        <v>0</v>
      </c>
      <c r="H13" s="50">
        <f>G13+(G13*3/100)</f>
        <v>0</v>
      </c>
      <c r="I13" s="99"/>
      <c r="J13" s="99"/>
      <c r="K13" s="51" t="s">
        <v>55</v>
      </c>
      <c r="L13" s="52">
        <f>ROUNDUP((K4*M13)+(K5*M13*0.75)+(K6*(M13*2)),2)</f>
        <v>0</v>
      </c>
      <c r="M13" s="48">
        <v>3</v>
      </c>
      <c r="N13" s="53">
        <f t="shared" si="0"/>
        <v>2.25</v>
      </c>
      <c r="O13" s="54"/>
      <c r="P13" s="73" t="s">
        <v>36</v>
      </c>
    </row>
    <row r="14" spans="1:17" ht="18.75" customHeight="1" x14ac:dyDescent="0.15">
      <c r="A14" s="83"/>
      <c r="B14" s="47"/>
      <c r="C14" s="47"/>
      <c r="D14" s="48"/>
      <c r="E14" s="49"/>
      <c r="F14" s="49"/>
      <c r="G14" s="50"/>
      <c r="H14" s="50"/>
      <c r="I14" s="99"/>
      <c r="J14" s="99"/>
      <c r="K14" s="51" t="s">
        <v>29</v>
      </c>
      <c r="L14" s="52">
        <f>ROUNDUP((K4*M14)+(K5*M14*0.75)+(K6*(M14*2)),2)</f>
        <v>0</v>
      </c>
      <c r="M14" s="48">
        <v>1</v>
      </c>
      <c r="N14" s="53">
        <f t="shared" si="0"/>
        <v>0.75</v>
      </c>
      <c r="O14" s="54"/>
      <c r="P14" s="73"/>
    </row>
    <row r="15" spans="1:17" ht="18.75" customHeight="1" x14ac:dyDescent="0.15">
      <c r="A15" s="83"/>
      <c r="B15" s="47"/>
      <c r="C15" s="47"/>
      <c r="D15" s="48"/>
      <c r="E15" s="49"/>
      <c r="F15" s="49"/>
      <c r="G15" s="50"/>
      <c r="H15" s="50"/>
      <c r="I15" s="99"/>
      <c r="J15" s="99"/>
      <c r="K15" s="51" t="s">
        <v>131</v>
      </c>
      <c r="L15" s="52">
        <f>ROUNDUP((K4*M15)+(K5*M15*0.75)+(K6*(M15*2)),2)</f>
        <v>0</v>
      </c>
      <c r="M15" s="48">
        <v>1</v>
      </c>
      <c r="N15" s="53">
        <f t="shared" si="0"/>
        <v>0.75</v>
      </c>
      <c r="O15" s="54"/>
      <c r="P15" s="73" t="s">
        <v>48</v>
      </c>
    </row>
    <row r="16" spans="1:17" ht="18.75" customHeight="1" x14ac:dyDescent="0.15">
      <c r="A16" s="83"/>
      <c r="B16" s="47"/>
      <c r="C16" s="47"/>
      <c r="D16" s="48"/>
      <c r="E16" s="49"/>
      <c r="F16" s="49"/>
      <c r="G16" s="50"/>
      <c r="H16" s="50"/>
      <c r="I16" s="99"/>
      <c r="J16" s="99"/>
      <c r="K16" s="51" t="s">
        <v>31</v>
      </c>
      <c r="L16" s="52">
        <f>ROUNDUP((K4*M16)+(K5*M16*0.75)+(K6*(M16*2)),2)</f>
        <v>0</v>
      </c>
      <c r="M16" s="48">
        <v>2</v>
      </c>
      <c r="N16" s="53">
        <f t="shared" si="0"/>
        <v>1.5</v>
      </c>
      <c r="O16" s="54"/>
      <c r="P16" s="73"/>
    </row>
    <row r="17" spans="1:16" ht="18.75" customHeight="1" x14ac:dyDescent="0.15">
      <c r="A17" s="83"/>
      <c r="B17" s="47"/>
      <c r="C17" s="47"/>
      <c r="D17" s="48"/>
      <c r="E17" s="49"/>
      <c r="F17" s="49"/>
      <c r="G17" s="50"/>
      <c r="H17" s="50"/>
      <c r="I17" s="99"/>
      <c r="J17" s="99"/>
      <c r="K17" s="51" t="s">
        <v>116</v>
      </c>
      <c r="L17" s="52">
        <f>ROUNDUP((K4*M17)+(K5*M17*0.75)+(K6*(M17*2)),2)</f>
        <v>0</v>
      </c>
      <c r="M17" s="48">
        <v>1</v>
      </c>
      <c r="N17" s="53">
        <f t="shared" si="0"/>
        <v>0.75</v>
      </c>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55"/>
      <c r="C21" s="55"/>
      <c r="D21" s="56"/>
      <c r="E21" s="57"/>
      <c r="F21" s="57"/>
      <c r="G21" s="58"/>
      <c r="H21" s="58"/>
      <c r="I21" s="100"/>
      <c r="J21" s="100"/>
      <c r="K21" s="59"/>
      <c r="L21" s="60"/>
      <c r="M21" s="56"/>
      <c r="N21" s="61"/>
      <c r="O21" s="62"/>
      <c r="P21" s="74"/>
    </row>
    <row r="22" spans="1:16" ht="18.75" customHeight="1" x14ac:dyDescent="0.15">
      <c r="A22" s="83"/>
      <c r="B22" s="47" t="s">
        <v>196</v>
      </c>
      <c r="C22" s="47" t="s">
        <v>61</v>
      </c>
      <c r="D22" s="76">
        <v>0.25</v>
      </c>
      <c r="E22" s="49" t="s">
        <v>63</v>
      </c>
      <c r="F22" s="49">
        <f>ROUNDUP(D22*0.75,2)</f>
        <v>0.19</v>
      </c>
      <c r="G22" s="50">
        <f>ROUNDUP((K4*D22)+(K5*D22*0.75)+(K6*(D22*2)),0)</f>
        <v>0</v>
      </c>
      <c r="H22" s="50">
        <f>G22</f>
        <v>0</v>
      </c>
      <c r="I22" s="101" t="s">
        <v>197</v>
      </c>
      <c r="J22" s="102"/>
      <c r="K22" s="51" t="s">
        <v>29</v>
      </c>
      <c r="L22" s="52">
        <f>ROUNDUP((K4*M22)+(K5*M22*0.75)+(K6*(M22*2)),2)</f>
        <v>0</v>
      </c>
      <c r="M22" s="48">
        <v>2</v>
      </c>
      <c r="N22" s="53">
        <f t="shared" ref="N22:N27" si="1">ROUNDUP(M22*0.75,2)</f>
        <v>1.5</v>
      </c>
      <c r="O22" s="54"/>
      <c r="P22" s="73"/>
    </row>
    <row r="23" spans="1:16" ht="18.75" customHeight="1" x14ac:dyDescent="0.15">
      <c r="A23" s="83"/>
      <c r="B23" s="47"/>
      <c r="C23" s="47" t="s">
        <v>56</v>
      </c>
      <c r="D23" s="48">
        <v>10</v>
      </c>
      <c r="E23" s="49" t="s">
        <v>32</v>
      </c>
      <c r="F23" s="49">
        <f>ROUNDUP(D23*0.75,2)</f>
        <v>7.5</v>
      </c>
      <c r="G23" s="50">
        <f>ROUNDUP((K4*D23)+(K5*D23*0.75)+(K6*(D23*2)),0)</f>
        <v>0</v>
      </c>
      <c r="H23" s="50">
        <f>G23+(G23*15/100)</f>
        <v>0</v>
      </c>
      <c r="I23" s="99"/>
      <c r="J23" s="99"/>
      <c r="K23" s="51" t="s">
        <v>45</v>
      </c>
      <c r="L23" s="52">
        <f>ROUNDUP((K4*M23)+(K5*M23*0.75)+(K6*(M23*2)),2)</f>
        <v>0</v>
      </c>
      <c r="M23" s="48">
        <v>10</v>
      </c>
      <c r="N23" s="53">
        <f t="shared" si="1"/>
        <v>7.5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34</v>
      </c>
      <c r="L24" s="52">
        <f>ROUNDUP((K4*M24)+(K5*M24*0.75)+(K6*(M24*2)),2)</f>
        <v>0</v>
      </c>
      <c r="M24" s="48">
        <v>2</v>
      </c>
      <c r="N24" s="53">
        <f t="shared" si="1"/>
        <v>1.5</v>
      </c>
      <c r="O24" s="54"/>
      <c r="P24" s="73"/>
    </row>
    <row r="25" spans="1:16" ht="18.75" customHeight="1" x14ac:dyDescent="0.15">
      <c r="A25" s="83"/>
      <c r="B25" s="47"/>
      <c r="C25" s="47" t="s">
        <v>79</v>
      </c>
      <c r="D25" s="76">
        <v>0.5</v>
      </c>
      <c r="E25" s="49" t="s">
        <v>81</v>
      </c>
      <c r="F25" s="49">
        <f>ROUNDUP(D25*0.75,2)</f>
        <v>0.38</v>
      </c>
      <c r="G25" s="50">
        <f>ROUNDUP((K4*D25)+(K5*D25*0.75)+(K6*(D25*2)),0)</f>
        <v>0</v>
      </c>
      <c r="H25" s="50">
        <f>G25</f>
        <v>0</v>
      </c>
      <c r="I25" s="99"/>
      <c r="J25" s="99"/>
      <c r="K25" s="51" t="s">
        <v>33</v>
      </c>
      <c r="L25" s="52">
        <f>ROUNDUP((K4*M25)+(K5*M25*0.75)+(K6*(M25*2)),2)</f>
        <v>0</v>
      </c>
      <c r="M25" s="48">
        <v>3</v>
      </c>
      <c r="N25" s="53">
        <f t="shared" si="1"/>
        <v>2.25</v>
      </c>
      <c r="O25" s="54" t="s">
        <v>80</v>
      </c>
      <c r="P25" s="73"/>
    </row>
    <row r="26" spans="1:16" ht="18.75" customHeight="1" x14ac:dyDescent="0.15">
      <c r="A26" s="83"/>
      <c r="B26" s="47"/>
      <c r="C26" s="47"/>
      <c r="D26" s="48"/>
      <c r="E26" s="49"/>
      <c r="F26" s="49"/>
      <c r="G26" s="50"/>
      <c r="H26" s="50"/>
      <c r="I26" s="99"/>
      <c r="J26" s="99"/>
      <c r="K26" s="51" t="s">
        <v>39</v>
      </c>
      <c r="L26" s="52">
        <f>ROUNDUP((K4*M26)+(K5*M26*0.75)+(K6*(M26*2)),2)</f>
        <v>0</v>
      </c>
      <c r="M26" s="48">
        <v>0.2</v>
      </c>
      <c r="N26" s="53">
        <f t="shared" si="1"/>
        <v>0.15</v>
      </c>
      <c r="O26" s="54"/>
      <c r="P26" s="73"/>
    </row>
    <row r="27" spans="1:16" ht="18.75" customHeight="1" x14ac:dyDescent="0.15">
      <c r="A27" s="83"/>
      <c r="B27" s="47"/>
      <c r="C27" s="47"/>
      <c r="D27" s="48"/>
      <c r="E27" s="49"/>
      <c r="F27" s="49"/>
      <c r="G27" s="50"/>
      <c r="H27" s="50"/>
      <c r="I27" s="99"/>
      <c r="J27" s="99"/>
      <c r="K27" s="51" t="s">
        <v>35</v>
      </c>
      <c r="L27" s="52">
        <f>ROUNDUP((K4*M27)+(K5*M27*0.75)+(K6*(M27*2)),2)</f>
        <v>0</v>
      </c>
      <c r="M27" s="48">
        <v>2</v>
      </c>
      <c r="N27" s="53">
        <f t="shared" si="1"/>
        <v>1.5</v>
      </c>
      <c r="O27" s="54"/>
      <c r="P27" s="73" t="s">
        <v>36</v>
      </c>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26</v>
      </c>
      <c r="D30" s="48">
        <v>20</v>
      </c>
      <c r="E30" s="49" t="s">
        <v>32</v>
      </c>
      <c r="F30" s="49">
        <f>ROUNDUP(D30*0.75,2)</f>
        <v>15</v>
      </c>
      <c r="G30" s="50">
        <f>ROUNDUP((K4*D30)+(K5*D30*0.75)+(K6*(D30*2)),0)</f>
        <v>0</v>
      </c>
      <c r="H30" s="50">
        <f>G30+(G30*6/100)</f>
        <v>0</v>
      </c>
      <c r="I30" s="101" t="s">
        <v>43</v>
      </c>
      <c r="J30" s="102"/>
      <c r="K30" s="51" t="s">
        <v>45</v>
      </c>
      <c r="L30" s="52">
        <f>ROUNDUP((K4*M30)+(K5*M30*0.75)+(K6*(M30*2)),2)</f>
        <v>0</v>
      </c>
      <c r="M30" s="48">
        <v>100</v>
      </c>
      <c r="N30" s="53">
        <f>ROUNDUP(M30*0.75,2)</f>
        <v>75</v>
      </c>
      <c r="O30" s="54"/>
      <c r="P30" s="73"/>
    </row>
    <row r="31" spans="1:16" ht="18.75" customHeight="1" x14ac:dyDescent="0.15">
      <c r="A31" s="83"/>
      <c r="B31" s="47"/>
      <c r="C31" s="47" t="s">
        <v>198</v>
      </c>
      <c r="D31" s="48">
        <v>5</v>
      </c>
      <c r="E31" s="49" t="s">
        <v>32</v>
      </c>
      <c r="F31" s="49">
        <f>ROUNDUP(D31*0.75,2)</f>
        <v>3.75</v>
      </c>
      <c r="G31" s="50">
        <f>ROUNDUP((K4*D31)+(K5*D31*0.75)+(K6*(D31*2)),0)</f>
        <v>0</v>
      </c>
      <c r="H31" s="50">
        <f>G31+(G31*10/100)</f>
        <v>0</v>
      </c>
      <c r="I31" s="99"/>
      <c r="J31" s="99"/>
      <c r="K31" s="51" t="s">
        <v>62</v>
      </c>
      <c r="L31" s="52">
        <f>ROUNDUP((K4*M31)+(K5*M31*0.75)+(K6*(M31*2)),2)</f>
        <v>0</v>
      </c>
      <c r="M31" s="48">
        <v>3</v>
      </c>
      <c r="N31" s="53">
        <f>ROUNDUP(M31*0.75,2)</f>
        <v>2.25</v>
      </c>
      <c r="O31" s="54"/>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x14ac:dyDescent="0.15">
      <c r="A33" s="83"/>
      <c r="B33" s="55"/>
      <c r="C33" s="55"/>
      <c r="D33" s="56"/>
      <c r="E33" s="57"/>
      <c r="F33" s="57"/>
      <c r="G33" s="58"/>
      <c r="H33" s="58"/>
      <c r="I33" s="100"/>
      <c r="J33" s="100"/>
      <c r="K33" s="59"/>
      <c r="L33" s="60"/>
      <c r="M33" s="56"/>
      <c r="N33" s="61"/>
      <c r="O33" s="62"/>
      <c r="P33" s="74"/>
    </row>
    <row r="34" spans="1:16" ht="18.75" customHeight="1" x14ac:dyDescent="0.15">
      <c r="A34" s="83"/>
      <c r="B34" s="47" t="s">
        <v>182</v>
      </c>
      <c r="C34" s="47" t="s">
        <v>183</v>
      </c>
      <c r="D34" s="76">
        <v>0.16666666666666666</v>
      </c>
      <c r="E34" s="49" t="s">
        <v>81</v>
      </c>
      <c r="F34" s="49">
        <f>ROUNDUP(D34*0.75,2)</f>
        <v>0.13</v>
      </c>
      <c r="G34" s="50">
        <f>ROUNDUP((K4*D34)+(K5*D34*0.75)+(K6*(D34*2)),0)</f>
        <v>0</v>
      </c>
      <c r="H34" s="50">
        <f>G34</f>
        <v>0</v>
      </c>
      <c r="I34" s="101" t="s">
        <v>105</v>
      </c>
      <c r="J34" s="102"/>
      <c r="K34" s="51"/>
      <c r="L34" s="52"/>
      <c r="M34" s="48"/>
      <c r="N34" s="53"/>
      <c r="O34" s="54"/>
      <c r="P34" s="73"/>
    </row>
    <row r="35" spans="1:16" ht="18.75" customHeight="1" x14ac:dyDescent="0.15">
      <c r="A35" s="83"/>
      <c r="B35" s="47"/>
      <c r="C35" s="47"/>
      <c r="D35" s="48"/>
      <c r="E35" s="49"/>
      <c r="F35" s="49"/>
      <c r="G35" s="50"/>
      <c r="H35" s="50"/>
      <c r="I35" s="99"/>
      <c r="J35" s="99"/>
      <c r="K35" s="51"/>
      <c r="L35" s="52"/>
      <c r="M35" s="48"/>
      <c r="N35" s="53"/>
      <c r="O35" s="54"/>
      <c r="P35" s="73"/>
    </row>
    <row r="36" spans="1:16" ht="18.75" customHeight="1" thickBot="1" x14ac:dyDescent="0.2">
      <c r="A36" s="103"/>
      <c r="B36" s="64"/>
      <c r="C36" s="64"/>
      <c r="D36" s="65"/>
      <c r="E36" s="66"/>
      <c r="F36" s="66"/>
      <c r="G36" s="67"/>
      <c r="H36" s="67"/>
      <c r="I36" s="104"/>
      <c r="J36" s="104"/>
      <c r="K36" s="68"/>
      <c r="L36" s="69"/>
      <c r="M36" s="65"/>
      <c r="N36" s="70"/>
      <c r="O36" s="71"/>
      <c r="P36" s="75"/>
    </row>
  </sheetData>
  <mergeCells count="14">
    <mergeCell ref="I34:J36"/>
    <mergeCell ref="A9:A36"/>
    <mergeCell ref="I30:J33"/>
    <mergeCell ref="I8:J8"/>
    <mergeCell ref="K8:L8"/>
    <mergeCell ref="I9:J11"/>
    <mergeCell ref="I12:J21"/>
    <mergeCell ref="I22: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zoomScale="60" zoomScaleNormal="60" workbookViewId="0"/>
  </sheetViews>
  <sheetFormatPr defaultRowHeight="13.5" x14ac:dyDescent="0.15"/>
  <cols>
    <col min="1" max="1" width="4.5" style="106" bestFit="1" customWidth="1"/>
    <col min="2" max="2" width="3.375" style="107" bestFit="1" customWidth="1"/>
    <col min="3" max="8" width="17.625" style="107" customWidth="1"/>
    <col min="9" max="9" width="4.5" style="106" bestFit="1" customWidth="1"/>
    <col min="10" max="10" width="3.375" style="107" bestFit="1" customWidth="1"/>
    <col min="11" max="16" width="17.625" style="107" customWidth="1"/>
    <col min="17" max="256" width="9" style="107"/>
    <col min="257" max="257" width="4.5" style="107" bestFit="1" customWidth="1"/>
    <col min="258" max="258" width="3.375" style="107" bestFit="1" customWidth="1"/>
    <col min="259" max="264" width="17.625" style="107" customWidth="1"/>
    <col min="265" max="265" width="4.5" style="107" bestFit="1" customWidth="1"/>
    <col min="266" max="266" width="3.375" style="107" bestFit="1" customWidth="1"/>
    <col min="267" max="272" width="17.625" style="107" customWidth="1"/>
    <col min="273" max="512" width="9" style="107"/>
    <col min="513" max="513" width="4.5" style="107" bestFit="1" customWidth="1"/>
    <col min="514" max="514" width="3.375" style="107" bestFit="1" customWidth="1"/>
    <col min="515" max="520" width="17.625" style="107" customWidth="1"/>
    <col min="521" max="521" width="4.5" style="107" bestFit="1" customWidth="1"/>
    <col min="522" max="522" width="3.375" style="107" bestFit="1" customWidth="1"/>
    <col min="523" max="528" width="17.625" style="107" customWidth="1"/>
    <col min="529" max="768" width="9" style="107"/>
    <col min="769" max="769" width="4.5" style="107" bestFit="1" customWidth="1"/>
    <col min="770" max="770" width="3.375" style="107" bestFit="1" customWidth="1"/>
    <col min="771" max="776" width="17.625" style="107" customWidth="1"/>
    <col min="777" max="777" width="4.5" style="107" bestFit="1" customWidth="1"/>
    <col min="778" max="778" width="3.375" style="107" bestFit="1" customWidth="1"/>
    <col min="779" max="784" width="17.625" style="107" customWidth="1"/>
    <col min="785" max="1024" width="9" style="107"/>
    <col min="1025" max="1025" width="4.5" style="107" bestFit="1" customWidth="1"/>
    <col min="1026" max="1026" width="3.375" style="107" bestFit="1" customWidth="1"/>
    <col min="1027" max="1032" width="17.625" style="107" customWidth="1"/>
    <col min="1033" max="1033" width="4.5" style="107" bestFit="1" customWidth="1"/>
    <col min="1034" max="1034" width="3.375" style="107" bestFit="1" customWidth="1"/>
    <col min="1035" max="1040" width="17.625" style="107" customWidth="1"/>
    <col min="1041" max="1280" width="9" style="107"/>
    <col min="1281" max="1281" width="4.5" style="107" bestFit="1" customWidth="1"/>
    <col min="1282" max="1282" width="3.375" style="107" bestFit="1" customWidth="1"/>
    <col min="1283" max="1288" width="17.625" style="107" customWidth="1"/>
    <col min="1289" max="1289" width="4.5" style="107" bestFit="1" customWidth="1"/>
    <col min="1290" max="1290" width="3.375" style="107" bestFit="1" customWidth="1"/>
    <col min="1291" max="1296" width="17.625" style="107" customWidth="1"/>
    <col min="1297" max="1536" width="9" style="107"/>
    <col min="1537" max="1537" width="4.5" style="107" bestFit="1" customWidth="1"/>
    <col min="1538" max="1538" width="3.375" style="107" bestFit="1" customWidth="1"/>
    <col min="1539" max="1544" width="17.625" style="107" customWidth="1"/>
    <col min="1545" max="1545" width="4.5" style="107" bestFit="1" customWidth="1"/>
    <col min="1546" max="1546" width="3.375" style="107" bestFit="1" customWidth="1"/>
    <col min="1547" max="1552" width="17.625" style="107" customWidth="1"/>
    <col min="1553" max="1792" width="9" style="107"/>
    <col min="1793" max="1793" width="4.5" style="107" bestFit="1" customWidth="1"/>
    <col min="1794" max="1794" width="3.375" style="107" bestFit="1" customWidth="1"/>
    <col min="1795" max="1800" width="17.625" style="107" customWidth="1"/>
    <col min="1801" max="1801" width="4.5" style="107" bestFit="1" customWidth="1"/>
    <col min="1802" max="1802" width="3.375" style="107" bestFit="1" customWidth="1"/>
    <col min="1803" max="1808" width="17.625" style="107" customWidth="1"/>
    <col min="1809" max="2048" width="9" style="107"/>
    <col min="2049" max="2049" width="4.5" style="107" bestFit="1" customWidth="1"/>
    <col min="2050" max="2050" width="3.375" style="107" bestFit="1" customWidth="1"/>
    <col min="2051" max="2056" width="17.625" style="107" customWidth="1"/>
    <col min="2057" max="2057" width="4.5" style="107" bestFit="1" customWidth="1"/>
    <col min="2058" max="2058" width="3.375" style="107" bestFit="1" customWidth="1"/>
    <col min="2059" max="2064" width="17.625" style="107" customWidth="1"/>
    <col min="2065" max="2304" width="9" style="107"/>
    <col min="2305" max="2305" width="4.5" style="107" bestFit="1" customWidth="1"/>
    <col min="2306" max="2306" width="3.375" style="107" bestFit="1" customWidth="1"/>
    <col min="2307" max="2312" width="17.625" style="107" customWidth="1"/>
    <col min="2313" max="2313" width="4.5" style="107" bestFit="1" customWidth="1"/>
    <col min="2314" max="2314" width="3.375" style="107" bestFit="1" customWidth="1"/>
    <col min="2315" max="2320" width="17.625" style="107" customWidth="1"/>
    <col min="2321" max="2560" width="9" style="107"/>
    <col min="2561" max="2561" width="4.5" style="107" bestFit="1" customWidth="1"/>
    <col min="2562" max="2562" width="3.375" style="107" bestFit="1" customWidth="1"/>
    <col min="2563" max="2568" width="17.625" style="107" customWidth="1"/>
    <col min="2569" max="2569" width="4.5" style="107" bestFit="1" customWidth="1"/>
    <col min="2570" max="2570" width="3.375" style="107" bestFit="1" customWidth="1"/>
    <col min="2571" max="2576" width="17.625" style="107" customWidth="1"/>
    <col min="2577" max="2816" width="9" style="107"/>
    <col min="2817" max="2817" width="4.5" style="107" bestFit="1" customWidth="1"/>
    <col min="2818" max="2818" width="3.375" style="107" bestFit="1" customWidth="1"/>
    <col min="2819" max="2824" width="17.625" style="107" customWidth="1"/>
    <col min="2825" max="2825" width="4.5" style="107" bestFit="1" customWidth="1"/>
    <col min="2826" max="2826" width="3.375" style="107" bestFit="1" customWidth="1"/>
    <col min="2827" max="2832" width="17.625" style="107" customWidth="1"/>
    <col min="2833" max="3072" width="9" style="107"/>
    <col min="3073" max="3073" width="4.5" style="107" bestFit="1" customWidth="1"/>
    <col min="3074" max="3074" width="3.375" style="107" bestFit="1" customWidth="1"/>
    <col min="3075" max="3080" width="17.625" style="107" customWidth="1"/>
    <col min="3081" max="3081" width="4.5" style="107" bestFit="1" customWidth="1"/>
    <col min="3082" max="3082" width="3.375" style="107" bestFit="1" customWidth="1"/>
    <col min="3083" max="3088" width="17.625" style="107" customWidth="1"/>
    <col min="3089" max="3328" width="9" style="107"/>
    <col min="3329" max="3329" width="4.5" style="107" bestFit="1" customWidth="1"/>
    <col min="3330" max="3330" width="3.375" style="107" bestFit="1" customWidth="1"/>
    <col min="3331" max="3336" width="17.625" style="107" customWidth="1"/>
    <col min="3337" max="3337" width="4.5" style="107" bestFit="1" customWidth="1"/>
    <col min="3338" max="3338" width="3.375" style="107" bestFit="1" customWidth="1"/>
    <col min="3339" max="3344" width="17.625" style="107" customWidth="1"/>
    <col min="3345" max="3584" width="9" style="107"/>
    <col min="3585" max="3585" width="4.5" style="107" bestFit="1" customWidth="1"/>
    <col min="3586" max="3586" width="3.375" style="107" bestFit="1" customWidth="1"/>
    <col min="3587" max="3592" width="17.625" style="107" customWidth="1"/>
    <col min="3593" max="3593" width="4.5" style="107" bestFit="1" customWidth="1"/>
    <col min="3594" max="3594" width="3.375" style="107" bestFit="1" customWidth="1"/>
    <col min="3595" max="3600" width="17.625" style="107" customWidth="1"/>
    <col min="3601" max="3840" width="9" style="107"/>
    <col min="3841" max="3841" width="4.5" style="107" bestFit="1" customWidth="1"/>
    <col min="3842" max="3842" width="3.375" style="107" bestFit="1" customWidth="1"/>
    <col min="3843" max="3848" width="17.625" style="107" customWidth="1"/>
    <col min="3849" max="3849" width="4.5" style="107" bestFit="1" customWidth="1"/>
    <col min="3850" max="3850" width="3.375" style="107" bestFit="1" customWidth="1"/>
    <col min="3851" max="3856" width="17.625" style="107" customWidth="1"/>
    <col min="3857" max="4096" width="9" style="107"/>
    <col min="4097" max="4097" width="4.5" style="107" bestFit="1" customWidth="1"/>
    <col min="4098" max="4098" width="3.375" style="107" bestFit="1" customWidth="1"/>
    <col min="4099" max="4104" width="17.625" style="107" customWidth="1"/>
    <col min="4105" max="4105" width="4.5" style="107" bestFit="1" customWidth="1"/>
    <col min="4106" max="4106" width="3.375" style="107" bestFit="1" customWidth="1"/>
    <col min="4107" max="4112" width="17.625" style="107" customWidth="1"/>
    <col min="4113" max="4352" width="9" style="107"/>
    <col min="4353" max="4353" width="4.5" style="107" bestFit="1" customWidth="1"/>
    <col min="4354" max="4354" width="3.375" style="107" bestFit="1" customWidth="1"/>
    <col min="4355" max="4360" width="17.625" style="107" customWidth="1"/>
    <col min="4361" max="4361" width="4.5" style="107" bestFit="1" customWidth="1"/>
    <col min="4362" max="4362" width="3.375" style="107" bestFit="1" customWidth="1"/>
    <col min="4363" max="4368" width="17.625" style="107" customWidth="1"/>
    <col min="4369" max="4608" width="9" style="107"/>
    <col min="4609" max="4609" width="4.5" style="107" bestFit="1" customWidth="1"/>
    <col min="4610" max="4610" width="3.375" style="107" bestFit="1" customWidth="1"/>
    <col min="4611" max="4616" width="17.625" style="107" customWidth="1"/>
    <col min="4617" max="4617" width="4.5" style="107" bestFit="1" customWidth="1"/>
    <col min="4618" max="4618" width="3.375" style="107" bestFit="1" customWidth="1"/>
    <col min="4619" max="4624" width="17.625" style="107" customWidth="1"/>
    <col min="4625" max="4864" width="9" style="107"/>
    <col min="4865" max="4865" width="4.5" style="107" bestFit="1" customWidth="1"/>
    <col min="4866" max="4866" width="3.375" style="107" bestFit="1" customWidth="1"/>
    <col min="4867" max="4872" width="17.625" style="107" customWidth="1"/>
    <col min="4873" max="4873" width="4.5" style="107" bestFit="1" customWidth="1"/>
    <col min="4874" max="4874" width="3.375" style="107" bestFit="1" customWidth="1"/>
    <col min="4875" max="4880" width="17.625" style="107" customWidth="1"/>
    <col min="4881" max="5120" width="9" style="107"/>
    <col min="5121" max="5121" width="4.5" style="107" bestFit="1" customWidth="1"/>
    <col min="5122" max="5122" width="3.375" style="107" bestFit="1" customWidth="1"/>
    <col min="5123" max="5128" width="17.625" style="107" customWidth="1"/>
    <col min="5129" max="5129" width="4.5" style="107" bestFit="1" customWidth="1"/>
    <col min="5130" max="5130" width="3.375" style="107" bestFit="1" customWidth="1"/>
    <col min="5131" max="5136" width="17.625" style="107" customWidth="1"/>
    <col min="5137" max="5376" width="9" style="107"/>
    <col min="5377" max="5377" width="4.5" style="107" bestFit="1" customWidth="1"/>
    <col min="5378" max="5378" width="3.375" style="107" bestFit="1" customWidth="1"/>
    <col min="5379" max="5384" width="17.625" style="107" customWidth="1"/>
    <col min="5385" max="5385" width="4.5" style="107" bestFit="1" customWidth="1"/>
    <col min="5386" max="5386" width="3.375" style="107" bestFit="1" customWidth="1"/>
    <col min="5387" max="5392" width="17.625" style="107" customWidth="1"/>
    <col min="5393" max="5632" width="9" style="107"/>
    <col min="5633" max="5633" width="4.5" style="107" bestFit="1" customWidth="1"/>
    <col min="5634" max="5634" width="3.375" style="107" bestFit="1" customWidth="1"/>
    <col min="5635" max="5640" width="17.625" style="107" customWidth="1"/>
    <col min="5641" max="5641" width="4.5" style="107" bestFit="1" customWidth="1"/>
    <col min="5642" max="5642" width="3.375" style="107" bestFit="1" customWidth="1"/>
    <col min="5643" max="5648" width="17.625" style="107" customWidth="1"/>
    <col min="5649" max="5888" width="9" style="107"/>
    <col min="5889" max="5889" width="4.5" style="107" bestFit="1" customWidth="1"/>
    <col min="5890" max="5890" width="3.375" style="107" bestFit="1" customWidth="1"/>
    <col min="5891" max="5896" width="17.625" style="107" customWidth="1"/>
    <col min="5897" max="5897" width="4.5" style="107" bestFit="1" customWidth="1"/>
    <col min="5898" max="5898" width="3.375" style="107" bestFit="1" customWidth="1"/>
    <col min="5899" max="5904" width="17.625" style="107" customWidth="1"/>
    <col min="5905" max="6144" width="9" style="107"/>
    <col min="6145" max="6145" width="4.5" style="107" bestFit="1" customWidth="1"/>
    <col min="6146" max="6146" width="3.375" style="107" bestFit="1" customWidth="1"/>
    <col min="6147" max="6152" width="17.625" style="107" customWidth="1"/>
    <col min="6153" max="6153" width="4.5" style="107" bestFit="1" customWidth="1"/>
    <col min="6154" max="6154" width="3.375" style="107" bestFit="1" customWidth="1"/>
    <col min="6155" max="6160" width="17.625" style="107" customWidth="1"/>
    <col min="6161" max="6400" width="9" style="107"/>
    <col min="6401" max="6401" width="4.5" style="107" bestFit="1" customWidth="1"/>
    <col min="6402" max="6402" width="3.375" style="107" bestFit="1" customWidth="1"/>
    <col min="6403" max="6408" width="17.625" style="107" customWidth="1"/>
    <col min="6409" max="6409" width="4.5" style="107" bestFit="1" customWidth="1"/>
    <col min="6410" max="6410" width="3.375" style="107" bestFit="1" customWidth="1"/>
    <col min="6411" max="6416" width="17.625" style="107" customWidth="1"/>
    <col min="6417" max="6656" width="9" style="107"/>
    <col min="6657" max="6657" width="4.5" style="107" bestFit="1" customWidth="1"/>
    <col min="6658" max="6658" width="3.375" style="107" bestFit="1" customWidth="1"/>
    <col min="6659" max="6664" width="17.625" style="107" customWidth="1"/>
    <col min="6665" max="6665" width="4.5" style="107" bestFit="1" customWidth="1"/>
    <col min="6666" max="6666" width="3.375" style="107" bestFit="1" customWidth="1"/>
    <col min="6667" max="6672" width="17.625" style="107" customWidth="1"/>
    <col min="6673" max="6912" width="9" style="107"/>
    <col min="6913" max="6913" width="4.5" style="107" bestFit="1" customWidth="1"/>
    <col min="6914" max="6914" width="3.375" style="107" bestFit="1" customWidth="1"/>
    <col min="6915" max="6920" width="17.625" style="107" customWidth="1"/>
    <col min="6921" max="6921" width="4.5" style="107" bestFit="1" customWidth="1"/>
    <col min="6922" max="6922" width="3.375" style="107" bestFit="1" customWidth="1"/>
    <col min="6923" max="6928" width="17.625" style="107" customWidth="1"/>
    <col min="6929" max="7168" width="9" style="107"/>
    <col min="7169" max="7169" width="4.5" style="107" bestFit="1" customWidth="1"/>
    <col min="7170" max="7170" width="3.375" style="107" bestFit="1" customWidth="1"/>
    <col min="7171" max="7176" width="17.625" style="107" customWidth="1"/>
    <col min="7177" max="7177" width="4.5" style="107" bestFit="1" customWidth="1"/>
    <col min="7178" max="7178" width="3.375" style="107" bestFit="1" customWidth="1"/>
    <col min="7179" max="7184" width="17.625" style="107" customWidth="1"/>
    <col min="7185" max="7424" width="9" style="107"/>
    <col min="7425" max="7425" width="4.5" style="107" bestFit="1" customWidth="1"/>
    <col min="7426" max="7426" width="3.375" style="107" bestFit="1" customWidth="1"/>
    <col min="7427" max="7432" width="17.625" style="107" customWidth="1"/>
    <col min="7433" max="7433" width="4.5" style="107" bestFit="1" customWidth="1"/>
    <col min="7434" max="7434" width="3.375" style="107" bestFit="1" customWidth="1"/>
    <col min="7435" max="7440" width="17.625" style="107" customWidth="1"/>
    <col min="7441" max="7680" width="9" style="107"/>
    <col min="7681" max="7681" width="4.5" style="107" bestFit="1" customWidth="1"/>
    <col min="7682" max="7682" width="3.375" style="107" bestFit="1" customWidth="1"/>
    <col min="7683" max="7688" width="17.625" style="107" customWidth="1"/>
    <col min="7689" max="7689" width="4.5" style="107" bestFit="1" customWidth="1"/>
    <col min="7690" max="7690" width="3.375" style="107" bestFit="1" customWidth="1"/>
    <col min="7691" max="7696" width="17.625" style="107" customWidth="1"/>
    <col min="7697" max="7936" width="9" style="107"/>
    <col min="7937" max="7937" width="4.5" style="107" bestFit="1" customWidth="1"/>
    <col min="7938" max="7938" width="3.375" style="107" bestFit="1" customWidth="1"/>
    <col min="7939" max="7944" width="17.625" style="107" customWidth="1"/>
    <col min="7945" max="7945" width="4.5" style="107" bestFit="1" customWidth="1"/>
    <col min="7946" max="7946" width="3.375" style="107" bestFit="1" customWidth="1"/>
    <col min="7947" max="7952" width="17.625" style="107" customWidth="1"/>
    <col min="7953" max="8192" width="9" style="107"/>
    <col min="8193" max="8193" width="4.5" style="107" bestFit="1" customWidth="1"/>
    <col min="8194" max="8194" width="3.375" style="107" bestFit="1" customWidth="1"/>
    <col min="8195" max="8200" width="17.625" style="107" customWidth="1"/>
    <col min="8201" max="8201" width="4.5" style="107" bestFit="1" customWidth="1"/>
    <col min="8202" max="8202" width="3.375" style="107" bestFit="1" customWidth="1"/>
    <col min="8203" max="8208" width="17.625" style="107" customWidth="1"/>
    <col min="8209" max="8448" width="9" style="107"/>
    <col min="8449" max="8449" width="4.5" style="107" bestFit="1" customWidth="1"/>
    <col min="8450" max="8450" width="3.375" style="107" bestFit="1" customWidth="1"/>
    <col min="8451" max="8456" width="17.625" style="107" customWidth="1"/>
    <col min="8457" max="8457" width="4.5" style="107" bestFit="1" customWidth="1"/>
    <col min="8458" max="8458" width="3.375" style="107" bestFit="1" customWidth="1"/>
    <col min="8459" max="8464" width="17.625" style="107" customWidth="1"/>
    <col min="8465" max="8704" width="9" style="107"/>
    <col min="8705" max="8705" width="4.5" style="107" bestFit="1" customWidth="1"/>
    <col min="8706" max="8706" width="3.375" style="107" bestFit="1" customWidth="1"/>
    <col min="8707" max="8712" width="17.625" style="107" customWidth="1"/>
    <col min="8713" max="8713" width="4.5" style="107" bestFit="1" customWidth="1"/>
    <col min="8714" max="8714" width="3.375" style="107" bestFit="1" customWidth="1"/>
    <col min="8715" max="8720" width="17.625" style="107" customWidth="1"/>
    <col min="8721" max="8960" width="9" style="107"/>
    <col min="8961" max="8961" width="4.5" style="107" bestFit="1" customWidth="1"/>
    <col min="8962" max="8962" width="3.375" style="107" bestFit="1" customWidth="1"/>
    <col min="8963" max="8968" width="17.625" style="107" customWidth="1"/>
    <col min="8969" max="8969" width="4.5" style="107" bestFit="1" customWidth="1"/>
    <col min="8970" max="8970" width="3.375" style="107" bestFit="1" customWidth="1"/>
    <col min="8971" max="8976" width="17.625" style="107" customWidth="1"/>
    <col min="8977" max="9216" width="9" style="107"/>
    <col min="9217" max="9217" width="4.5" style="107" bestFit="1" customWidth="1"/>
    <col min="9218" max="9218" width="3.375" style="107" bestFit="1" customWidth="1"/>
    <col min="9219" max="9224" width="17.625" style="107" customWidth="1"/>
    <col min="9225" max="9225" width="4.5" style="107" bestFit="1" customWidth="1"/>
    <col min="9226" max="9226" width="3.375" style="107" bestFit="1" customWidth="1"/>
    <col min="9227" max="9232" width="17.625" style="107" customWidth="1"/>
    <col min="9233" max="9472" width="9" style="107"/>
    <col min="9473" max="9473" width="4.5" style="107" bestFit="1" customWidth="1"/>
    <col min="9474" max="9474" width="3.375" style="107" bestFit="1" customWidth="1"/>
    <col min="9475" max="9480" width="17.625" style="107" customWidth="1"/>
    <col min="9481" max="9481" width="4.5" style="107" bestFit="1" customWidth="1"/>
    <col min="9482" max="9482" width="3.375" style="107" bestFit="1" customWidth="1"/>
    <col min="9483" max="9488" width="17.625" style="107" customWidth="1"/>
    <col min="9489" max="9728" width="9" style="107"/>
    <col min="9729" max="9729" width="4.5" style="107" bestFit="1" customWidth="1"/>
    <col min="9730" max="9730" width="3.375" style="107" bestFit="1" customWidth="1"/>
    <col min="9731" max="9736" width="17.625" style="107" customWidth="1"/>
    <col min="9737" max="9737" width="4.5" style="107" bestFit="1" customWidth="1"/>
    <col min="9738" max="9738" width="3.375" style="107" bestFit="1" customWidth="1"/>
    <col min="9739" max="9744" width="17.625" style="107" customWidth="1"/>
    <col min="9745" max="9984" width="9" style="107"/>
    <col min="9985" max="9985" width="4.5" style="107" bestFit="1" customWidth="1"/>
    <col min="9986" max="9986" width="3.375" style="107" bestFit="1" customWidth="1"/>
    <col min="9987" max="9992" width="17.625" style="107" customWidth="1"/>
    <col min="9993" max="9993" width="4.5" style="107" bestFit="1" customWidth="1"/>
    <col min="9994" max="9994" width="3.375" style="107" bestFit="1" customWidth="1"/>
    <col min="9995" max="10000" width="17.625" style="107" customWidth="1"/>
    <col min="10001" max="10240" width="9" style="107"/>
    <col min="10241" max="10241" width="4.5" style="107" bestFit="1" customWidth="1"/>
    <col min="10242" max="10242" width="3.375" style="107" bestFit="1" customWidth="1"/>
    <col min="10243" max="10248" width="17.625" style="107" customWidth="1"/>
    <col min="10249" max="10249" width="4.5" style="107" bestFit="1" customWidth="1"/>
    <col min="10250" max="10250" width="3.375" style="107" bestFit="1" customWidth="1"/>
    <col min="10251" max="10256" width="17.625" style="107" customWidth="1"/>
    <col min="10257" max="10496" width="9" style="107"/>
    <col min="10497" max="10497" width="4.5" style="107" bestFit="1" customWidth="1"/>
    <col min="10498" max="10498" width="3.375" style="107" bestFit="1" customWidth="1"/>
    <col min="10499" max="10504" width="17.625" style="107" customWidth="1"/>
    <col min="10505" max="10505" width="4.5" style="107" bestFit="1" customWidth="1"/>
    <col min="10506" max="10506" width="3.375" style="107" bestFit="1" customWidth="1"/>
    <col min="10507" max="10512" width="17.625" style="107" customWidth="1"/>
    <col min="10513" max="10752" width="9" style="107"/>
    <col min="10753" max="10753" width="4.5" style="107" bestFit="1" customWidth="1"/>
    <col min="10754" max="10754" width="3.375" style="107" bestFit="1" customWidth="1"/>
    <col min="10755" max="10760" width="17.625" style="107" customWidth="1"/>
    <col min="10761" max="10761" width="4.5" style="107" bestFit="1" customWidth="1"/>
    <col min="10762" max="10762" width="3.375" style="107" bestFit="1" customWidth="1"/>
    <col min="10763" max="10768" width="17.625" style="107" customWidth="1"/>
    <col min="10769" max="11008" width="9" style="107"/>
    <col min="11009" max="11009" width="4.5" style="107" bestFit="1" customWidth="1"/>
    <col min="11010" max="11010" width="3.375" style="107" bestFit="1" customWidth="1"/>
    <col min="11011" max="11016" width="17.625" style="107" customWidth="1"/>
    <col min="11017" max="11017" width="4.5" style="107" bestFit="1" customWidth="1"/>
    <col min="11018" max="11018" width="3.375" style="107" bestFit="1" customWidth="1"/>
    <col min="11019" max="11024" width="17.625" style="107" customWidth="1"/>
    <col min="11025" max="11264" width="9" style="107"/>
    <col min="11265" max="11265" width="4.5" style="107" bestFit="1" customWidth="1"/>
    <col min="11266" max="11266" width="3.375" style="107" bestFit="1" customWidth="1"/>
    <col min="11267" max="11272" width="17.625" style="107" customWidth="1"/>
    <col min="11273" max="11273" width="4.5" style="107" bestFit="1" customWidth="1"/>
    <col min="11274" max="11274" width="3.375" style="107" bestFit="1" customWidth="1"/>
    <col min="11275" max="11280" width="17.625" style="107" customWidth="1"/>
    <col min="11281" max="11520" width="9" style="107"/>
    <col min="11521" max="11521" width="4.5" style="107" bestFit="1" customWidth="1"/>
    <col min="11522" max="11522" width="3.375" style="107" bestFit="1" customWidth="1"/>
    <col min="11523" max="11528" width="17.625" style="107" customWidth="1"/>
    <col min="11529" max="11529" width="4.5" style="107" bestFit="1" customWidth="1"/>
    <col min="11530" max="11530" width="3.375" style="107" bestFit="1" customWidth="1"/>
    <col min="11531" max="11536" width="17.625" style="107" customWidth="1"/>
    <col min="11537" max="11776" width="9" style="107"/>
    <col min="11777" max="11777" width="4.5" style="107" bestFit="1" customWidth="1"/>
    <col min="11778" max="11778" width="3.375" style="107" bestFit="1" customWidth="1"/>
    <col min="11779" max="11784" width="17.625" style="107" customWidth="1"/>
    <col min="11785" max="11785" width="4.5" style="107" bestFit="1" customWidth="1"/>
    <col min="11786" max="11786" width="3.375" style="107" bestFit="1" customWidth="1"/>
    <col min="11787" max="11792" width="17.625" style="107" customWidth="1"/>
    <col min="11793" max="12032" width="9" style="107"/>
    <col min="12033" max="12033" width="4.5" style="107" bestFit="1" customWidth="1"/>
    <col min="12034" max="12034" width="3.375" style="107" bestFit="1" customWidth="1"/>
    <col min="12035" max="12040" width="17.625" style="107" customWidth="1"/>
    <col min="12041" max="12041" width="4.5" style="107" bestFit="1" customWidth="1"/>
    <col min="12042" max="12042" width="3.375" style="107" bestFit="1" customWidth="1"/>
    <col min="12043" max="12048" width="17.625" style="107" customWidth="1"/>
    <col min="12049" max="12288" width="9" style="107"/>
    <col min="12289" max="12289" width="4.5" style="107" bestFit="1" customWidth="1"/>
    <col min="12290" max="12290" width="3.375" style="107" bestFit="1" customWidth="1"/>
    <col min="12291" max="12296" width="17.625" style="107" customWidth="1"/>
    <col min="12297" max="12297" width="4.5" style="107" bestFit="1" customWidth="1"/>
    <col min="12298" max="12298" width="3.375" style="107" bestFit="1" customWidth="1"/>
    <col min="12299" max="12304" width="17.625" style="107" customWidth="1"/>
    <col min="12305" max="12544" width="9" style="107"/>
    <col min="12545" max="12545" width="4.5" style="107" bestFit="1" customWidth="1"/>
    <col min="12546" max="12546" width="3.375" style="107" bestFit="1" customWidth="1"/>
    <col min="12547" max="12552" width="17.625" style="107" customWidth="1"/>
    <col min="12553" max="12553" width="4.5" style="107" bestFit="1" customWidth="1"/>
    <col min="12554" max="12554" width="3.375" style="107" bestFit="1" customWidth="1"/>
    <col min="12555" max="12560" width="17.625" style="107" customWidth="1"/>
    <col min="12561" max="12800" width="9" style="107"/>
    <col min="12801" max="12801" width="4.5" style="107" bestFit="1" customWidth="1"/>
    <col min="12802" max="12802" width="3.375" style="107" bestFit="1" customWidth="1"/>
    <col min="12803" max="12808" width="17.625" style="107" customWidth="1"/>
    <col min="12809" max="12809" width="4.5" style="107" bestFit="1" customWidth="1"/>
    <col min="12810" max="12810" width="3.375" style="107" bestFit="1" customWidth="1"/>
    <col min="12811" max="12816" width="17.625" style="107" customWidth="1"/>
    <col min="12817" max="13056" width="9" style="107"/>
    <col min="13057" max="13057" width="4.5" style="107" bestFit="1" customWidth="1"/>
    <col min="13058" max="13058" width="3.375" style="107" bestFit="1" customWidth="1"/>
    <col min="13059" max="13064" width="17.625" style="107" customWidth="1"/>
    <col min="13065" max="13065" width="4.5" style="107" bestFit="1" customWidth="1"/>
    <col min="13066" max="13066" width="3.375" style="107" bestFit="1" customWidth="1"/>
    <col min="13067" max="13072" width="17.625" style="107" customWidth="1"/>
    <col min="13073" max="13312" width="9" style="107"/>
    <col min="13313" max="13313" width="4.5" style="107" bestFit="1" customWidth="1"/>
    <col min="13314" max="13314" width="3.375" style="107" bestFit="1" customWidth="1"/>
    <col min="13315" max="13320" width="17.625" style="107" customWidth="1"/>
    <col min="13321" max="13321" width="4.5" style="107" bestFit="1" customWidth="1"/>
    <col min="13322" max="13322" width="3.375" style="107" bestFit="1" customWidth="1"/>
    <col min="13323" max="13328" width="17.625" style="107" customWidth="1"/>
    <col min="13329" max="13568" width="9" style="107"/>
    <col min="13569" max="13569" width="4.5" style="107" bestFit="1" customWidth="1"/>
    <col min="13570" max="13570" width="3.375" style="107" bestFit="1" customWidth="1"/>
    <col min="13571" max="13576" width="17.625" style="107" customWidth="1"/>
    <col min="13577" max="13577" width="4.5" style="107" bestFit="1" customWidth="1"/>
    <col min="13578" max="13578" width="3.375" style="107" bestFit="1" customWidth="1"/>
    <col min="13579" max="13584" width="17.625" style="107" customWidth="1"/>
    <col min="13585" max="13824" width="9" style="107"/>
    <col min="13825" max="13825" width="4.5" style="107" bestFit="1" customWidth="1"/>
    <col min="13826" max="13826" width="3.375" style="107" bestFit="1" customWidth="1"/>
    <col min="13827" max="13832" width="17.625" style="107" customWidth="1"/>
    <col min="13833" max="13833" width="4.5" style="107" bestFit="1" customWidth="1"/>
    <col min="13834" max="13834" width="3.375" style="107" bestFit="1" customWidth="1"/>
    <col min="13835" max="13840" width="17.625" style="107" customWidth="1"/>
    <col min="13841" max="14080" width="9" style="107"/>
    <col min="14081" max="14081" width="4.5" style="107" bestFit="1" customWidth="1"/>
    <col min="14082" max="14082" width="3.375" style="107" bestFit="1" customWidth="1"/>
    <col min="14083" max="14088" width="17.625" style="107" customWidth="1"/>
    <col min="14089" max="14089" width="4.5" style="107" bestFit="1" customWidth="1"/>
    <col min="14090" max="14090" width="3.375" style="107" bestFit="1" customWidth="1"/>
    <col min="14091" max="14096" width="17.625" style="107" customWidth="1"/>
    <col min="14097" max="14336" width="9" style="107"/>
    <col min="14337" max="14337" width="4.5" style="107" bestFit="1" customWidth="1"/>
    <col min="14338" max="14338" width="3.375" style="107" bestFit="1" customWidth="1"/>
    <col min="14339" max="14344" width="17.625" style="107" customWidth="1"/>
    <col min="14345" max="14345" width="4.5" style="107" bestFit="1" customWidth="1"/>
    <col min="14346" max="14346" width="3.375" style="107" bestFit="1" customWidth="1"/>
    <col min="14347" max="14352" width="17.625" style="107" customWidth="1"/>
    <col min="14353" max="14592" width="9" style="107"/>
    <col min="14593" max="14593" width="4.5" style="107" bestFit="1" customWidth="1"/>
    <col min="14594" max="14594" width="3.375" style="107" bestFit="1" customWidth="1"/>
    <col min="14595" max="14600" width="17.625" style="107" customWidth="1"/>
    <col min="14601" max="14601" width="4.5" style="107" bestFit="1" customWidth="1"/>
    <col min="14602" max="14602" width="3.375" style="107" bestFit="1" customWidth="1"/>
    <col min="14603" max="14608" width="17.625" style="107" customWidth="1"/>
    <col min="14609" max="14848" width="9" style="107"/>
    <col min="14849" max="14849" width="4.5" style="107" bestFit="1" customWidth="1"/>
    <col min="14850" max="14850" width="3.375" style="107" bestFit="1" customWidth="1"/>
    <col min="14851" max="14856" width="17.625" style="107" customWidth="1"/>
    <col min="14857" max="14857" width="4.5" style="107" bestFit="1" customWidth="1"/>
    <col min="14858" max="14858" width="3.375" style="107" bestFit="1" customWidth="1"/>
    <col min="14859" max="14864" width="17.625" style="107" customWidth="1"/>
    <col min="14865" max="15104" width="9" style="107"/>
    <col min="15105" max="15105" width="4.5" style="107" bestFit="1" customWidth="1"/>
    <col min="15106" max="15106" width="3.375" style="107" bestFit="1" customWidth="1"/>
    <col min="15107" max="15112" width="17.625" style="107" customWidth="1"/>
    <col min="15113" max="15113" width="4.5" style="107" bestFit="1" customWidth="1"/>
    <col min="15114" max="15114" width="3.375" style="107" bestFit="1" customWidth="1"/>
    <col min="15115" max="15120" width="17.625" style="107" customWidth="1"/>
    <col min="15121" max="15360" width="9" style="107"/>
    <col min="15361" max="15361" width="4.5" style="107" bestFit="1" customWidth="1"/>
    <col min="15362" max="15362" width="3.375" style="107" bestFit="1" customWidth="1"/>
    <col min="15363" max="15368" width="17.625" style="107" customWidth="1"/>
    <col min="15369" max="15369" width="4.5" style="107" bestFit="1" customWidth="1"/>
    <col min="15370" max="15370" width="3.375" style="107" bestFit="1" customWidth="1"/>
    <col min="15371" max="15376" width="17.625" style="107" customWidth="1"/>
    <col min="15377" max="15616" width="9" style="107"/>
    <col min="15617" max="15617" width="4.5" style="107" bestFit="1" customWidth="1"/>
    <col min="15618" max="15618" width="3.375" style="107" bestFit="1" customWidth="1"/>
    <col min="15619" max="15624" width="17.625" style="107" customWidth="1"/>
    <col min="15625" max="15625" width="4.5" style="107" bestFit="1" customWidth="1"/>
    <col min="15626" max="15626" width="3.375" style="107" bestFit="1" customWidth="1"/>
    <col min="15627" max="15632" width="17.625" style="107" customWidth="1"/>
    <col min="15633" max="15872" width="9" style="107"/>
    <col min="15873" max="15873" width="4.5" style="107" bestFit="1" customWidth="1"/>
    <col min="15874" max="15874" width="3.375" style="107" bestFit="1" customWidth="1"/>
    <col min="15875" max="15880" width="17.625" style="107" customWidth="1"/>
    <col min="15881" max="15881" width="4.5" style="107" bestFit="1" customWidth="1"/>
    <col min="15882" max="15882" width="3.375" style="107" bestFit="1" customWidth="1"/>
    <col min="15883" max="15888" width="17.625" style="107" customWidth="1"/>
    <col min="15889" max="16128" width="9" style="107"/>
    <col min="16129" max="16129" width="4.5" style="107" bestFit="1" customWidth="1"/>
    <col min="16130" max="16130" width="3.375" style="107" bestFit="1" customWidth="1"/>
    <col min="16131" max="16136" width="17.625" style="107" customWidth="1"/>
    <col min="16137" max="16137" width="4.5" style="107" bestFit="1" customWidth="1"/>
    <col min="16138" max="16138" width="3.375" style="107" bestFit="1" customWidth="1"/>
    <col min="16139" max="16144" width="17.625" style="107" customWidth="1"/>
    <col min="16145" max="16384" width="9" style="107"/>
  </cols>
  <sheetData>
    <row r="1" spans="1:16" ht="65.25" customHeight="1" x14ac:dyDescent="0.15">
      <c r="A1" s="198"/>
      <c r="I1" s="198"/>
    </row>
    <row r="2" spans="1:16" s="106" customFormat="1" ht="21.75" customHeight="1" x14ac:dyDescent="0.15">
      <c r="A2" s="199" t="s">
        <v>425</v>
      </c>
      <c r="B2" s="200" t="s">
        <v>426</v>
      </c>
      <c r="C2" s="201" t="s">
        <v>427</v>
      </c>
      <c r="D2" s="202"/>
      <c r="E2" s="201" t="s">
        <v>428</v>
      </c>
      <c r="F2" s="202"/>
      <c r="G2" s="201" t="s">
        <v>429</v>
      </c>
      <c r="H2" s="202"/>
      <c r="I2" s="199" t="s">
        <v>425</v>
      </c>
      <c r="J2" s="200" t="s">
        <v>426</v>
      </c>
      <c r="K2" s="201" t="s">
        <v>427</v>
      </c>
      <c r="L2" s="201"/>
      <c r="M2" s="201" t="s">
        <v>428</v>
      </c>
      <c r="N2" s="201"/>
      <c r="O2" s="201" t="s">
        <v>429</v>
      </c>
      <c r="P2" s="201"/>
    </row>
    <row r="3" spans="1:16" s="106" customFormat="1" ht="13.5" customHeight="1" x14ac:dyDescent="0.15">
      <c r="A3" s="199"/>
      <c r="B3" s="200"/>
      <c r="C3" s="202"/>
      <c r="D3" s="202"/>
      <c r="E3" s="202"/>
      <c r="F3" s="202"/>
      <c r="G3" s="202"/>
      <c r="H3" s="202"/>
      <c r="I3" s="199"/>
      <c r="J3" s="200"/>
      <c r="K3" s="201"/>
      <c r="L3" s="201"/>
      <c r="M3" s="201"/>
      <c r="N3" s="201"/>
      <c r="O3" s="201"/>
      <c r="P3" s="201"/>
    </row>
    <row r="4" spans="1:16" s="106" customFormat="1" ht="18.75" customHeight="1" x14ac:dyDescent="0.15">
      <c r="A4" s="199"/>
      <c r="B4" s="200"/>
      <c r="C4" s="202"/>
      <c r="D4" s="202"/>
      <c r="E4" s="202"/>
      <c r="F4" s="202"/>
      <c r="G4" s="202"/>
      <c r="H4" s="202"/>
      <c r="I4" s="199"/>
      <c r="J4" s="200"/>
      <c r="K4" s="201"/>
      <c r="L4" s="201"/>
      <c r="M4" s="201"/>
      <c r="N4" s="201"/>
      <c r="O4" s="201"/>
      <c r="P4" s="201"/>
    </row>
    <row r="5" spans="1:16" s="106" customFormat="1" ht="15.75" customHeight="1" x14ac:dyDescent="0.15">
      <c r="A5" s="199"/>
      <c r="B5" s="200"/>
      <c r="C5" s="203" t="s">
        <v>430</v>
      </c>
      <c r="D5" s="203" t="s">
        <v>431</v>
      </c>
      <c r="E5" s="203" t="s">
        <v>430</v>
      </c>
      <c r="F5" s="203" t="s">
        <v>431</v>
      </c>
      <c r="G5" s="203" t="s">
        <v>430</v>
      </c>
      <c r="H5" s="203" t="s">
        <v>431</v>
      </c>
      <c r="I5" s="199"/>
      <c r="J5" s="200"/>
      <c r="K5" s="203" t="s">
        <v>430</v>
      </c>
      <c r="L5" s="203" t="s">
        <v>431</v>
      </c>
      <c r="M5" s="203" t="s">
        <v>430</v>
      </c>
      <c r="N5" s="203" t="s">
        <v>431</v>
      </c>
      <c r="O5" s="203" t="s">
        <v>430</v>
      </c>
      <c r="P5" s="203" t="s">
        <v>431</v>
      </c>
    </row>
    <row r="6" spans="1:16" s="106" customFormat="1" ht="13.5" customHeight="1" x14ac:dyDescent="0.15">
      <c r="A6" s="204">
        <v>1</v>
      </c>
      <c r="B6" s="205" t="s">
        <v>254</v>
      </c>
      <c r="C6" s="206" t="s">
        <v>432</v>
      </c>
      <c r="D6" s="206" t="s">
        <v>433</v>
      </c>
      <c r="E6" s="206" t="s">
        <v>434</v>
      </c>
      <c r="F6" s="207" t="s">
        <v>434</v>
      </c>
      <c r="G6" s="206" t="s">
        <v>434</v>
      </c>
      <c r="H6" s="207" t="s">
        <v>434</v>
      </c>
      <c r="I6" s="208">
        <v>16</v>
      </c>
      <c r="J6" s="205" t="s">
        <v>261</v>
      </c>
      <c r="K6" s="209" t="s">
        <v>435</v>
      </c>
      <c r="L6" s="209" t="s">
        <v>436</v>
      </c>
      <c r="M6" s="209" t="s">
        <v>437</v>
      </c>
      <c r="N6" s="210" t="s">
        <v>438</v>
      </c>
      <c r="O6" s="209" t="s">
        <v>437</v>
      </c>
      <c r="P6" s="209" t="s">
        <v>438</v>
      </c>
    </row>
    <row r="7" spans="1:16" x14ac:dyDescent="0.15">
      <c r="A7" s="204"/>
      <c r="B7" s="211"/>
      <c r="C7" s="206" t="s">
        <v>439</v>
      </c>
      <c r="D7" s="206" t="s">
        <v>440</v>
      </c>
      <c r="E7" s="206" t="s">
        <v>441</v>
      </c>
      <c r="F7" s="207" t="s">
        <v>442</v>
      </c>
      <c r="G7" s="206" t="s">
        <v>441</v>
      </c>
      <c r="H7" s="207" t="s">
        <v>442</v>
      </c>
      <c r="I7" s="212"/>
      <c r="J7" s="211"/>
      <c r="K7" s="206" t="s">
        <v>443</v>
      </c>
      <c r="L7" s="206" t="s">
        <v>439</v>
      </c>
      <c r="M7" s="206" t="s">
        <v>444</v>
      </c>
      <c r="N7" s="207" t="s">
        <v>445</v>
      </c>
      <c r="O7" s="206" t="s">
        <v>444</v>
      </c>
      <c r="P7" s="206" t="s">
        <v>445</v>
      </c>
    </row>
    <row r="8" spans="1:16" x14ac:dyDescent="0.15">
      <c r="A8" s="204"/>
      <c r="B8" s="211"/>
      <c r="C8" s="206" t="s">
        <v>446</v>
      </c>
      <c r="D8" s="206" t="s">
        <v>447</v>
      </c>
      <c r="E8" s="206" t="s">
        <v>267</v>
      </c>
      <c r="F8" s="207" t="s">
        <v>448</v>
      </c>
      <c r="G8" s="206" t="s">
        <v>267</v>
      </c>
      <c r="H8" s="207" t="s">
        <v>449</v>
      </c>
      <c r="I8" s="212"/>
      <c r="J8" s="211"/>
      <c r="K8" s="206" t="s">
        <v>446</v>
      </c>
      <c r="L8" s="206" t="s">
        <v>450</v>
      </c>
      <c r="M8" s="206"/>
      <c r="N8" s="207" t="s">
        <v>451</v>
      </c>
      <c r="O8" s="206"/>
      <c r="P8" s="206" t="s">
        <v>451</v>
      </c>
    </row>
    <row r="9" spans="1:16" x14ac:dyDescent="0.15">
      <c r="A9" s="204"/>
      <c r="B9" s="213"/>
      <c r="C9" s="206" t="s">
        <v>452</v>
      </c>
      <c r="D9" s="206" t="s">
        <v>64</v>
      </c>
      <c r="E9" s="206"/>
      <c r="F9" s="207" t="s">
        <v>453</v>
      </c>
      <c r="G9" s="206"/>
      <c r="H9" s="207" t="s">
        <v>453</v>
      </c>
      <c r="I9" s="214"/>
      <c r="J9" s="213"/>
      <c r="K9" s="215" t="s">
        <v>454</v>
      </c>
      <c r="L9" s="215" t="s">
        <v>446</v>
      </c>
      <c r="M9" s="215"/>
      <c r="N9" s="216" t="s">
        <v>42</v>
      </c>
      <c r="O9" s="215"/>
      <c r="P9" s="215" t="s">
        <v>42</v>
      </c>
    </row>
    <row r="10" spans="1:16" ht="13.5" customHeight="1" x14ac:dyDescent="0.15">
      <c r="A10" s="217">
        <v>2</v>
      </c>
      <c r="B10" s="218" t="s">
        <v>261</v>
      </c>
      <c r="C10" s="209" t="s">
        <v>435</v>
      </c>
      <c r="D10" s="209" t="s">
        <v>436</v>
      </c>
      <c r="E10" s="209" t="s">
        <v>437</v>
      </c>
      <c r="F10" s="210" t="s">
        <v>438</v>
      </c>
      <c r="G10" s="209" t="s">
        <v>437</v>
      </c>
      <c r="H10" s="210" t="s">
        <v>438</v>
      </c>
      <c r="I10" s="219">
        <v>17</v>
      </c>
      <c r="J10" s="218" t="s">
        <v>273</v>
      </c>
      <c r="K10" s="206" t="s">
        <v>455</v>
      </c>
      <c r="L10" s="206" t="s">
        <v>456</v>
      </c>
      <c r="M10" s="206" t="s">
        <v>457</v>
      </c>
      <c r="N10" s="207" t="s">
        <v>434</v>
      </c>
      <c r="O10" s="206" t="s">
        <v>457</v>
      </c>
      <c r="P10" s="206" t="s">
        <v>434</v>
      </c>
    </row>
    <row r="11" spans="1:16" x14ac:dyDescent="0.15">
      <c r="A11" s="220"/>
      <c r="B11" s="211"/>
      <c r="C11" s="206" t="s">
        <v>443</v>
      </c>
      <c r="D11" s="206" t="s">
        <v>439</v>
      </c>
      <c r="E11" s="206" t="s">
        <v>458</v>
      </c>
      <c r="F11" s="207" t="s">
        <v>445</v>
      </c>
      <c r="G11" s="206" t="s">
        <v>458</v>
      </c>
      <c r="H11" s="207" t="s">
        <v>445</v>
      </c>
      <c r="I11" s="212"/>
      <c r="J11" s="211"/>
      <c r="K11" s="206" t="s">
        <v>459</v>
      </c>
      <c r="L11" s="206" t="s">
        <v>460</v>
      </c>
      <c r="M11" s="206" t="s">
        <v>461</v>
      </c>
      <c r="N11" s="207" t="s">
        <v>462</v>
      </c>
      <c r="O11" s="206" t="s">
        <v>461</v>
      </c>
      <c r="P11" s="206" t="s">
        <v>462</v>
      </c>
    </row>
    <row r="12" spans="1:16" x14ac:dyDescent="0.15">
      <c r="A12" s="220"/>
      <c r="B12" s="211"/>
      <c r="C12" s="206" t="s">
        <v>446</v>
      </c>
      <c r="D12" s="206" t="s">
        <v>450</v>
      </c>
      <c r="E12" s="206"/>
      <c r="F12" s="207" t="s">
        <v>451</v>
      </c>
      <c r="G12" s="206"/>
      <c r="H12" s="207" t="s">
        <v>451</v>
      </c>
      <c r="I12" s="212"/>
      <c r="J12" s="211"/>
      <c r="K12" s="206" t="s">
        <v>463</v>
      </c>
      <c r="L12" s="206" t="s">
        <v>464</v>
      </c>
      <c r="M12" s="206" t="s">
        <v>465</v>
      </c>
      <c r="N12" s="207" t="s">
        <v>466</v>
      </c>
      <c r="O12" s="206" t="s">
        <v>465</v>
      </c>
      <c r="P12" s="206" t="s">
        <v>466</v>
      </c>
    </row>
    <row r="13" spans="1:16" x14ac:dyDescent="0.15">
      <c r="A13" s="221"/>
      <c r="B13" s="222"/>
      <c r="C13" s="215" t="s">
        <v>454</v>
      </c>
      <c r="D13" s="215" t="s">
        <v>446</v>
      </c>
      <c r="E13" s="215"/>
      <c r="F13" s="216" t="s">
        <v>42</v>
      </c>
      <c r="G13" s="215"/>
      <c r="H13" s="216" t="s">
        <v>42</v>
      </c>
      <c r="I13" s="223"/>
      <c r="J13" s="222"/>
      <c r="K13" s="206" t="s">
        <v>467</v>
      </c>
      <c r="L13" s="206" t="s">
        <v>443</v>
      </c>
      <c r="M13" s="206" t="s">
        <v>468</v>
      </c>
      <c r="N13" s="207" t="s">
        <v>59</v>
      </c>
      <c r="O13" s="206" t="s">
        <v>468</v>
      </c>
      <c r="P13" s="206" t="s">
        <v>59</v>
      </c>
    </row>
    <row r="14" spans="1:16" ht="13.5" customHeight="1" x14ac:dyDescent="0.15">
      <c r="A14" s="204">
        <v>3</v>
      </c>
      <c r="B14" s="205" t="s">
        <v>273</v>
      </c>
      <c r="C14" s="206" t="s">
        <v>455</v>
      </c>
      <c r="D14" s="206" t="s">
        <v>456</v>
      </c>
      <c r="E14" s="206" t="s">
        <v>457</v>
      </c>
      <c r="F14" s="207" t="s">
        <v>434</v>
      </c>
      <c r="G14" s="206" t="s">
        <v>457</v>
      </c>
      <c r="H14" s="207" t="s">
        <v>434</v>
      </c>
      <c r="I14" s="208">
        <v>18</v>
      </c>
      <c r="J14" s="205" t="s">
        <v>281</v>
      </c>
      <c r="K14" s="209" t="s">
        <v>469</v>
      </c>
      <c r="L14" s="209" t="s">
        <v>470</v>
      </c>
      <c r="M14" s="209" t="s">
        <v>434</v>
      </c>
      <c r="N14" s="210" t="s">
        <v>434</v>
      </c>
      <c r="O14" s="209" t="s">
        <v>434</v>
      </c>
      <c r="P14" s="209" t="s">
        <v>434</v>
      </c>
    </row>
    <row r="15" spans="1:16" x14ac:dyDescent="0.15">
      <c r="A15" s="204"/>
      <c r="B15" s="211"/>
      <c r="C15" s="206" t="s">
        <v>459</v>
      </c>
      <c r="D15" s="206" t="s">
        <v>460</v>
      </c>
      <c r="E15" s="206" t="s">
        <v>461</v>
      </c>
      <c r="F15" s="207" t="s">
        <v>462</v>
      </c>
      <c r="G15" s="206" t="s">
        <v>461</v>
      </c>
      <c r="H15" s="207" t="s">
        <v>462</v>
      </c>
      <c r="I15" s="212"/>
      <c r="J15" s="211"/>
      <c r="K15" s="206" t="s">
        <v>471</v>
      </c>
      <c r="L15" s="206" t="s">
        <v>472</v>
      </c>
      <c r="M15" s="206" t="s">
        <v>473</v>
      </c>
      <c r="N15" s="207" t="s">
        <v>474</v>
      </c>
      <c r="O15" s="206" t="s">
        <v>473</v>
      </c>
      <c r="P15" s="206" t="s">
        <v>474</v>
      </c>
    </row>
    <row r="16" spans="1:16" x14ac:dyDescent="0.15">
      <c r="A16" s="204"/>
      <c r="B16" s="211"/>
      <c r="C16" s="206" t="s">
        <v>463</v>
      </c>
      <c r="D16" s="206" t="s">
        <v>464</v>
      </c>
      <c r="E16" s="206" t="s">
        <v>465</v>
      </c>
      <c r="F16" s="207" t="s">
        <v>466</v>
      </c>
      <c r="G16" s="206" t="s">
        <v>465</v>
      </c>
      <c r="H16" s="207" t="s">
        <v>466</v>
      </c>
      <c r="I16" s="212"/>
      <c r="J16" s="211"/>
      <c r="K16" s="206" t="s">
        <v>475</v>
      </c>
      <c r="L16" s="206" t="s">
        <v>452</v>
      </c>
      <c r="M16" s="206" t="s">
        <v>476</v>
      </c>
      <c r="N16" s="207" t="s">
        <v>477</v>
      </c>
      <c r="O16" s="206" t="s">
        <v>476</v>
      </c>
      <c r="P16" s="206" t="s">
        <v>478</v>
      </c>
    </row>
    <row r="17" spans="1:16" x14ac:dyDescent="0.15">
      <c r="A17" s="204"/>
      <c r="B17" s="213"/>
      <c r="C17" s="206" t="s">
        <v>467</v>
      </c>
      <c r="D17" s="206" t="s">
        <v>443</v>
      </c>
      <c r="E17" s="206" t="s">
        <v>468</v>
      </c>
      <c r="F17" s="207" t="s">
        <v>59</v>
      </c>
      <c r="G17" s="206" t="s">
        <v>468</v>
      </c>
      <c r="H17" s="207" t="s">
        <v>59</v>
      </c>
      <c r="I17" s="214"/>
      <c r="J17" s="213"/>
      <c r="K17" s="215"/>
      <c r="L17" s="215" t="s">
        <v>123</v>
      </c>
      <c r="M17" s="215" t="s">
        <v>59</v>
      </c>
      <c r="N17" s="216" t="s">
        <v>479</v>
      </c>
      <c r="O17" s="215" t="s">
        <v>59</v>
      </c>
      <c r="P17" s="215" t="s">
        <v>479</v>
      </c>
    </row>
    <row r="18" spans="1:16" ht="13.5" customHeight="1" x14ac:dyDescent="0.15">
      <c r="A18" s="217">
        <v>4</v>
      </c>
      <c r="B18" s="218" t="s">
        <v>281</v>
      </c>
      <c r="C18" s="209" t="s">
        <v>469</v>
      </c>
      <c r="D18" s="209" t="s">
        <v>470</v>
      </c>
      <c r="E18" s="209" t="s">
        <v>434</v>
      </c>
      <c r="F18" s="210" t="s">
        <v>434</v>
      </c>
      <c r="G18" s="209" t="s">
        <v>434</v>
      </c>
      <c r="H18" s="210" t="s">
        <v>434</v>
      </c>
      <c r="I18" s="219">
        <v>19</v>
      </c>
      <c r="J18" s="218" t="s">
        <v>30</v>
      </c>
      <c r="K18" s="206" t="s">
        <v>480</v>
      </c>
      <c r="L18" s="206" t="s">
        <v>481</v>
      </c>
      <c r="M18" s="206" t="s">
        <v>434</v>
      </c>
      <c r="N18" s="207" t="s">
        <v>457</v>
      </c>
      <c r="O18" s="206" t="s">
        <v>434</v>
      </c>
      <c r="P18" s="206" t="s">
        <v>457</v>
      </c>
    </row>
    <row r="19" spans="1:16" x14ac:dyDescent="0.15">
      <c r="A19" s="204"/>
      <c r="B19" s="211"/>
      <c r="C19" s="206" t="s">
        <v>471</v>
      </c>
      <c r="D19" s="206" t="s">
        <v>472</v>
      </c>
      <c r="E19" s="206" t="s">
        <v>473</v>
      </c>
      <c r="F19" s="207" t="s">
        <v>474</v>
      </c>
      <c r="G19" s="206" t="s">
        <v>473</v>
      </c>
      <c r="H19" s="207" t="s">
        <v>474</v>
      </c>
      <c r="I19" s="212"/>
      <c r="J19" s="211"/>
      <c r="K19" s="206" t="s">
        <v>482</v>
      </c>
      <c r="L19" s="206" t="s">
        <v>483</v>
      </c>
      <c r="M19" s="206" t="s">
        <v>442</v>
      </c>
      <c r="N19" s="207" t="s">
        <v>484</v>
      </c>
      <c r="O19" s="206" t="s">
        <v>442</v>
      </c>
      <c r="P19" s="206" t="s">
        <v>484</v>
      </c>
    </row>
    <row r="20" spans="1:16" x14ac:dyDescent="0.15">
      <c r="A20" s="204"/>
      <c r="B20" s="211"/>
      <c r="C20" s="206" t="s">
        <v>475</v>
      </c>
      <c r="D20" s="206" t="s">
        <v>452</v>
      </c>
      <c r="E20" s="206" t="s">
        <v>476</v>
      </c>
      <c r="F20" s="207" t="s">
        <v>477</v>
      </c>
      <c r="G20" s="206" t="s">
        <v>476</v>
      </c>
      <c r="H20" s="207" t="s">
        <v>478</v>
      </c>
      <c r="I20" s="212"/>
      <c r="J20" s="211"/>
      <c r="K20" s="206" t="s">
        <v>485</v>
      </c>
      <c r="L20" s="206" t="s">
        <v>446</v>
      </c>
      <c r="M20" s="206" t="s">
        <v>486</v>
      </c>
      <c r="N20" s="207" t="s">
        <v>487</v>
      </c>
      <c r="O20" s="206" t="s">
        <v>486</v>
      </c>
      <c r="P20" s="206" t="s">
        <v>488</v>
      </c>
    </row>
    <row r="21" spans="1:16" x14ac:dyDescent="0.15">
      <c r="A21" s="224"/>
      <c r="B21" s="222"/>
      <c r="C21" s="215"/>
      <c r="D21" s="215" t="s">
        <v>123</v>
      </c>
      <c r="E21" s="215" t="s">
        <v>59</v>
      </c>
      <c r="F21" s="216" t="s">
        <v>479</v>
      </c>
      <c r="G21" s="215" t="s">
        <v>59</v>
      </c>
      <c r="H21" s="216" t="s">
        <v>479</v>
      </c>
      <c r="I21" s="223"/>
      <c r="J21" s="222"/>
      <c r="K21" s="206" t="s">
        <v>64</v>
      </c>
      <c r="L21" s="206" t="s">
        <v>489</v>
      </c>
      <c r="M21" s="206" t="s">
        <v>490</v>
      </c>
      <c r="N21" s="207" t="s">
        <v>59</v>
      </c>
      <c r="O21" s="206" t="s">
        <v>490</v>
      </c>
      <c r="P21" s="206" t="s">
        <v>59</v>
      </c>
    </row>
    <row r="22" spans="1:16" ht="13.5" customHeight="1" x14ac:dyDescent="0.15">
      <c r="A22" s="204">
        <v>5</v>
      </c>
      <c r="B22" s="205" t="s">
        <v>30</v>
      </c>
      <c r="C22" s="206" t="s">
        <v>480</v>
      </c>
      <c r="D22" s="206" t="s">
        <v>481</v>
      </c>
      <c r="E22" s="206" t="s">
        <v>434</v>
      </c>
      <c r="F22" s="207" t="s">
        <v>457</v>
      </c>
      <c r="G22" s="206" t="s">
        <v>434</v>
      </c>
      <c r="H22" s="207" t="s">
        <v>457</v>
      </c>
      <c r="I22" s="208">
        <v>20</v>
      </c>
      <c r="J22" s="205" t="s">
        <v>301</v>
      </c>
      <c r="K22" s="209" t="s">
        <v>481</v>
      </c>
      <c r="L22" s="209" t="s">
        <v>491</v>
      </c>
      <c r="M22" s="209" t="s">
        <v>457</v>
      </c>
      <c r="N22" s="210" t="s">
        <v>434</v>
      </c>
      <c r="O22" s="209" t="s">
        <v>457</v>
      </c>
      <c r="P22" s="209" t="s">
        <v>434</v>
      </c>
    </row>
    <row r="23" spans="1:16" x14ac:dyDescent="0.15">
      <c r="A23" s="204"/>
      <c r="B23" s="211"/>
      <c r="C23" s="206" t="s">
        <v>482</v>
      </c>
      <c r="D23" s="206" t="s">
        <v>483</v>
      </c>
      <c r="E23" s="206" t="s">
        <v>442</v>
      </c>
      <c r="F23" s="207" t="s">
        <v>484</v>
      </c>
      <c r="G23" s="206" t="s">
        <v>442</v>
      </c>
      <c r="H23" s="207" t="s">
        <v>484</v>
      </c>
      <c r="I23" s="212"/>
      <c r="J23" s="211"/>
      <c r="K23" s="206" t="s">
        <v>492</v>
      </c>
      <c r="L23" s="206" t="s">
        <v>493</v>
      </c>
      <c r="M23" s="206" t="s">
        <v>494</v>
      </c>
      <c r="N23" s="207" t="s">
        <v>495</v>
      </c>
      <c r="O23" s="206" t="s">
        <v>494</v>
      </c>
      <c r="P23" s="206" t="s">
        <v>495</v>
      </c>
    </row>
    <row r="24" spans="1:16" x14ac:dyDescent="0.15">
      <c r="A24" s="204"/>
      <c r="B24" s="211"/>
      <c r="C24" s="206" t="s">
        <v>485</v>
      </c>
      <c r="D24" s="206" t="s">
        <v>446</v>
      </c>
      <c r="E24" s="206" t="s">
        <v>486</v>
      </c>
      <c r="F24" s="207" t="s">
        <v>487</v>
      </c>
      <c r="G24" s="206" t="s">
        <v>486</v>
      </c>
      <c r="H24" s="207" t="s">
        <v>488</v>
      </c>
      <c r="I24" s="212"/>
      <c r="J24" s="211"/>
      <c r="K24" s="206" t="s">
        <v>463</v>
      </c>
      <c r="L24" s="206" t="s">
        <v>496</v>
      </c>
      <c r="M24" s="206" t="s">
        <v>142</v>
      </c>
      <c r="N24" s="207" t="s">
        <v>497</v>
      </c>
      <c r="O24" s="206" t="s">
        <v>142</v>
      </c>
      <c r="P24" s="206" t="s">
        <v>497</v>
      </c>
    </row>
    <row r="25" spans="1:16" x14ac:dyDescent="0.15">
      <c r="A25" s="204"/>
      <c r="B25" s="213"/>
      <c r="C25" s="206" t="s">
        <v>64</v>
      </c>
      <c r="D25" s="206" t="s">
        <v>489</v>
      </c>
      <c r="E25" s="206" t="s">
        <v>490</v>
      </c>
      <c r="F25" s="207" t="s">
        <v>59</v>
      </c>
      <c r="G25" s="206" t="s">
        <v>490</v>
      </c>
      <c r="H25" s="207" t="s">
        <v>59</v>
      </c>
      <c r="I25" s="214"/>
      <c r="J25" s="213"/>
      <c r="K25" s="215"/>
      <c r="L25" s="215" t="s">
        <v>498</v>
      </c>
      <c r="M25" s="215"/>
      <c r="N25" s="216" t="s">
        <v>499</v>
      </c>
      <c r="O25" s="215"/>
      <c r="P25" s="215" t="s">
        <v>499</v>
      </c>
    </row>
    <row r="26" spans="1:16" ht="13.5" customHeight="1" x14ac:dyDescent="0.15">
      <c r="A26" s="217">
        <v>6</v>
      </c>
      <c r="B26" s="218" t="s">
        <v>301</v>
      </c>
      <c r="C26" s="209" t="s">
        <v>481</v>
      </c>
      <c r="D26" s="209" t="s">
        <v>491</v>
      </c>
      <c r="E26" s="209" t="s">
        <v>457</v>
      </c>
      <c r="F26" s="210" t="s">
        <v>434</v>
      </c>
      <c r="G26" s="209" t="s">
        <v>457</v>
      </c>
      <c r="H26" s="210" t="s">
        <v>434</v>
      </c>
      <c r="I26" s="219">
        <v>21</v>
      </c>
      <c r="J26" s="218" t="s">
        <v>324</v>
      </c>
      <c r="K26" s="206" t="s">
        <v>500</v>
      </c>
      <c r="L26" s="206" t="s">
        <v>501</v>
      </c>
      <c r="M26" s="206" t="s">
        <v>434</v>
      </c>
      <c r="N26" s="206" t="s">
        <v>457</v>
      </c>
      <c r="O26" s="206" t="s">
        <v>434</v>
      </c>
      <c r="P26" s="206" t="s">
        <v>457</v>
      </c>
    </row>
    <row r="27" spans="1:16" x14ac:dyDescent="0.15">
      <c r="A27" s="204"/>
      <c r="B27" s="211"/>
      <c r="C27" s="206" t="s">
        <v>492</v>
      </c>
      <c r="D27" s="206" t="s">
        <v>493</v>
      </c>
      <c r="E27" s="206" t="s">
        <v>494</v>
      </c>
      <c r="F27" s="207" t="s">
        <v>495</v>
      </c>
      <c r="G27" s="206" t="s">
        <v>494</v>
      </c>
      <c r="H27" s="207" t="s">
        <v>495</v>
      </c>
      <c r="I27" s="212"/>
      <c r="J27" s="211"/>
      <c r="K27" s="206" t="s">
        <v>502</v>
      </c>
      <c r="L27" s="206" t="s">
        <v>503</v>
      </c>
      <c r="M27" s="206" t="s">
        <v>504</v>
      </c>
      <c r="N27" s="206" t="s">
        <v>505</v>
      </c>
      <c r="O27" s="206" t="s">
        <v>504</v>
      </c>
      <c r="P27" s="206" t="s">
        <v>505</v>
      </c>
    </row>
    <row r="28" spans="1:16" x14ac:dyDescent="0.15">
      <c r="A28" s="204"/>
      <c r="B28" s="211"/>
      <c r="C28" s="206" t="s">
        <v>463</v>
      </c>
      <c r="D28" s="206" t="s">
        <v>496</v>
      </c>
      <c r="E28" s="206" t="s">
        <v>142</v>
      </c>
      <c r="F28" s="207" t="s">
        <v>497</v>
      </c>
      <c r="G28" s="206" t="s">
        <v>142</v>
      </c>
      <c r="H28" s="207" t="s">
        <v>497</v>
      </c>
      <c r="I28" s="212"/>
      <c r="J28" s="211"/>
      <c r="K28" s="206" t="s">
        <v>506</v>
      </c>
      <c r="L28" s="206"/>
      <c r="M28" s="206" t="s">
        <v>458</v>
      </c>
      <c r="N28" s="206" t="s">
        <v>507</v>
      </c>
      <c r="O28" s="206" t="s">
        <v>458</v>
      </c>
      <c r="P28" s="206" t="s">
        <v>507</v>
      </c>
    </row>
    <row r="29" spans="1:16" x14ac:dyDescent="0.15">
      <c r="A29" s="224"/>
      <c r="B29" s="222"/>
      <c r="C29" s="215"/>
      <c r="D29" s="215" t="s">
        <v>498</v>
      </c>
      <c r="E29" s="215"/>
      <c r="F29" s="216" t="s">
        <v>499</v>
      </c>
      <c r="G29" s="215"/>
      <c r="H29" s="216" t="s">
        <v>499</v>
      </c>
      <c r="I29" s="223"/>
      <c r="J29" s="222"/>
      <c r="K29" s="206" t="s">
        <v>508</v>
      </c>
      <c r="L29" s="206"/>
      <c r="M29" s="206" t="s">
        <v>509</v>
      </c>
      <c r="N29" s="206"/>
      <c r="O29" s="206" t="s">
        <v>509</v>
      </c>
      <c r="P29" s="206"/>
    </row>
    <row r="30" spans="1:16" ht="13.5" customHeight="1" x14ac:dyDescent="0.15">
      <c r="A30" s="204">
        <v>7</v>
      </c>
      <c r="B30" s="205" t="s">
        <v>324</v>
      </c>
      <c r="C30" s="206" t="s">
        <v>510</v>
      </c>
      <c r="D30" s="206" t="s">
        <v>501</v>
      </c>
      <c r="E30" s="206" t="s">
        <v>434</v>
      </c>
      <c r="F30" s="207" t="s">
        <v>457</v>
      </c>
      <c r="G30" s="206" t="s">
        <v>434</v>
      </c>
      <c r="H30" s="207" t="s">
        <v>457</v>
      </c>
      <c r="I30" s="208">
        <v>22</v>
      </c>
      <c r="J30" s="205" t="s">
        <v>254</v>
      </c>
      <c r="K30" s="209" t="s">
        <v>481</v>
      </c>
      <c r="L30" s="209" t="s">
        <v>511</v>
      </c>
      <c r="M30" s="209" t="s">
        <v>457</v>
      </c>
      <c r="N30" s="210" t="s">
        <v>434</v>
      </c>
      <c r="O30" s="209" t="s">
        <v>457</v>
      </c>
      <c r="P30" s="209" t="s">
        <v>434</v>
      </c>
    </row>
    <row r="31" spans="1:16" x14ac:dyDescent="0.15">
      <c r="A31" s="204"/>
      <c r="B31" s="211"/>
      <c r="C31" s="206" t="s">
        <v>502</v>
      </c>
      <c r="D31" s="206" t="s">
        <v>503</v>
      </c>
      <c r="E31" s="206" t="s">
        <v>504</v>
      </c>
      <c r="F31" s="207" t="s">
        <v>505</v>
      </c>
      <c r="G31" s="206" t="s">
        <v>504</v>
      </c>
      <c r="H31" s="207" t="s">
        <v>505</v>
      </c>
      <c r="I31" s="212"/>
      <c r="J31" s="211"/>
      <c r="K31" s="206" t="s">
        <v>443</v>
      </c>
      <c r="L31" s="206" t="s">
        <v>446</v>
      </c>
      <c r="M31" s="206" t="s">
        <v>512</v>
      </c>
      <c r="N31" s="207" t="s">
        <v>513</v>
      </c>
      <c r="O31" s="206" t="s">
        <v>512</v>
      </c>
      <c r="P31" s="206" t="s">
        <v>513</v>
      </c>
    </row>
    <row r="32" spans="1:16" x14ac:dyDescent="0.15">
      <c r="A32" s="204"/>
      <c r="B32" s="211"/>
      <c r="C32" s="206" t="s">
        <v>506</v>
      </c>
      <c r="D32" s="206" t="s">
        <v>514</v>
      </c>
      <c r="E32" s="206" t="s">
        <v>515</v>
      </c>
      <c r="F32" s="207" t="s">
        <v>507</v>
      </c>
      <c r="G32" s="206" t="s">
        <v>515</v>
      </c>
      <c r="H32" s="207" t="s">
        <v>507</v>
      </c>
      <c r="I32" s="212"/>
      <c r="J32" s="211"/>
      <c r="K32" s="206" t="s">
        <v>446</v>
      </c>
      <c r="L32" s="206" t="s">
        <v>492</v>
      </c>
      <c r="M32" s="206" t="s">
        <v>64</v>
      </c>
      <c r="N32" s="207" t="s">
        <v>516</v>
      </c>
      <c r="O32" s="206" t="s">
        <v>59</v>
      </c>
      <c r="P32" s="206" t="s">
        <v>516</v>
      </c>
    </row>
    <row r="33" spans="1:16" x14ac:dyDescent="0.15">
      <c r="A33" s="204"/>
      <c r="B33" s="213"/>
      <c r="C33" s="206" t="s">
        <v>517</v>
      </c>
      <c r="D33" s="206"/>
      <c r="E33" s="206" t="s">
        <v>518</v>
      </c>
      <c r="F33" s="207" t="s">
        <v>519</v>
      </c>
      <c r="G33" s="206" t="s">
        <v>518</v>
      </c>
      <c r="H33" s="207" t="s">
        <v>519</v>
      </c>
      <c r="I33" s="214"/>
      <c r="J33" s="213"/>
      <c r="K33" s="215" t="s">
        <v>520</v>
      </c>
      <c r="L33" s="215" t="s">
        <v>467</v>
      </c>
      <c r="M33" s="215"/>
      <c r="N33" s="216" t="s">
        <v>521</v>
      </c>
      <c r="O33" s="215" t="s">
        <v>64</v>
      </c>
      <c r="P33" s="215" t="s">
        <v>521</v>
      </c>
    </row>
    <row r="34" spans="1:16" ht="13.5" customHeight="1" x14ac:dyDescent="0.15">
      <c r="A34" s="217">
        <v>8</v>
      </c>
      <c r="B34" s="218" t="s">
        <v>254</v>
      </c>
      <c r="C34" s="209" t="s">
        <v>481</v>
      </c>
      <c r="D34" s="209" t="s">
        <v>511</v>
      </c>
      <c r="E34" s="209" t="s">
        <v>457</v>
      </c>
      <c r="F34" s="210" t="s">
        <v>434</v>
      </c>
      <c r="G34" s="209" t="s">
        <v>457</v>
      </c>
      <c r="H34" s="210" t="s">
        <v>434</v>
      </c>
      <c r="I34" s="219">
        <v>23</v>
      </c>
      <c r="J34" s="218" t="s">
        <v>261</v>
      </c>
      <c r="K34" s="206" t="s">
        <v>522</v>
      </c>
      <c r="L34" s="206" t="s">
        <v>432</v>
      </c>
      <c r="M34" s="206" t="s">
        <v>434</v>
      </c>
      <c r="N34" s="207" t="s">
        <v>434</v>
      </c>
      <c r="O34" s="206" t="s">
        <v>434</v>
      </c>
      <c r="P34" s="206" t="s">
        <v>434</v>
      </c>
    </row>
    <row r="35" spans="1:16" x14ac:dyDescent="0.15">
      <c r="A35" s="204"/>
      <c r="B35" s="211"/>
      <c r="C35" s="206" t="s">
        <v>443</v>
      </c>
      <c r="D35" s="206" t="s">
        <v>446</v>
      </c>
      <c r="E35" s="206" t="s">
        <v>512</v>
      </c>
      <c r="F35" s="207" t="s">
        <v>513</v>
      </c>
      <c r="G35" s="206" t="s">
        <v>512</v>
      </c>
      <c r="H35" s="207" t="s">
        <v>513</v>
      </c>
      <c r="I35" s="212"/>
      <c r="J35" s="211"/>
      <c r="K35" s="206" t="s">
        <v>523</v>
      </c>
      <c r="L35" s="206" t="s">
        <v>439</v>
      </c>
      <c r="M35" s="206" t="s">
        <v>524</v>
      </c>
      <c r="N35" s="207" t="s">
        <v>525</v>
      </c>
      <c r="O35" s="206" t="s">
        <v>337</v>
      </c>
      <c r="P35" s="206" t="s">
        <v>525</v>
      </c>
    </row>
    <row r="36" spans="1:16" x14ac:dyDescent="0.15">
      <c r="A36" s="204"/>
      <c r="B36" s="211"/>
      <c r="C36" s="206" t="s">
        <v>446</v>
      </c>
      <c r="D36" s="206" t="s">
        <v>492</v>
      </c>
      <c r="E36" s="206" t="s">
        <v>64</v>
      </c>
      <c r="F36" s="207" t="s">
        <v>516</v>
      </c>
      <c r="G36" s="206" t="s">
        <v>59</v>
      </c>
      <c r="H36" s="207" t="s">
        <v>516</v>
      </c>
      <c r="I36" s="212"/>
      <c r="J36" s="211"/>
      <c r="K36" s="206" t="s">
        <v>526</v>
      </c>
      <c r="L36" s="206" t="s">
        <v>446</v>
      </c>
      <c r="M36" s="206" t="s">
        <v>527</v>
      </c>
      <c r="N36" s="207" t="s">
        <v>499</v>
      </c>
      <c r="O36" s="206" t="s">
        <v>528</v>
      </c>
      <c r="P36" s="206" t="s">
        <v>499</v>
      </c>
    </row>
    <row r="37" spans="1:16" x14ac:dyDescent="0.15">
      <c r="A37" s="224"/>
      <c r="B37" s="222"/>
      <c r="C37" s="215" t="s">
        <v>520</v>
      </c>
      <c r="D37" s="215" t="s">
        <v>467</v>
      </c>
      <c r="E37" s="215"/>
      <c r="F37" s="216" t="s">
        <v>521</v>
      </c>
      <c r="G37" s="215" t="s">
        <v>64</v>
      </c>
      <c r="H37" s="216" t="s">
        <v>521</v>
      </c>
      <c r="I37" s="223"/>
      <c r="J37" s="222"/>
      <c r="K37" s="206" t="s">
        <v>529</v>
      </c>
      <c r="L37" s="206" t="s">
        <v>450</v>
      </c>
      <c r="M37" s="206" t="s">
        <v>42</v>
      </c>
      <c r="N37" s="207"/>
      <c r="O37" s="206" t="s">
        <v>42</v>
      </c>
      <c r="P37" s="206"/>
    </row>
    <row r="38" spans="1:16" ht="13.5" customHeight="1" x14ac:dyDescent="0.15">
      <c r="A38" s="204">
        <v>9</v>
      </c>
      <c r="B38" s="205" t="s">
        <v>261</v>
      </c>
      <c r="C38" s="206" t="s">
        <v>522</v>
      </c>
      <c r="D38" s="206" t="s">
        <v>432</v>
      </c>
      <c r="E38" s="206" t="s">
        <v>434</v>
      </c>
      <c r="F38" s="207" t="s">
        <v>434</v>
      </c>
      <c r="G38" s="206" t="s">
        <v>434</v>
      </c>
      <c r="H38" s="207" t="s">
        <v>434</v>
      </c>
      <c r="I38" s="208">
        <v>24</v>
      </c>
      <c r="J38" s="205" t="s">
        <v>273</v>
      </c>
      <c r="K38" s="209" t="s">
        <v>481</v>
      </c>
      <c r="L38" s="209" t="s">
        <v>530</v>
      </c>
      <c r="M38" s="209" t="s">
        <v>434</v>
      </c>
      <c r="N38" s="210" t="s">
        <v>434</v>
      </c>
      <c r="O38" s="209" t="s">
        <v>434</v>
      </c>
      <c r="P38" s="209" t="s">
        <v>434</v>
      </c>
    </row>
    <row r="39" spans="1:16" x14ac:dyDescent="0.15">
      <c r="A39" s="204"/>
      <c r="B39" s="211"/>
      <c r="C39" s="206" t="s">
        <v>523</v>
      </c>
      <c r="D39" s="206" t="s">
        <v>439</v>
      </c>
      <c r="E39" s="206" t="s">
        <v>524</v>
      </c>
      <c r="F39" s="207" t="s">
        <v>525</v>
      </c>
      <c r="G39" s="206" t="s">
        <v>337</v>
      </c>
      <c r="H39" s="207" t="s">
        <v>525</v>
      </c>
      <c r="I39" s="212"/>
      <c r="J39" s="211"/>
      <c r="K39" s="206" t="s">
        <v>531</v>
      </c>
      <c r="L39" s="206" t="s">
        <v>532</v>
      </c>
      <c r="M39" s="206" t="s">
        <v>533</v>
      </c>
      <c r="N39" s="207" t="s">
        <v>534</v>
      </c>
      <c r="O39" s="206" t="s">
        <v>533</v>
      </c>
      <c r="P39" s="206" t="s">
        <v>534</v>
      </c>
    </row>
    <row r="40" spans="1:16" x14ac:dyDescent="0.15">
      <c r="A40" s="204"/>
      <c r="B40" s="211"/>
      <c r="C40" s="206" t="s">
        <v>526</v>
      </c>
      <c r="D40" s="206" t="s">
        <v>446</v>
      </c>
      <c r="E40" s="206" t="s">
        <v>527</v>
      </c>
      <c r="F40" s="207" t="s">
        <v>499</v>
      </c>
      <c r="G40" s="206" t="s">
        <v>528</v>
      </c>
      <c r="H40" s="207" t="s">
        <v>499</v>
      </c>
      <c r="I40" s="212"/>
      <c r="J40" s="211"/>
      <c r="K40" s="206" t="s">
        <v>483</v>
      </c>
      <c r="L40" s="206" t="s">
        <v>535</v>
      </c>
      <c r="M40" s="206" t="s">
        <v>499</v>
      </c>
      <c r="N40" s="207" t="s">
        <v>458</v>
      </c>
      <c r="O40" s="206" t="s">
        <v>499</v>
      </c>
      <c r="P40" s="206" t="s">
        <v>458</v>
      </c>
    </row>
    <row r="41" spans="1:16" x14ac:dyDescent="0.15">
      <c r="A41" s="204"/>
      <c r="B41" s="213"/>
      <c r="C41" s="206" t="s">
        <v>446</v>
      </c>
      <c r="D41" s="206" t="s">
        <v>450</v>
      </c>
      <c r="E41" s="206" t="s">
        <v>42</v>
      </c>
      <c r="F41" s="207"/>
      <c r="G41" s="206" t="s">
        <v>42</v>
      </c>
      <c r="H41" s="207"/>
      <c r="I41" s="214"/>
      <c r="J41" s="213"/>
      <c r="K41" s="215" t="s">
        <v>467</v>
      </c>
      <c r="L41" s="215" t="s">
        <v>508</v>
      </c>
      <c r="M41" s="215" t="s">
        <v>468</v>
      </c>
      <c r="N41" s="216" t="s">
        <v>536</v>
      </c>
      <c r="O41" s="215" t="s">
        <v>468</v>
      </c>
      <c r="P41" s="215" t="s">
        <v>536</v>
      </c>
    </row>
    <row r="42" spans="1:16" ht="13.5" customHeight="1" x14ac:dyDescent="0.15">
      <c r="A42" s="217">
        <v>10</v>
      </c>
      <c r="B42" s="218" t="s">
        <v>273</v>
      </c>
      <c r="C42" s="209" t="s">
        <v>481</v>
      </c>
      <c r="D42" s="209" t="s">
        <v>530</v>
      </c>
      <c r="E42" s="209" t="s">
        <v>434</v>
      </c>
      <c r="F42" s="210" t="s">
        <v>434</v>
      </c>
      <c r="G42" s="209" t="s">
        <v>434</v>
      </c>
      <c r="H42" s="210" t="s">
        <v>434</v>
      </c>
      <c r="I42" s="219">
        <v>25</v>
      </c>
      <c r="J42" s="218" t="s">
        <v>281</v>
      </c>
      <c r="K42" s="206" t="s">
        <v>537</v>
      </c>
      <c r="L42" s="206" t="s">
        <v>480</v>
      </c>
      <c r="M42" s="206" t="s">
        <v>538</v>
      </c>
      <c r="N42" s="206" t="s">
        <v>434</v>
      </c>
      <c r="O42" s="206" t="s">
        <v>538</v>
      </c>
      <c r="P42" s="206" t="s">
        <v>434</v>
      </c>
    </row>
    <row r="43" spans="1:16" x14ac:dyDescent="0.15">
      <c r="A43" s="204"/>
      <c r="B43" s="211"/>
      <c r="C43" s="206" t="s">
        <v>531</v>
      </c>
      <c r="D43" s="206" t="s">
        <v>532</v>
      </c>
      <c r="E43" s="206" t="s">
        <v>533</v>
      </c>
      <c r="F43" s="207" t="s">
        <v>534</v>
      </c>
      <c r="G43" s="206" t="s">
        <v>533</v>
      </c>
      <c r="H43" s="207" t="s">
        <v>534</v>
      </c>
      <c r="I43" s="212"/>
      <c r="J43" s="211"/>
      <c r="K43" s="206" t="s">
        <v>539</v>
      </c>
      <c r="L43" s="206" t="s">
        <v>439</v>
      </c>
      <c r="M43" s="206" t="s">
        <v>462</v>
      </c>
      <c r="N43" s="206" t="s">
        <v>512</v>
      </c>
      <c r="O43" s="206" t="s">
        <v>462</v>
      </c>
      <c r="P43" s="206" t="s">
        <v>512</v>
      </c>
    </row>
    <row r="44" spans="1:16" x14ac:dyDescent="0.15">
      <c r="A44" s="204"/>
      <c r="B44" s="211"/>
      <c r="C44" s="206" t="s">
        <v>483</v>
      </c>
      <c r="D44" s="206" t="s">
        <v>535</v>
      </c>
      <c r="E44" s="206" t="s">
        <v>499</v>
      </c>
      <c r="F44" s="207" t="s">
        <v>458</v>
      </c>
      <c r="G44" s="206" t="s">
        <v>499</v>
      </c>
      <c r="H44" s="207" t="s">
        <v>458</v>
      </c>
      <c r="I44" s="212"/>
      <c r="J44" s="211"/>
      <c r="K44" s="206" t="s">
        <v>540</v>
      </c>
      <c r="L44" s="206" t="s">
        <v>492</v>
      </c>
      <c r="M44" s="206"/>
      <c r="N44" s="206" t="s">
        <v>499</v>
      </c>
      <c r="O44" s="206"/>
      <c r="P44" s="206" t="s">
        <v>499</v>
      </c>
    </row>
    <row r="45" spans="1:16" x14ac:dyDescent="0.15">
      <c r="A45" s="224"/>
      <c r="B45" s="222"/>
      <c r="C45" s="215" t="s">
        <v>467</v>
      </c>
      <c r="D45" s="215" t="s">
        <v>508</v>
      </c>
      <c r="E45" s="215" t="s">
        <v>468</v>
      </c>
      <c r="F45" s="216" t="s">
        <v>536</v>
      </c>
      <c r="G45" s="215" t="s">
        <v>468</v>
      </c>
      <c r="H45" s="216" t="s">
        <v>536</v>
      </c>
      <c r="I45" s="223"/>
      <c r="J45" s="222"/>
      <c r="K45" s="206"/>
      <c r="L45" s="206" t="s">
        <v>446</v>
      </c>
      <c r="M45" s="206"/>
      <c r="N45" s="206"/>
      <c r="O45" s="206"/>
      <c r="P45" s="206"/>
    </row>
    <row r="46" spans="1:16" ht="13.5" customHeight="1" x14ac:dyDescent="0.15">
      <c r="A46" s="204">
        <v>11</v>
      </c>
      <c r="B46" s="205" t="s">
        <v>281</v>
      </c>
      <c r="C46" s="206" t="s">
        <v>541</v>
      </c>
      <c r="D46" s="206" t="s">
        <v>480</v>
      </c>
      <c r="E46" s="206" t="s">
        <v>434</v>
      </c>
      <c r="F46" s="207" t="s">
        <v>434</v>
      </c>
      <c r="G46" s="206" t="s">
        <v>434</v>
      </c>
      <c r="H46" s="207" t="s">
        <v>434</v>
      </c>
      <c r="I46" s="208">
        <v>26</v>
      </c>
      <c r="J46" s="205" t="s">
        <v>30</v>
      </c>
      <c r="K46" s="209" t="s">
        <v>542</v>
      </c>
      <c r="L46" s="209" t="s">
        <v>543</v>
      </c>
      <c r="M46" s="209" t="s">
        <v>434</v>
      </c>
      <c r="N46" s="209" t="s">
        <v>434</v>
      </c>
      <c r="O46" s="209" t="s">
        <v>434</v>
      </c>
      <c r="P46" s="209" t="s">
        <v>434</v>
      </c>
    </row>
    <row r="47" spans="1:16" x14ac:dyDescent="0.15">
      <c r="A47" s="204"/>
      <c r="B47" s="211"/>
      <c r="C47" s="206" t="s">
        <v>544</v>
      </c>
      <c r="D47" s="206" t="s">
        <v>439</v>
      </c>
      <c r="E47" s="206" t="s">
        <v>545</v>
      </c>
      <c r="F47" s="207" t="s">
        <v>512</v>
      </c>
      <c r="G47" s="206" t="s">
        <v>545</v>
      </c>
      <c r="H47" s="207" t="s">
        <v>512</v>
      </c>
      <c r="I47" s="212"/>
      <c r="J47" s="211"/>
      <c r="K47" s="206" t="s">
        <v>546</v>
      </c>
      <c r="L47" s="206" t="s">
        <v>443</v>
      </c>
      <c r="M47" s="206" t="s">
        <v>547</v>
      </c>
      <c r="N47" s="206" t="s">
        <v>548</v>
      </c>
      <c r="O47" s="206" t="s">
        <v>547</v>
      </c>
      <c r="P47" s="206" t="s">
        <v>548</v>
      </c>
    </row>
    <row r="48" spans="1:16" x14ac:dyDescent="0.15">
      <c r="A48" s="204"/>
      <c r="B48" s="211"/>
      <c r="C48" s="206" t="s">
        <v>489</v>
      </c>
      <c r="D48" s="206" t="s">
        <v>492</v>
      </c>
      <c r="E48" s="206" t="s">
        <v>122</v>
      </c>
      <c r="F48" s="207" t="s">
        <v>499</v>
      </c>
      <c r="G48" s="206" t="s">
        <v>122</v>
      </c>
      <c r="H48" s="207" t="s">
        <v>499</v>
      </c>
      <c r="I48" s="212"/>
      <c r="J48" s="211"/>
      <c r="K48" s="206" t="s">
        <v>549</v>
      </c>
      <c r="L48" s="206" t="s">
        <v>447</v>
      </c>
      <c r="M48" s="206" t="s">
        <v>550</v>
      </c>
      <c r="N48" s="206" t="s">
        <v>551</v>
      </c>
      <c r="O48" s="206" t="s">
        <v>550</v>
      </c>
      <c r="P48" s="206" t="s">
        <v>551</v>
      </c>
    </row>
    <row r="49" spans="1:16" x14ac:dyDescent="0.15">
      <c r="A49" s="204"/>
      <c r="B49" s="213"/>
      <c r="C49" s="206" t="s">
        <v>123</v>
      </c>
      <c r="D49" s="206" t="s">
        <v>446</v>
      </c>
      <c r="E49" s="206"/>
      <c r="F49" s="207"/>
      <c r="G49" s="206"/>
      <c r="H49" s="207"/>
      <c r="I49" s="214"/>
      <c r="J49" s="213"/>
      <c r="K49" s="215" t="s">
        <v>508</v>
      </c>
      <c r="L49" s="215" t="s">
        <v>552</v>
      </c>
      <c r="M49" s="215" t="s">
        <v>536</v>
      </c>
      <c r="N49" s="215" t="s">
        <v>42</v>
      </c>
      <c r="O49" s="215" t="s">
        <v>536</v>
      </c>
      <c r="P49" s="215" t="s">
        <v>42</v>
      </c>
    </row>
    <row r="50" spans="1:16" ht="13.5" customHeight="1" x14ac:dyDescent="0.15">
      <c r="A50" s="225">
        <v>12</v>
      </c>
      <c r="B50" s="218" t="s">
        <v>30</v>
      </c>
      <c r="C50" s="209" t="s">
        <v>542</v>
      </c>
      <c r="D50" s="209" t="s">
        <v>543</v>
      </c>
      <c r="E50" s="209" t="s">
        <v>434</v>
      </c>
      <c r="F50" s="210" t="s">
        <v>434</v>
      </c>
      <c r="G50" s="209" t="s">
        <v>434</v>
      </c>
      <c r="H50" s="210" t="s">
        <v>434</v>
      </c>
      <c r="I50" s="219">
        <v>27</v>
      </c>
      <c r="J50" s="218" t="s">
        <v>301</v>
      </c>
      <c r="K50" s="206" t="s">
        <v>510</v>
      </c>
      <c r="L50" s="206" t="s">
        <v>510</v>
      </c>
      <c r="M50" s="206" t="s">
        <v>457</v>
      </c>
      <c r="N50" s="207" t="s">
        <v>434</v>
      </c>
      <c r="O50" s="206" t="s">
        <v>457</v>
      </c>
      <c r="P50" s="206" t="s">
        <v>434</v>
      </c>
    </row>
    <row r="51" spans="1:16" x14ac:dyDescent="0.15">
      <c r="A51" s="204"/>
      <c r="B51" s="211"/>
      <c r="C51" s="206" t="s">
        <v>546</v>
      </c>
      <c r="D51" s="206" t="s">
        <v>443</v>
      </c>
      <c r="E51" s="206" t="s">
        <v>547</v>
      </c>
      <c r="F51" s="207" t="s">
        <v>548</v>
      </c>
      <c r="G51" s="206" t="s">
        <v>547</v>
      </c>
      <c r="H51" s="207" t="s">
        <v>548</v>
      </c>
      <c r="I51" s="212"/>
      <c r="J51" s="211"/>
      <c r="K51" s="206" t="s">
        <v>553</v>
      </c>
      <c r="L51" s="206" t="s">
        <v>554</v>
      </c>
      <c r="M51" s="206" t="s">
        <v>555</v>
      </c>
      <c r="N51" s="207" t="s">
        <v>556</v>
      </c>
      <c r="O51" s="206" t="s">
        <v>555</v>
      </c>
      <c r="P51" s="206" t="s">
        <v>556</v>
      </c>
    </row>
    <row r="52" spans="1:16" x14ac:dyDescent="0.15">
      <c r="A52" s="204"/>
      <c r="B52" s="211"/>
      <c r="C52" s="206" t="s">
        <v>549</v>
      </c>
      <c r="D52" s="206" t="s">
        <v>446</v>
      </c>
      <c r="E52" s="206" t="s">
        <v>550</v>
      </c>
      <c r="F52" s="207" t="s">
        <v>557</v>
      </c>
      <c r="G52" s="206" t="s">
        <v>550</v>
      </c>
      <c r="H52" s="207" t="s">
        <v>558</v>
      </c>
      <c r="I52" s="212"/>
      <c r="J52" s="211"/>
      <c r="K52" s="206" t="s">
        <v>439</v>
      </c>
      <c r="L52" s="206" t="s">
        <v>450</v>
      </c>
      <c r="M52" s="206" t="s">
        <v>559</v>
      </c>
      <c r="N52" s="207" t="s">
        <v>560</v>
      </c>
      <c r="O52" s="206" t="s">
        <v>561</v>
      </c>
      <c r="P52" s="206" t="s">
        <v>560</v>
      </c>
    </row>
    <row r="53" spans="1:16" x14ac:dyDescent="0.15">
      <c r="A53" s="224"/>
      <c r="B53" s="222"/>
      <c r="C53" s="215" t="s">
        <v>562</v>
      </c>
      <c r="D53" s="215" t="s">
        <v>552</v>
      </c>
      <c r="E53" s="215" t="s">
        <v>563</v>
      </c>
      <c r="F53" s="216" t="s">
        <v>42</v>
      </c>
      <c r="G53" s="215" t="s">
        <v>563</v>
      </c>
      <c r="H53" s="216" t="s">
        <v>42</v>
      </c>
      <c r="I53" s="223"/>
      <c r="J53" s="222"/>
      <c r="K53" s="206" t="s">
        <v>492</v>
      </c>
      <c r="L53" s="206" t="s">
        <v>64</v>
      </c>
      <c r="M53" s="206" t="s">
        <v>59</v>
      </c>
      <c r="N53" s="207" t="s">
        <v>520</v>
      </c>
      <c r="O53" s="206" t="s">
        <v>59</v>
      </c>
      <c r="P53" s="206" t="s">
        <v>520</v>
      </c>
    </row>
    <row r="54" spans="1:16" ht="13.5" customHeight="1" x14ac:dyDescent="0.15">
      <c r="A54" s="226">
        <v>13</v>
      </c>
      <c r="B54" s="205" t="s">
        <v>301</v>
      </c>
      <c r="C54" s="206" t="s">
        <v>510</v>
      </c>
      <c r="D54" s="206" t="s">
        <v>510</v>
      </c>
      <c r="E54" s="206" t="s">
        <v>457</v>
      </c>
      <c r="F54" s="207" t="s">
        <v>434</v>
      </c>
      <c r="G54" s="206" t="s">
        <v>457</v>
      </c>
      <c r="H54" s="207" t="s">
        <v>434</v>
      </c>
      <c r="I54" s="208">
        <v>28</v>
      </c>
      <c r="J54" s="205" t="s">
        <v>324</v>
      </c>
      <c r="K54" s="209" t="s">
        <v>564</v>
      </c>
      <c r="L54" s="209" t="s">
        <v>432</v>
      </c>
      <c r="M54" s="209" t="s">
        <v>434</v>
      </c>
      <c r="N54" s="210" t="s">
        <v>434</v>
      </c>
      <c r="O54" s="209" t="s">
        <v>434</v>
      </c>
      <c r="P54" s="209" t="s">
        <v>434</v>
      </c>
    </row>
    <row r="55" spans="1:16" x14ac:dyDescent="0.15">
      <c r="A55" s="204"/>
      <c r="B55" s="211"/>
      <c r="C55" s="206" t="s">
        <v>553</v>
      </c>
      <c r="D55" s="206" t="s">
        <v>554</v>
      </c>
      <c r="E55" s="206" t="s">
        <v>555</v>
      </c>
      <c r="F55" s="207" t="s">
        <v>556</v>
      </c>
      <c r="G55" s="206" t="s">
        <v>555</v>
      </c>
      <c r="H55" s="207" t="s">
        <v>556</v>
      </c>
      <c r="I55" s="212"/>
      <c r="J55" s="211"/>
      <c r="K55" s="206" t="s">
        <v>565</v>
      </c>
      <c r="L55" s="206" t="s">
        <v>443</v>
      </c>
      <c r="M55" s="206" t="s">
        <v>566</v>
      </c>
      <c r="N55" s="207" t="s">
        <v>567</v>
      </c>
      <c r="O55" s="206" t="s">
        <v>566</v>
      </c>
      <c r="P55" s="206" t="s">
        <v>567</v>
      </c>
    </row>
    <row r="56" spans="1:16" x14ac:dyDescent="0.15">
      <c r="A56" s="204"/>
      <c r="B56" s="211"/>
      <c r="C56" s="206" t="s">
        <v>439</v>
      </c>
      <c r="D56" s="206" t="s">
        <v>450</v>
      </c>
      <c r="E56" s="206" t="s">
        <v>559</v>
      </c>
      <c r="F56" s="207" t="s">
        <v>560</v>
      </c>
      <c r="G56" s="206" t="s">
        <v>561</v>
      </c>
      <c r="H56" s="207" t="s">
        <v>560</v>
      </c>
      <c r="I56" s="212"/>
      <c r="J56" s="211"/>
      <c r="K56" s="206" t="s">
        <v>568</v>
      </c>
      <c r="L56" s="206" t="s">
        <v>446</v>
      </c>
      <c r="M56" s="206" t="s">
        <v>458</v>
      </c>
      <c r="N56" s="207" t="s">
        <v>569</v>
      </c>
      <c r="O56" s="206" t="s">
        <v>458</v>
      </c>
      <c r="P56" s="206" t="s">
        <v>569</v>
      </c>
    </row>
    <row r="57" spans="1:16" x14ac:dyDescent="0.15">
      <c r="A57" s="204"/>
      <c r="B57" s="213"/>
      <c r="C57" s="206" t="s">
        <v>492</v>
      </c>
      <c r="D57" s="206" t="s">
        <v>64</v>
      </c>
      <c r="E57" s="206" t="s">
        <v>59</v>
      </c>
      <c r="F57" s="207" t="s">
        <v>520</v>
      </c>
      <c r="G57" s="206" t="s">
        <v>59</v>
      </c>
      <c r="H57" s="207" t="s">
        <v>520</v>
      </c>
      <c r="I57" s="214"/>
      <c r="J57" s="213"/>
      <c r="K57" s="215" t="s">
        <v>570</v>
      </c>
      <c r="L57" s="215" t="s">
        <v>489</v>
      </c>
      <c r="M57" s="215" t="s">
        <v>571</v>
      </c>
      <c r="N57" s="216" t="s">
        <v>59</v>
      </c>
      <c r="O57" s="215" t="s">
        <v>571</v>
      </c>
      <c r="P57" s="215" t="s">
        <v>59</v>
      </c>
    </row>
    <row r="58" spans="1:16" ht="13.5" customHeight="1" x14ac:dyDescent="0.15">
      <c r="A58" s="217">
        <v>14</v>
      </c>
      <c r="B58" s="218" t="s">
        <v>324</v>
      </c>
      <c r="C58" s="209" t="s">
        <v>564</v>
      </c>
      <c r="D58" s="209" t="s">
        <v>432</v>
      </c>
      <c r="E58" s="209" t="s">
        <v>434</v>
      </c>
      <c r="F58" s="210" t="s">
        <v>434</v>
      </c>
      <c r="G58" s="209" t="s">
        <v>434</v>
      </c>
      <c r="H58" s="210" t="s">
        <v>434</v>
      </c>
      <c r="I58" s="219">
        <v>29</v>
      </c>
      <c r="J58" s="218" t="s">
        <v>254</v>
      </c>
      <c r="K58" s="206" t="s">
        <v>432</v>
      </c>
      <c r="L58" s="206" t="s">
        <v>470</v>
      </c>
      <c r="M58" s="206" t="s">
        <v>434</v>
      </c>
      <c r="N58" s="206" t="s">
        <v>434</v>
      </c>
      <c r="O58" s="206" t="s">
        <v>434</v>
      </c>
      <c r="P58" s="206" t="s">
        <v>434</v>
      </c>
    </row>
    <row r="59" spans="1:16" x14ac:dyDescent="0.15">
      <c r="A59" s="204"/>
      <c r="B59" s="211"/>
      <c r="C59" s="206" t="s">
        <v>572</v>
      </c>
      <c r="D59" s="206" t="s">
        <v>443</v>
      </c>
      <c r="E59" s="206" t="s">
        <v>566</v>
      </c>
      <c r="F59" s="207" t="s">
        <v>567</v>
      </c>
      <c r="G59" s="206" t="s">
        <v>566</v>
      </c>
      <c r="H59" s="207" t="s">
        <v>567</v>
      </c>
      <c r="I59" s="212"/>
      <c r="J59" s="211"/>
      <c r="K59" s="206" t="s">
        <v>439</v>
      </c>
      <c r="L59" s="206" t="s">
        <v>573</v>
      </c>
      <c r="M59" s="206" t="s">
        <v>441</v>
      </c>
      <c r="N59" s="206" t="s">
        <v>442</v>
      </c>
      <c r="O59" s="206" t="s">
        <v>441</v>
      </c>
      <c r="P59" s="206" t="s">
        <v>442</v>
      </c>
    </row>
    <row r="60" spans="1:16" x14ac:dyDescent="0.15">
      <c r="A60" s="204"/>
      <c r="B60" s="211"/>
      <c r="C60" s="206" t="s">
        <v>568</v>
      </c>
      <c r="D60" s="206" t="s">
        <v>446</v>
      </c>
      <c r="E60" s="206" t="s">
        <v>458</v>
      </c>
      <c r="F60" s="207" t="s">
        <v>569</v>
      </c>
      <c r="G60" s="206" t="s">
        <v>458</v>
      </c>
      <c r="H60" s="207" t="s">
        <v>569</v>
      </c>
      <c r="I60" s="212"/>
      <c r="J60" s="211"/>
      <c r="K60" s="206" t="s">
        <v>452</v>
      </c>
      <c r="L60" s="206" t="s">
        <v>447</v>
      </c>
      <c r="M60" s="206" t="s">
        <v>267</v>
      </c>
      <c r="N60" s="206" t="s">
        <v>448</v>
      </c>
      <c r="O60" s="206" t="s">
        <v>267</v>
      </c>
      <c r="P60" s="206" t="s">
        <v>449</v>
      </c>
    </row>
    <row r="61" spans="1:16" x14ac:dyDescent="0.15">
      <c r="A61" s="224"/>
      <c r="B61" s="222"/>
      <c r="C61" s="215" t="s">
        <v>123</v>
      </c>
      <c r="D61" s="215" t="s">
        <v>489</v>
      </c>
      <c r="E61" s="215" t="s">
        <v>519</v>
      </c>
      <c r="F61" s="216" t="s">
        <v>59</v>
      </c>
      <c r="G61" s="215" t="s">
        <v>574</v>
      </c>
      <c r="H61" s="216" t="s">
        <v>59</v>
      </c>
      <c r="I61" s="223"/>
      <c r="J61" s="222"/>
      <c r="K61" s="206"/>
      <c r="L61" s="206"/>
      <c r="M61" s="206"/>
      <c r="N61" s="206" t="s">
        <v>499</v>
      </c>
      <c r="O61" s="206"/>
      <c r="P61" s="206" t="s">
        <v>499</v>
      </c>
    </row>
    <row r="62" spans="1:16" ht="13.5" customHeight="1" x14ac:dyDescent="0.15">
      <c r="A62" s="204">
        <v>15</v>
      </c>
      <c r="B62" s="205" t="s">
        <v>254</v>
      </c>
      <c r="C62" s="206" t="s">
        <v>432</v>
      </c>
      <c r="D62" s="206" t="s">
        <v>470</v>
      </c>
      <c r="E62" s="206" t="s">
        <v>434</v>
      </c>
      <c r="F62" s="207" t="s">
        <v>434</v>
      </c>
      <c r="G62" s="206" t="s">
        <v>434</v>
      </c>
      <c r="H62" s="207" t="s">
        <v>434</v>
      </c>
      <c r="I62" s="208">
        <v>30</v>
      </c>
      <c r="J62" s="205" t="s">
        <v>261</v>
      </c>
      <c r="K62" s="209" t="s">
        <v>435</v>
      </c>
      <c r="L62" s="209" t="s">
        <v>543</v>
      </c>
      <c r="M62" s="209" t="s">
        <v>437</v>
      </c>
      <c r="N62" s="210" t="s">
        <v>575</v>
      </c>
      <c r="O62" s="209" t="s">
        <v>437</v>
      </c>
      <c r="P62" s="209" t="s">
        <v>575</v>
      </c>
    </row>
    <row r="63" spans="1:16" x14ac:dyDescent="0.15">
      <c r="A63" s="204"/>
      <c r="B63" s="211"/>
      <c r="C63" s="206" t="s">
        <v>439</v>
      </c>
      <c r="D63" s="206" t="s">
        <v>573</v>
      </c>
      <c r="E63" s="206" t="s">
        <v>441</v>
      </c>
      <c r="F63" s="207" t="s">
        <v>442</v>
      </c>
      <c r="G63" s="206" t="s">
        <v>441</v>
      </c>
      <c r="H63" s="207" t="s">
        <v>442</v>
      </c>
      <c r="I63" s="212"/>
      <c r="J63" s="211"/>
      <c r="K63" s="206" t="s">
        <v>443</v>
      </c>
      <c r="L63" s="206" t="s">
        <v>439</v>
      </c>
      <c r="M63" s="206" t="s">
        <v>458</v>
      </c>
      <c r="N63" s="207" t="s">
        <v>445</v>
      </c>
      <c r="O63" s="206" t="s">
        <v>458</v>
      </c>
      <c r="P63" s="206" t="s">
        <v>445</v>
      </c>
    </row>
    <row r="64" spans="1:16" x14ac:dyDescent="0.15">
      <c r="A64" s="204"/>
      <c r="B64" s="211"/>
      <c r="C64" s="206" t="s">
        <v>446</v>
      </c>
      <c r="D64" s="206" t="s">
        <v>447</v>
      </c>
      <c r="E64" s="206" t="s">
        <v>267</v>
      </c>
      <c r="F64" s="207" t="s">
        <v>448</v>
      </c>
      <c r="G64" s="206" t="s">
        <v>267</v>
      </c>
      <c r="H64" s="207" t="s">
        <v>449</v>
      </c>
      <c r="I64" s="212"/>
      <c r="J64" s="211"/>
      <c r="K64" s="206" t="s">
        <v>446</v>
      </c>
      <c r="L64" s="206" t="s">
        <v>450</v>
      </c>
      <c r="M64" s="206"/>
      <c r="N64" s="207" t="s">
        <v>451</v>
      </c>
      <c r="O64" s="206"/>
      <c r="P64" s="206" t="s">
        <v>451</v>
      </c>
    </row>
    <row r="65" spans="1:16" x14ac:dyDescent="0.15">
      <c r="A65" s="204"/>
      <c r="B65" s="213"/>
      <c r="C65" s="206" t="s">
        <v>452</v>
      </c>
      <c r="D65" s="206" t="s">
        <v>64</v>
      </c>
      <c r="E65" s="206"/>
      <c r="F65" s="207" t="s">
        <v>490</v>
      </c>
      <c r="G65" s="206"/>
      <c r="H65" s="207" t="s">
        <v>490</v>
      </c>
      <c r="I65" s="214"/>
      <c r="J65" s="213"/>
      <c r="K65" s="215" t="s">
        <v>576</v>
      </c>
      <c r="L65" s="215" t="s">
        <v>446</v>
      </c>
      <c r="M65" s="215"/>
      <c r="N65" s="216" t="s">
        <v>42</v>
      </c>
      <c r="O65" s="215"/>
      <c r="P65" s="215" t="s">
        <v>42</v>
      </c>
    </row>
    <row r="66" spans="1:16" x14ac:dyDescent="0.15">
      <c r="A66" s="178"/>
      <c r="B66" s="179"/>
      <c r="C66" s="179"/>
      <c r="D66" s="179"/>
      <c r="E66" s="179"/>
      <c r="F66" s="179"/>
      <c r="G66" s="179"/>
      <c r="H66" s="179"/>
      <c r="I66" s="219">
        <v>31</v>
      </c>
      <c r="J66" s="219" t="s">
        <v>273</v>
      </c>
      <c r="K66" s="206" t="s">
        <v>455</v>
      </c>
      <c r="L66" s="206" t="s">
        <v>522</v>
      </c>
      <c r="M66" s="206" t="s">
        <v>457</v>
      </c>
      <c r="N66" s="206" t="s">
        <v>434</v>
      </c>
      <c r="O66" s="206" t="s">
        <v>457</v>
      </c>
      <c r="P66" s="206" t="s">
        <v>434</v>
      </c>
    </row>
    <row r="67" spans="1:16" x14ac:dyDescent="0.15">
      <c r="A67" s="171"/>
      <c r="B67" s="144"/>
      <c r="C67" s="144"/>
      <c r="D67" s="144"/>
      <c r="E67" s="144"/>
      <c r="F67" s="144"/>
      <c r="G67" s="144"/>
      <c r="H67" s="144"/>
      <c r="I67" s="212"/>
      <c r="J67" s="227"/>
      <c r="K67" s="206" t="s">
        <v>459</v>
      </c>
      <c r="L67" s="206" t="s">
        <v>460</v>
      </c>
      <c r="M67" s="206" t="s">
        <v>461</v>
      </c>
      <c r="N67" s="206" t="s">
        <v>462</v>
      </c>
      <c r="O67" s="206" t="s">
        <v>461</v>
      </c>
      <c r="P67" s="206" t="s">
        <v>462</v>
      </c>
    </row>
    <row r="68" spans="1:16" x14ac:dyDescent="0.15">
      <c r="A68" s="171"/>
      <c r="B68" s="144"/>
      <c r="C68" s="144"/>
      <c r="D68" s="144"/>
      <c r="E68" s="144"/>
      <c r="F68" s="144"/>
      <c r="G68" s="144"/>
      <c r="H68" s="144"/>
      <c r="I68" s="212"/>
      <c r="J68" s="227"/>
      <c r="K68" s="206" t="s">
        <v>463</v>
      </c>
      <c r="L68" s="206" t="s">
        <v>464</v>
      </c>
      <c r="M68" s="206" t="s">
        <v>465</v>
      </c>
      <c r="N68" s="206" t="s">
        <v>577</v>
      </c>
      <c r="O68" s="206" t="s">
        <v>465</v>
      </c>
      <c r="P68" s="206" t="s">
        <v>577</v>
      </c>
    </row>
    <row r="69" spans="1:16" x14ac:dyDescent="0.15">
      <c r="A69" s="171"/>
      <c r="B69" s="144"/>
      <c r="C69" s="144"/>
      <c r="D69" s="144"/>
      <c r="E69" s="144"/>
      <c r="F69" s="144"/>
      <c r="G69" s="144"/>
      <c r="H69" s="144"/>
      <c r="I69" s="223"/>
      <c r="J69" s="228"/>
      <c r="K69" s="206"/>
      <c r="L69" s="206" t="s">
        <v>443</v>
      </c>
      <c r="M69" s="215"/>
      <c r="N69" s="215" t="s">
        <v>59</v>
      </c>
      <c r="O69" s="215"/>
      <c r="P69" s="215" t="s">
        <v>59</v>
      </c>
    </row>
    <row r="70" spans="1:16" x14ac:dyDescent="0.15">
      <c r="A70" s="171"/>
      <c r="B70" s="144"/>
      <c r="C70" s="144"/>
      <c r="D70" s="144"/>
      <c r="E70" s="144"/>
      <c r="F70" s="144"/>
      <c r="G70" s="144"/>
      <c r="H70" s="144"/>
      <c r="K70" s="179"/>
      <c r="L70" s="179"/>
      <c r="M70" s="179"/>
      <c r="N70" s="179"/>
      <c r="O70" s="179"/>
      <c r="P70" s="179"/>
    </row>
    <row r="71" spans="1:16" x14ac:dyDescent="0.15">
      <c r="A71" s="171"/>
      <c r="B71" s="144"/>
      <c r="C71" s="144"/>
      <c r="D71" s="144"/>
      <c r="E71" s="144"/>
      <c r="F71" s="144"/>
      <c r="G71" s="144"/>
      <c r="H71" s="144"/>
      <c r="K71" s="144"/>
      <c r="L71" s="144"/>
      <c r="M71" s="144"/>
      <c r="N71" s="144"/>
      <c r="O71" s="144"/>
      <c r="P71" s="144"/>
    </row>
  </sheetData>
  <mergeCells count="72">
    <mergeCell ref="I66:I69"/>
    <mergeCell ref="J66:J69"/>
    <mergeCell ref="A58:A61"/>
    <mergeCell ref="B58:B61"/>
    <mergeCell ref="I58:I61"/>
    <mergeCell ref="J58:J61"/>
    <mergeCell ref="A62:A65"/>
    <mergeCell ref="B62:B65"/>
    <mergeCell ref="I62:I65"/>
    <mergeCell ref="J62:J65"/>
    <mergeCell ref="A50:A53"/>
    <mergeCell ref="B50:B53"/>
    <mergeCell ref="I50:I53"/>
    <mergeCell ref="J50:J53"/>
    <mergeCell ref="A54:A57"/>
    <mergeCell ref="B54:B57"/>
    <mergeCell ref="I54:I57"/>
    <mergeCell ref="J54:J57"/>
    <mergeCell ref="A42:A45"/>
    <mergeCell ref="B42:B45"/>
    <mergeCell ref="I42:I45"/>
    <mergeCell ref="J42:J45"/>
    <mergeCell ref="A46:A49"/>
    <mergeCell ref="B46:B49"/>
    <mergeCell ref="I46:I49"/>
    <mergeCell ref="J46:J49"/>
    <mergeCell ref="A34:A37"/>
    <mergeCell ref="B34:B37"/>
    <mergeCell ref="I34:I37"/>
    <mergeCell ref="J34:J37"/>
    <mergeCell ref="A38:A41"/>
    <mergeCell ref="B38:B41"/>
    <mergeCell ref="I38:I41"/>
    <mergeCell ref="J38:J41"/>
    <mergeCell ref="A26:A29"/>
    <mergeCell ref="B26:B29"/>
    <mergeCell ref="I26:I29"/>
    <mergeCell ref="J26:J29"/>
    <mergeCell ref="A30:A33"/>
    <mergeCell ref="B30:B33"/>
    <mergeCell ref="I30:I33"/>
    <mergeCell ref="J30:J33"/>
    <mergeCell ref="A18:A21"/>
    <mergeCell ref="B18:B21"/>
    <mergeCell ref="I18:I21"/>
    <mergeCell ref="J18:J21"/>
    <mergeCell ref="A22:A25"/>
    <mergeCell ref="B22:B25"/>
    <mergeCell ref="I22:I25"/>
    <mergeCell ref="J22:J25"/>
    <mergeCell ref="A10:A13"/>
    <mergeCell ref="B10:B13"/>
    <mergeCell ref="I10:I13"/>
    <mergeCell ref="J10:J13"/>
    <mergeCell ref="A14:A17"/>
    <mergeCell ref="B14:B17"/>
    <mergeCell ref="I14:I17"/>
    <mergeCell ref="J14:J17"/>
    <mergeCell ref="J2:J5"/>
    <mergeCell ref="K2:L4"/>
    <mergeCell ref="M2:N4"/>
    <mergeCell ref="O2:P4"/>
    <mergeCell ref="A6:A9"/>
    <mergeCell ref="B6:B9"/>
    <mergeCell ref="I6:I9"/>
    <mergeCell ref="J6:J9"/>
    <mergeCell ref="A2:A5"/>
    <mergeCell ref="B2:B5"/>
    <mergeCell ref="C2:D4"/>
    <mergeCell ref="E2:F4"/>
    <mergeCell ref="G2:H4"/>
    <mergeCell ref="I2:I5"/>
  </mergeCells>
  <phoneticPr fontId="19"/>
  <printOptions horizontalCentered="1" verticalCentered="1"/>
  <pageMargins left="0.39370078740157483" right="0.39370078740157483" top="0.39370078740157483" bottom="0.39370078740157483" header="0.19685039370078741" footer="0.19685039370078741"/>
  <pageSetup paperSize="12" scale="73"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228</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200</v>
      </c>
      <c r="C12" s="47" t="s">
        <v>98</v>
      </c>
      <c r="D12" s="48">
        <v>50</v>
      </c>
      <c r="E12" s="49" t="s">
        <v>32</v>
      </c>
      <c r="F12" s="49">
        <f>ROUNDUP(D12*0.75,2)</f>
        <v>37.5</v>
      </c>
      <c r="G12" s="50">
        <f>ROUNDUP((K4*D12)+(K5*D12*0.75)+(K6*(D12*2)),0)</f>
        <v>0</v>
      </c>
      <c r="H12" s="50">
        <f>G12+(G12*10/100)</f>
        <v>0</v>
      </c>
      <c r="I12" s="101" t="s">
        <v>201</v>
      </c>
      <c r="J12" s="102"/>
      <c r="K12" s="51" t="s">
        <v>29</v>
      </c>
      <c r="L12" s="52">
        <f>ROUNDUP((K4*M12)+(K5*M12*0.75)+(K6*(M12*2)),2)</f>
        <v>0</v>
      </c>
      <c r="M12" s="48">
        <v>1</v>
      </c>
      <c r="N12" s="53">
        <f t="shared" ref="N12:N18" si="0">ROUNDUP(M12*0.75,2)</f>
        <v>0.75</v>
      </c>
      <c r="O12" s="54"/>
      <c r="P12" s="73"/>
    </row>
    <row r="13" spans="1:17" ht="18.75" customHeight="1" x14ac:dyDescent="0.15">
      <c r="A13" s="83"/>
      <c r="B13" s="47"/>
      <c r="C13" s="47" t="s">
        <v>26</v>
      </c>
      <c r="D13" s="48">
        <v>20</v>
      </c>
      <c r="E13" s="49" t="s">
        <v>32</v>
      </c>
      <c r="F13" s="49">
        <f>ROUNDUP(D13*0.75,2)</f>
        <v>15</v>
      </c>
      <c r="G13" s="50">
        <f>ROUNDUP((K4*D13)+(K5*D13*0.75)+(K6*(D13*2)),0)</f>
        <v>0</v>
      </c>
      <c r="H13" s="50">
        <f>G13+(G13*6/100)</f>
        <v>0</v>
      </c>
      <c r="I13" s="99"/>
      <c r="J13" s="99"/>
      <c r="K13" s="51" t="s">
        <v>39</v>
      </c>
      <c r="L13" s="52">
        <f>ROUNDUP((K4*M13)+(K5*M13*0.75)+(K6*(M13*2)),2)</f>
        <v>0</v>
      </c>
      <c r="M13" s="48">
        <v>0.1</v>
      </c>
      <c r="N13" s="53">
        <f t="shared" si="0"/>
        <v>0.08</v>
      </c>
      <c r="O13" s="54"/>
      <c r="P13" s="73"/>
    </row>
    <row r="14" spans="1:17" ht="18.75" customHeight="1" x14ac:dyDescent="0.15">
      <c r="A14" s="83"/>
      <c r="B14" s="47"/>
      <c r="C14" s="47" t="s">
        <v>103</v>
      </c>
      <c r="D14" s="48">
        <v>20</v>
      </c>
      <c r="E14" s="49" t="s">
        <v>32</v>
      </c>
      <c r="F14" s="49">
        <f>ROUNDUP(D14*0.75,2)</f>
        <v>15</v>
      </c>
      <c r="G14" s="50">
        <f>ROUNDUP((K4*D14)+(K5*D14*0.75)+(K6*(D14*2)),0)</f>
        <v>0</v>
      </c>
      <c r="H14" s="50">
        <f>G14</f>
        <v>0</v>
      </c>
      <c r="I14" s="99"/>
      <c r="J14" s="99"/>
      <c r="K14" s="51" t="s">
        <v>115</v>
      </c>
      <c r="L14" s="52">
        <f>ROUNDUP((K4*M14)+(K5*M14*0.75)+(K6*(M14*2)),2)</f>
        <v>0</v>
      </c>
      <c r="M14" s="48">
        <v>0.01</v>
      </c>
      <c r="N14" s="53">
        <f t="shared" si="0"/>
        <v>0.01</v>
      </c>
      <c r="O14" s="54"/>
      <c r="P14" s="73"/>
    </row>
    <row r="15" spans="1:17" ht="18.75" customHeight="1" x14ac:dyDescent="0.15">
      <c r="A15" s="83"/>
      <c r="B15" s="47"/>
      <c r="C15" s="47" t="s">
        <v>90</v>
      </c>
      <c r="D15" s="48">
        <v>6</v>
      </c>
      <c r="E15" s="49" t="s">
        <v>32</v>
      </c>
      <c r="F15" s="49">
        <f>ROUNDUP(D15*0.75,2)</f>
        <v>4.5</v>
      </c>
      <c r="G15" s="50">
        <f>ROUNDUP((K4*D15)+(K5*D15*0.75)+(K6*(D15*2)),0)</f>
        <v>0</v>
      </c>
      <c r="H15" s="50">
        <f>G15</f>
        <v>0</v>
      </c>
      <c r="I15" s="99"/>
      <c r="J15" s="99"/>
      <c r="K15" s="51" t="s">
        <v>55</v>
      </c>
      <c r="L15" s="52">
        <f>ROUNDUP((K4*M15)+(K5*M15*0.75)+(K6*(M15*2)),2)</f>
        <v>0</v>
      </c>
      <c r="M15" s="48">
        <v>4</v>
      </c>
      <c r="N15" s="53">
        <f t="shared" si="0"/>
        <v>3</v>
      </c>
      <c r="O15" s="54" t="s">
        <v>36</v>
      </c>
      <c r="P15" s="73" t="s">
        <v>36</v>
      </c>
    </row>
    <row r="16" spans="1:17" ht="18.75" customHeight="1" x14ac:dyDescent="0.15">
      <c r="A16" s="83"/>
      <c r="B16" s="47"/>
      <c r="C16" s="47" t="s">
        <v>60</v>
      </c>
      <c r="D16" s="48">
        <v>20</v>
      </c>
      <c r="E16" s="49" t="s">
        <v>32</v>
      </c>
      <c r="F16" s="49">
        <f>ROUNDUP(D16*0.75,2)</f>
        <v>15</v>
      </c>
      <c r="G16" s="50">
        <f>ROUNDUP((K4*D16)+(K5*D16*0.75)+(K6*(D16*2)),0)</f>
        <v>0</v>
      </c>
      <c r="H16" s="50">
        <f>G16+(G16*15/100)</f>
        <v>0</v>
      </c>
      <c r="I16" s="99"/>
      <c r="J16" s="99"/>
      <c r="K16" s="51" t="s">
        <v>55</v>
      </c>
      <c r="L16" s="52">
        <f>ROUNDUP((K4*M16)+(K5*M16*0.75)+(K6*(M16*2)),2)</f>
        <v>0</v>
      </c>
      <c r="M16" s="48">
        <v>4</v>
      </c>
      <c r="N16" s="53">
        <f t="shared" si="0"/>
        <v>3</v>
      </c>
      <c r="O16" s="54"/>
      <c r="P16" s="73" t="s">
        <v>36</v>
      </c>
    </row>
    <row r="17" spans="1:16" ht="18.75" customHeight="1" x14ac:dyDescent="0.15">
      <c r="A17" s="83"/>
      <c r="B17" s="47"/>
      <c r="C17" s="47"/>
      <c r="D17" s="48"/>
      <c r="E17" s="49"/>
      <c r="F17" s="49"/>
      <c r="G17" s="50"/>
      <c r="H17" s="50"/>
      <c r="I17" s="99"/>
      <c r="J17" s="99"/>
      <c r="K17" s="51" t="s">
        <v>30</v>
      </c>
      <c r="L17" s="52">
        <f>ROUNDUP((K4*M17)+(K5*M17*0.75)+(K6*(M17*2)),2)</f>
        <v>0</v>
      </c>
      <c r="M17" s="48">
        <v>8</v>
      </c>
      <c r="N17" s="53">
        <f t="shared" si="0"/>
        <v>6</v>
      </c>
      <c r="O17" s="54"/>
      <c r="P17" s="73"/>
    </row>
    <row r="18" spans="1:16" ht="18.75" customHeight="1" x14ac:dyDescent="0.15">
      <c r="A18" s="83"/>
      <c r="B18" s="47"/>
      <c r="C18" s="47"/>
      <c r="D18" s="48"/>
      <c r="E18" s="49"/>
      <c r="F18" s="49"/>
      <c r="G18" s="50"/>
      <c r="H18" s="50"/>
      <c r="I18" s="99"/>
      <c r="J18" s="99"/>
      <c r="K18" s="51" t="s">
        <v>29</v>
      </c>
      <c r="L18" s="52">
        <f>ROUNDUP((K4*M18)+(K5*M18*0.75)+(K6*(M18*2)),2)</f>
        <v>0</v>
      </c>
      <c r="M18" s="48">
        <v>5</v>
      </c>
      <c r="N18" s="53">
        <f t="shared" si="0"/>
        <v>3.75</v>
      </c>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202</v>
      </c>
      <c r="C23" s="47" t="s">
        <v>120</v>
      </c>
      <c r="D23" s="48">
        <v>20</v>
      </c>
      <c r="E23" s="49" t="s">
        <v>32</v>
      </c>
      <c r="F23" s="49">
        <f>ROUNDUP(D23*0.75,2)</f>
        <v>15</v>
      </c>
      <c r="G23" s="50">
        <f>ROUNDUP((K4*D23)+(K5*D23*0.75)+(K6*(D23*2)),0)</f>
        <v>0</v>
      </c>
      <c r="H23" s="50">
        <f>G23</f>
        <v>0</v>
      </c>
      <c r="I23" s="101" t="s">
        <v>203</v>
      </c>
      <c r="J23" s="102"/>
      <c r="K23" s="51" t="s">
        <v>34</v>
      </c>
      <c r="L23" s="52">
        <f>ROUNDUP((K4*M23)+(K5*M23*0.75)+(K6*(M23*2)),2)</f>
        <v>0</v>
      </c>
      <c r="M23" s="48">
        <v>0.3</v>
      </c>
      <c r="N23" s="53">
        <f>ROUNDUP(M23*0.75,2)</f>
        <v>0.23</v>
      </c>
      <c r="O23" s="54"/>
      <c r="P23" s="73"/>
    </row>
    <row r="24" spans="1:16" ht="18.75" customHeight="1" x14ac:dyDescent="0.15">
      <c r="A24" s="83"/>
      <c r="B24" s="47"/>
      <c r="C24" s="47" t="s">
        <v>38</v>
      </c>
      <c r="D24" s="48">
        <v>10</v>
      </c>
      <c r="E24" s="49" t="s">
        <v>32</v>
      </c>
      <c r="F24" s="49">
        <f>ROUNDUP(D24*0.75,2)</f>
        <v>7.5</v>
      </c>
      <c r="G24" s="50">
        <f>ROUNDUP((K4*D24)+(K5*D24*0.75)+(K6*(D24*2)),0)</f>
        <v>0</v>
      </c>
      <c r="H24" s="50">
        <f>G24+(G24*2/100)</f>
        <v>0</v>
      </c>
      <c r="I24" s="99"/>
      <c r="J24" s="99"/>
      <c r="K24" s="51" t="s">
        <v>39</v>
      </c>
      <c r="L24" s="52">
        <f>ROUNDUP((K4*M24)+(K5*M24*0.75)+(K6*(M24*2)),2)</f>
        <v>0</v>
      </c>
      <c r="M24" s="48">
        <v>0.1</v>
      </c>
      <c r="N24" s="53">
        <f>ROUNDUP(M24*0.75,2)</f>
        <v>0.08</v>
      </c>
      <c r="O24" s="54"/>
      <c r="P24" s="73"/>
    </row>
    <row r="25" spans="1:16" ht="18.75" customHeight="1" x14ac:dyDescent="0.15">
      <c r="A25" s="83"/>
      <c r="B25" s="47"/>
      <c r="C25" s="47" t="s">
        <v>27</v>
      </c>
      <c r="D25" s="48">
        <v>10</v>
      </c>
      <c r="E25" s="49" t="s">
        <v>32</v>
      </c>
      <c r="F25" s="49">
        <f>ROUNDUP(D25*0.75,2)</f>
        <v>7.5</v>
      </c>
      <c r="G25" s="50">
        <f>ROUNDUP((K4*D25)+(K5*D25*0.75)+(K6*(D25*2)),0)</f>
        <v>0</v>
      </c>
      <c r="H25" s="50">
        <f>G25+(G25*3/100)</f>
        <v>0</v>
      </c>
      <c r="I25" s="99"/>
      <c r="J25" s="99"/>
      <c r="K25" s="51" t="s">
        <v>40</v>
      </c>
      <c r="L25" s="52">
        <f>ROUNDUP((K4*M25)+(K5*M25*0.75)+(K6*(M25*2)),2)</f>
        <v>0</v>
      </c>
      <c r="M25" s="48">
        <v>4</v>
      </c>
      <c r="N25" s="53">
        <f>ROUNDUP(M25*0.75,2)</f>
        <v>3</v>
      </c>
      <c r="O25" s="54"/>
      <c r="P25" s="73" t="s">
        <v>41</v>
      </c>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47"/>
      <c r="C27" s="47"/>
      <c r="D27" s="48"/>
      <c r="E27" s="49"/>
      <c r="F27" s="49"/>
      <c r="G27" s="50"/>
      <c r="H27" s="50"/>
      <c r="I27" s="99"/>
      <c r="J27" s="99"/>
      <c r="K27" s="51"/>
      <c r="L27" s="52"/>
      <c r="M27" s="48"/>
      <c r="N27" s="53"/>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168</v>
      </c>
      <c r="D30" s="48">
        <v>2</v>
      </c>
      <c r="E30" s="49" t="s">
        <v>81</v>
      </c>
      <c r="F30" s="49">
        <f>ROUNDUP(D30*0.75,2)</f>
        <v>1.5</v>
      </c>
      <c r="G30" s="50">
        <f>ROUNDUP((K4*D30)+(K5*D30*0.75)+(K6*(D30*2)),0)</f>
        <v>0</v>
      </c>
      <c r="H30" s="50">
        <f>G30</f>
        <v>0</v>
      </c>
      <c r="I30" s="101" t="s">
        <v>43</v>
      </c>
      <c r="J30" s="102"/>
      <c r="K30" s="51" t="s">
        <v>45</v>
      </c>
      <c r="L30" s="52">
        <f>ROUNDUP((K4*M30)+(K5*M30*0.75)+(K6*(M30*2)),2)</f>
        <v>0</v>
      </c>
      <c r="M30" s="48">
        <v>100</v>
      </c>
      <c r="N30" s="53">
        <f>ROUNDUP(M30*0.75,2)</f>
        <v>75</v>
      </c>
      <c r="O30" s="54" t="s">
        <v>36</v>
      </c>
      <c r="P30" s="73"/>
    </row>
    <row r="31" spans="1:16" ht="18.75" customHeight="1" x14ac:dyDescent="0.15">
      <c r="A31" s="83"/>
      <c r="B31" s="47"/>
      <c r="C31" s="47" t="s">
        <v>44</v>
      </c>
      <c r="D31" s="48">
        <v>3</v>
      </c>
      <c r="E31" s="49" t="s">
        <v>32</v>
      </c>
      <c r="F31" s="49">
        <f>ROUNDUP(D31*0.75,2)</f>
        <v>2.25</v>
      </c>
      <c r="G31" s="50">
        <f>ROUNDUP((K4*D31)+(K5*D31*0.75)+(K6*(D31*2)),0)</f>
        <v>0</v>
      </c>
      <c r="H31" s="50">
        <f>G31+(G31*40/100)</f>
        <v>0</v>
      </c>
      <c r="I31" s="99"/>
      <c r="J31" s="99"/>
      <c r="K31" s="51" t="s">
        <v>62</v>
      </c>
      <c r="L31" s="52">
        <f>ROUNDUP((K4*M31)+(K5*M31*0.75)+(K6*(M31*2)),2)</f>
        <v>0</v>
      </c>
      <c r="M31" s="48">
        <v>3</v>
      </c>
      <c r="N31" s="53">
        <f>ROUNDUP(M31*0.75,2)</f>
        <v>2.25</v>
      </c>
      <c r="O31" s="54"/>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thickBot="1" x14ac:dyDescent="0.2">
      <c r="A33" s="103"/>
      <c r="B33" s="64"/>
      <c r="C33" s="64"/>
      <c r="D33" s="65"/>
      <c r="E33" s="66"/>
      <c r="F33" s="66"/>
      <c r="G33" s="67"/>
      <c r="H33" s="67"/>
      <c r="I33" s="104"/>
      <c r="J33" s="104"/>
      <c r="K33" s="68"/>
      <c r="L33" s="69"/>
      <c r="M33" s="65"/>
      <c r="N33" s="70"/>
      <c r="O33" s="71"/>
      <c r="P33" s="75"/>
    </row>
  </sheetData>
  <mergeCells count="13">
    <mergeCell ref="A9:A33"/>
    <mergeCell ref="I30:J33"/>
    <mergeCell ref="I8:J8"/>
    <mergeCell ref="K8:L8"/>
    <mergeCell ref="I9:J11"/>
    <mergeCell ref="I12:J22"/>
    <mergeCell ref="I23: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229</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205</v>
      </c>
      <c r="C12" s="47" t="s">
        <v>26</v>
      </c>
      <c r="D12" s="48">
        <v>20</v>
      </c>
      <c r="E12" s="49" t="s">
        <v>32</v>
      </c>
      <c r="F12" s="49">
        <f>ROUNDUP(D12*0.75,2)</f>
        <v>15</v>
      </c>
      <c r="G12" s="50">
        <f>ROUNDUP((K4*D12)+(K5*D12*0.75)+(K6*(D12*2)),0)</f>
        <v>0</v>
      </c>
      <c r="H12" s="50">
        <f>G12+(G12*6/100)</f>
        <v>0</v>
      </c>
      <c r="I12" s="101" t="s">
        <v>231</v>
      </c>
      <c r="J12" s="102"/>
      <c r="K12" s="51" t="s">
        <v>29</v>
      </c>
      <c r="L12" s="52">
        <f>ROUNDUP((K4*M12)+(K5*M12*0.75)+(K6*(M12*2)),2)</f>
        <v>0</v>
      </c>
      <c r="M12" s="48">
        <v>1</v>
      </c>
      <c r="N12" s="53">
        <f t="shared" ref="N12:N18" si="0">ROUNDUP(M12*0.75,2)</f>
        <v>0.75</v>
      </c>
      <c r="O12" s="54"/>
      <c r="P12" s="73"/>
    </row>
    <row r="13" spans="1:17" ht="18.75" customHeight="1" x14ac:dyDescent="0.15">
      <c r="A13" s="83"/>
      <c r="B13" s="47"/>
      <c r="C13" s="47" t="s">
        <v>82</v>
      </c>
      <c r="D13" s="48">
        <v>20</v>
      </c>
      <c r="E13" s="49" t="s">
        <v>32</v>
      </c>
      <c r="F13" s="49">
        <f>ROUNDUP(D13*0.75,2)</f>
        <v>15</v>
      </c>
      <c r="G13" s="50">
        <f>ROUNDUP((K4*D13)+(K5*D13*0.75)+(K6*(D13*2)),0)</f>
        <v>0</v>
      </c>
      <c r="H13" s="50">
        <f>G13+(G13*10/100)</f>
        <v>0</v>
      </c>
      <c r="I13" s="99"/>
      <c r="J13" s="99"/>
      <c r="K13" s="51" t="s">
        <v>39</v>
      </c>
      <c r="L13" s="52">
        <f>ROUNDUP((K4*M13)+(K5*M13*0.75)+(K6*(M13*2)),2)</f>
        <v>0</v>
      </c>
      <c r="M13" s="48">
        <v>0.1</v>
      </c>
      <c r="N13" s="53">
        <f t="shared" si="0"/>
        <v>0.08</v>
      </c>
      <c r="O13" s="54"/>
      <c r="P13" s="73"/>
    </row>
    <row r="14" spans="1:17" ht="18.75" customHeight="1" x14ac:dyDescent="0.15">
      <c r="A14" s="83"/>
      <c r="B14" s="47"/>
      <c r="C14" s="47" t="s">
        <v>79</v>
      </c>
      <c r="D14" s="48">
        <v>1</v>
      </c>
      <c r="E14" s="49" t="s">
        <v>81</v>
      </c>
      <c r="F14" s="49">
        <f>ROUNDUP(D14*0.75,2)</f>
        <v>0.75</v>
      </c>
      <c r="G14" s="50">
        <f>ROUNDUP((K4*D14)+(K5*D14*0.75)+(K6*(D14*2)),0)</f>
        <v>0</v>
      </c>
      <c r="H14" s="50">
        <f>G14</f>
        <v>0</v>
      </c>
      <c r="I14" s="99"/>
      <c r="J14" s="99"/>
      <c r="K14" s="51" t="s">
        <v>115</v>
      </c>
      <c r="L14" s="52">
        <f>ROUNDUP((K4*M14)+(K5*M14*0.75)+(K6*(M14*2)),2)</f>
        <v>0</v>
      </c>
      <c r="M14" s="48">
        <v>0.01</v>
      </c>
      <c r="N14" s="53">
        <f t="shared" si="0"/>
        <v>0.01</v>
      </c>
      <c r="O14" s="54" t="s">
        <v>80</v>
      </c>
      <c r="P14" s="73"/>
    </row>
    <row r="15" spans="1:17" ht="18.75" customHeight="1" x14ac:dyDescent="0.15">
      <c r="A15" s="83"/>
      <c r="B15" s="47"/>
      <c r="C15" s="47" t="s">
        <v>119</v>
      </c>
      <c r="D15" s="48">
        <v>20</v>
      </c>
      <c r="E15" s="49" t="s">
        <v>32</v>
      </c>
      <c r="F15" s="49">
        <f>ROUNDUP(D15*0.75,2)</f>
        <v>15</v>
      </c>
      <c r="G15" s="50">
        <f>ROUNDUP((K4*D15)+(K5*D15*0.75)+(K6*(D15*2)),0)</f>
        <v>0</v>
      </c>
      <c r="H15" s="50">
        <f>G15+(G15*15/100)</f>
        <v>0</v>
      </c>
      <c r="I15" s="99"/>
      <c r="J15" s="99"/>
      <c r="K15" s="51" t="s">
        <v>29</v>
      </c>
      <c r="L15" s="52">
        <f>ROUNDUP((K4*M15)+(K5*M15*0.75)+(K6*(M15*2)),2)</f>
        <v>0</v>
      </c>
      <c r="M15" s="48">
        <v>2</v>
      </c>
      <c r="N15" s="53">
        <f t="shared" si="0"/>
        <v>1.5</v>
      </c>
      <c r="O15" s="54"/>
      <c r="P15" s="73"/>
    </row>
    <row r="16" spans="1:17" ht="18.75" customHeight="1" x14ac:dyDescent="0.15">
      <c r="A16" s="83"/>
      <c r="B16" s="47"/>
      <c r="C16" s="47"/>
      <c r="D16" s="48"/>
      <c r="E16" s="49"/>
      <c r="F16" s="49"/>
      <c r="G16" s="50"/>
      <c r="H16" s="50"/>
      <c r="I16" s="99"/>
      <c r="J16" s="99"/>
      <c r="K16" s="51" t="s">
        <v>31</v>
      </c>
      <c r="L16" s="52">
        <f>ROUNDUP((K4*M16)+(K5*M16*0.75)+(K6*(M16*2)),2)</f>
        <v>0</v>
      </c>
      <c r="M16" s="48">
        <v>5</v>
      </c>
      <c r="N16" s="53">
        <f t="shared" si="0"/>
        <v>3.75</v>
      </c>
      <c r="O16" s="54"/>
      <c r="P16" s="73"/>
    </row>
    <row r="17" spans="1:16" ht="18.75" customHeight="1" x14ac:dyDescent="0.15">
      <c r="A17" s="83"/>
      <c r="B17" s="47"/>
      <c r="C17" s="47"/>
      <c r="D17" s="48"/>
      <c r="E17" s="49"/>
      <c r="F17" s="49"/>
      <c r="G17" s="50"/>
      <c r="H17" s="50"/>
      <c r="I17" s="99"/>
      <c r="J17" s="99"/>
      <c r="K17" s="51"/>
      <c r="L17" s="52">
        <f>ROUNDUP((K4*M17)+(K5*M17*0.75)+(K6*(M17*2)),2)</f>
        <v>0</v>
      </c>
      <c r="M17" s="48"/>
      <c r="N17" s="53">
        <f t="shared" si="0"/>
        <v>0</v>
      </c>
      <c r="O17" s="54"/>
      <c r="P17" s="73"/>
    </row>
    <row r="18" spans="1:16" ht="18.75" customHeight="1" x14ac:dyDescent="0.15">
      <c r="A18" s="83"/>
      <c r="B18" s="47"/>
      <c r="C18" s="47"/>
      <c r="D18" s="48"/>
      <c r="E18" s="49"/>
      <c r="F18" s="49"/>
      <c r="G18" s="50"/>
      <c r="H18" s="50"/>
      <c r="I18" s="99"/>
      <c r="J18" s="99"/>
      <c r="K18" s="51"/>
      <c r="L18" s="52">
        <f>ROUNDUP((K4*M18)+(K5*M18*0.75)+(K6*(M18*2)),2)</f>
        <v>0</v>
      </c>
      <c r="M18" s="48"/>
      <c r="N18" s="53">
        <f t="shared" si="0"/>
        <v>0</v>
      </c>
      <c r="O18" s="54"/>
      <c r="P18" s="73" t="s">
        <v>36</v>
      </c>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47"/>
      <c r="C20" s="47"/>
      <c r="D20" s="48"/>
      <c r="E20" s="49"/>
      <c r="F20" s="49"/>
      <c r="G20" s="50"/>
      <c r="H20" s="50"/>
      <c r="I20" s="99"/>
      <c r="J20" s="99"/>
      <c r="K20" s="51"/>
      <c r="L20" s="52"/>
      <c r="M20" s="48"/>
      <c r="N20" s="53"/>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206</v>
      </c>
      <c r="C23" s="47" t="s">
        <v>61</v>
      </c>
      <c r="D23" s="76">
        <v>0.25</v>
      </c>
      <c r="E23" s="49" t="s">
        <v>63</v>
      </c>
      <c r="F23" s="49">
        <f>ROUNDUP(D23*0.75,2)</f>
        <v>0.19</v>
      </c>
      <c r="G23" s="50">
        <f>ROUNDUP((K4*D23)+(K5*D23*0.75)+(K6*(D23*2)),0)</f>
        <v>0</v>
      </c>
      <c r="H23" s="50">
        <f>G23</f>
        <v>0</v>
      </c>
      <c r="I23" s="101" t="s">
        <v>207</v>
      </c>
      <c r="J23" s="102"/>
      <c r="K23" s="51" t="s">
        <v>58</v>
      </c>
      <c r="L23" s="52">
        <f>ROUNDUP((K4*M23)+(K5*M23*0.75)+(K6*(M23*2)),2)</f>
        <v>0</v>
      </c>
      <c r="M23" s="48">
        <v>1.5</v>
      </c>
      <c r="N23" s="53">
        <f>ROUNDUP(M23*0.75,2)</f>
        <v>1.1300000000000001</v>
      </c>
      <c r="O23" s="54"/>
      <c r="P23" s="73"/>
    </row>
    <row r="24" spans="1:16" ht="18.75" customHeight="1" x14ac:dyDescent="0.15">
      <c r="A24" s="83"/>
      <c r="B24" s="47"/>
      <c r="C24" s="47" t="s">
        <v>172</v>
      </c>
      <c r="D24" s="48">
        <v>2</v>
      </c>
      <c r="E24" s="49" t="s">
        <v>32</v>
      </c>
      <c r="F24" s="49">
        <f>ROUNDUP(D24*0.75,2)</f>
        <v>1.5</v>
      </c>
      <c r="G24" s="50">
        <f>ROUNDUP((K4*D24)+(K5*D24*0.75)+(K6*(D24*2)),0)</f>
        <v>0</v>
      </c>
      <c r="H24" s="50">
        <f>G24</f>
        <v>0</v>
      </c>
      <c r="I24" s="99"/>
      <c r="J24" s="99"/>
      <c r="K24" s="51" t="s">
        <v>45</v>
      </c>
      <c r="L24" s="52">
        <f>ROUNDUP((K4*M24)+(K5*M24*0.75)+(K6*(M24*2)),2)</f>
        <v>0</v>
      </c>
      <c r="M24" s="48">
        <v>30</v>
      </c>
      <c r="N24" s="53">
        <f>ROUNDUP(M24*0.75,2)</f>
        <v>22.5</v>
      </c>
      <c r="O24" s="54" t="s">
        <v>86</v>
      </c>
      <c r="P24" s="73"/>
    </row>
    <row r="25" spans="1:16" ht="18.75" customHeight="1" x14ac:dyDescent="0.15">
      <c r="A25" s="83"/>
      <c r="B25" s="47"/>
      <c r="C25" s="47" t="s">
        <v>27</v>
      </c>
      <c r="D25" s="48">
        <v>5</v>
      </c>
      <c r="E25" s="49" t="s">
        <v>32</v>
      </c>
      <c r="F25" s="49">
        <f>ROUNDUP(D25*0.75,2)</f>
        <v>3.75</v>
      </c>
      <c r="G25" s="50">
        <f>ROUNDUP((K4*D25)+(K5*D25*0.75)+(K6*(D25*2)),0)</f>
        <v>0</v>
      </c>
      <c r="H25" s="50">
        <f>G25+(G25*3/100)</f>
        <v>0</v>
      </c>
      <c r="I25" s="99"/>
      <c r="J25" s="99"/>
      <c r="K25" s="51" t="s">
        <v>52</v>
      </c>
      <c r="L25" s="52">
        <f>ROUNDUP((K4*M25)+(K5*M25*0.75)+(K6*(M25*2)),2)</f>
        <v>0</v>
      </c>
      <c r="M25" s="48">
        <v>3</v>
      </c>
      <c r="N25" s="53">
        <f>ROUNDUP(M25*0.75,2)</f>
        <v>2.25</v>
      </c>
      <c r="O25" s="54"/>
      <c r="P25" s="73"/>
    </row>
    <row r="26" spans="1:16" ht="18.75" customHeight="1" x14ac:dyDescent="0.15">
      <c r="A26" s="83"/>
      <c r="B26" s="47"/>
      <c r="C26" s="47" t="s">
        <v>102</v>
      </c>
      <c r="D26" s="48">
        <v>0.5</v>
      </c>
      <c r="E26" s="49" t="s">
        <v>32</v>
      </c>
      <c r="F26" s="49">
        <f>ROUNDUP(D26*0.75,2)</f>
        <v>0.38</v>
      </c>
      <c r="G26" s="50">
        <f>ROUNDUP((K4*D26)+(K5*D26*0.75)+(K6*(D26*2)),0)</f>
        <v>0</v>
      </c>
      <c r="H26" s="50">
        <f>G26</f>
        <v>0</v>
      </c>
      <c r="I26" s="99"/>
      <c r="J26" s="99"/>
      <c r="K26" s="51" t="s">
        <v>35</v>
      </c>
      <c r="L26" s="52">
        <f>ROUNDUP((K4*M26)+(K5*M26*0.75)+(K6*(M26*2)),2)</f>
        <v>0</v>
      </c>
      <c r="M26" s="48">
        <v>1.5</v>
      </c>
      <c r="N26" s="53">
        <f>ROUNDUP(M26*0.75,2)</f>
        <v>1.1300000000000001</v>
      </c>
      <c r="O26" s="54"/>
      <c r="P26" s="73" t="s">
        <v>36</v>
      </c>
    </row>
    <row r="27" spans="1:16" ht="18.75" customHeight="1" x14ac:dyDescent="0.15">
      <c r="A27" s="83"/>
      <c r="B27" s="47"/>
      <c r="C27" s="47"/>
      <c r="D27" s="48"/>
      <c r="E27" s="49"/>
      <c r="F27" s="49"/>
      <c r="G27" s="50"/>
      <c r="H27" s="50"/>
      <c r="I27" s="99"/>
      <c r="J27" s="99"/>
      <c r="K27" s="51" t="s">
        <v>25</v>
      </c>
      <c r="L27" s="52">
        <f>ROUNDUP((K4*M27)+(K5*M27*0.75)+(K6*(M27*2)),2)</f>
        <v>0</v>
      </c>
      <c r="M27" s="48">
        <v>1</v>
      </c>
      <c r="N27" s="53">
        <f>ROUNDUP(M27*0.75,2)</f>
        <v>0.75</v>
      </c>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47"/>
      <c r="C29" s="47"/>
      <c r="D29" s="48"/>
      <c r="E29" s="49"/>
      <c r="F29" s="49"/>
      <c r="G29" s="50"/>
      <c r="H29" s="50"/>
      <c r="I29" s="99"/>
      <c r="J29" s="99"/>
      <c r="K29" s="51"/>
      <c r="L29" s="52"/>
      <c r="M29" s="48"/>
      <c r="N29" s="53"/>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55"/>
      <c r="C31" s="55"/>
      <c r="D31" s="56"/>
      <c r="E31" s="57"/>
      <c r="F31" s="57"/>
      <c r="G31" s="58"/>
      <c r="H31" s="58"/>
      <c r="I31" s="100"/>
      <c r="J31" s="100"/>
      <c r="K31" s="59"/>
      <c r="L31" s="60"/>
      <c r="M31" s="56"/>
      <c r="N31" s="61"/>
      <c r="O31" s="62"/>
      <c r="P31" s="74"/>
    </row>
    <row r="32" spans="1:16" ht="18.75" customHeight="1" x14ac:dyDescent="0.15">
      <c r="A32" s="83"/>
      <c r="B32" s="47" t="s">
        <v>208</v>
      </c>
      <c r="C32" s="47" t="s">
        <v>92</v>
      </c>
      <c r="D32" s="48">
        <v>20</v>
      </c>
      <c r="E32" s="49" t="s">
        <v>32</v>
      </c>
      <c r="F32" s="49">
        <f>ROUNDUP(D32*0.75,2)</f>
        <v>15</v>
      </c>
      <c r="G32" s="50">
        <f>ROUNDUP((K4*D32)+(K5*D32*0.75)+(K6*(D32*2)),0)</f>
        <v>0</v>
      </c>
      <c r="H32" s="50">
        <f>G32+(G32*10/100)</f>
        <v>0</v>
      </c>
      <c r="I32" s="101" t="s">
        <v>43</v>
      </c>
      <c r="J32" s="102"/>
      <c r="K32" s="51" t="s">
        <v>30</v>
      </c>
      <c r="L32" s="52">
        <f>ROUNDUP((K4*M32)+(K5*M32*0.75)+(K6*(M32*2)),2)</f>
        <v>0</v>
      </c>
      <c r="M32" s="48">
        <v>100</v>
      </c>
      <c r="N32" s="53">
        <f>ROUNDUP(M32*0.75,2)</f>
        <v>75</v>
      </c>
      <c r="O32" s="54"/>
      <c r="P32" s="73"/>
    </row>
    <row r="33" spans="1:16" ht="18.75" customHeight="1" x14ac:dyDescent="0.15">
      <c r="A33" s="83"/>
      <c r="B33" s="47"/>
      <c r="C33" s="47" t="s">
        <v>121</v>
      </c>
      <c r="D33" s="48">
        <v>5</v>
      </c>
      <c r="E33" s="49" t="s">
        <v>32</v>
      </c>
      <c r="F33" s="49">
        <f>ROUNDUP(D33*0.75,2)</f>
        <v>3.75</v>
      </c>
      <c r="G33" s="50">
        <f>ROUNDUP((K4*D33)+(K5*D33*0.75)+(K6*(D33*2)),0)</f>
        <v>0</v>
      </c>
      <c r="H33" s="50">
        <f>G33+(G33*15/100)</f>
        <v>0</v>
      </c>
      <c r="I33" s="99"/>
      <c r="J33" s="99"/>
      <c r="K33" s="51" t="s">
        <v>144</v>
      </c>
      <c r="L33" s="52">
        <f>ROUNDUP((K4*M33)+(K5*M33*0.75)+(K6*(M33*2)),2)</f>
        <v>0</v>
      </c>
      <c r="M33" s="48">
        <v>0.5</v>
      </c>
      <c r="N33" s="53">
        <f>ROUNDUP(M33*0.75,2)</f>
        <v>0.38</v>
      </c>
      <c r="O33" s="54"/>
      <c r="P33" s="73" t="s">
        <v>145</v>
      </c>
    </row>
    <row r="34" spans="1:16" ht="18.75" customHeight="1" x14ac:dyDescent="0.15">
      <c r="A34" s="83"/>
      <c r="B34" s="47"/>
      <c r="C34" s="47"/>
      <c r="D34" s="48"/>
      <c r="E34" s="49"/>
      <c r="F34" s="49"/>
      <c r="G34" s="50"/>
      <c r="H34" s="50"/>
      <c r="I34" s="99"/>
      <c r="J34" s="99"/>
      <c r="K34" s="51" t="s">
        <v>39</v>
      </c>
      <c r="L34" s="52">
        <f>ROUNDUP((K4*M34)+(K5*M34*0.75)+(K6*(M34*2)),2)</f>
        <v>0</v>
      </c>
      <c r="M34" s="48">
        <v>0.1</v>
      </c>
      <c r="N34" s="53">
        <f>ROUNDUP(M34*0.75,2)</f>
        <v>0.08</v>
      </c>
      <c r="O34" s="54"/>
      <c r="P34" s="73"/>
    </row>
    <row r="35" spans="1:16" ht="18.75" customHeight="1" x14ac:dyDescent="0.15">
      <c r="A35" s="83"/>
      <c r="B35" s="47"/>
      <c r="C35" s="47"/>
      <c r="D35" s="48"/>
      <c r="E35" s="49"/>
      <c r="F35" s="49"/>
      <c r="G35" s="50"/>
      <c r="H35" s="50"/>
      <c r="I35" s="99"/>
      <c r="J35" s="99"/>
      <c r="K35" s="51"/>
      <c r="L35" s="52"/>
      <c r="M35" s="48"/>
      <c r="N35" s="53"/>
      <c r="O35" s="54"/>
      <c r="P35" s="73"/>
    </row>
    <row r="36" spans="1:16" ht="18.75" customHeight="1" x14ac:dyDescent="0.15">
      <c r="A36" s="83"/>
      <c r="B36" s="55"/>
      <c r="C36" s="55"/>
      <c r="D36" s="56"/>
      <c r="E36" s="57"/>
      <c r="F36" s="57"/>
      <c r="G36" s="58"/>
      <c r="H36" s="58"/>
      <c r="I36" s="100"/>
      <c r="J36" s="100"/>
      <c r="K36" s="59"/>
      <c r="L36" s="60"/>
      <c r="M36" s="56"/>
      <c r="N36" s="61"/>
      <c r="O36" s="62"/>
      <c r="P36" s="74"/>
    </row>
    <row r="37" spans="1:16" ht="18.75" customHeight="1" x14ac:dyDescent="0.15">
      <c r="A37" s="83"/>
      <c r="B37" s="47" t="s">
        <v>104</v>
      </c>
      <c r="C37" s="47" t="s">
        <v>106</v>
      </c>
      <c r="D37" s="76">
        <v>0.125</v>
      </c>
      <c r="E37" s="49" t="s">
        <v>81</v>
      </c>
      <c r="F37" s="49">
        <f>ROUNDUP(D37*0.75,2)</f>
        <v>9.9999999999999992E-2</v>
      </c>
      <c r="G37" s="50">
        <f>ROUNDUP((K4*D37)+(K5*D37*0.75)+(K6*(D37*2)),0)</f>
        <v>0</v>
      </c>
      <c r="H37" s="50">
        <f>G37</f>
        <v>0</v>
      </c>
      <c r="I37" s="101" t="s">
        <v>105</v>
      </c>
      <c r="J37" s="102"/>
      <c r="K37" s="51"/>
      <c r="L37" s="52"/>
      <c r="M37" s="48"/>
      <c r="N37" s="53"/>
      <c r="O37" s="54"/>
      <c r="P37" s="73"/>
    </row>
    <row r="38" spans="1:16" ht="18.75" customHeight="1" x14ac:dyDescent="0.15">
      <c r="A38" s="83"/>
      <c r="B38" s="47"/>
      <c r="C38" s="47"/>
      <c r="D38" s="48"/>
      <c r="E38" s="49"/>
      <c r="F38" s="49"/>
      <c r="G38" s="50"/>
      <c r="H38" s="50"/>
      <c r="I38" s="99"/>
      <c r="J38" s="99"/>
      <c r="K38" s="51"/>
      <c r="L38" s="52"/>
      <c r="M38" s="48"/>
      <c r="N38" s="53"/>
      <c r="O38" s="54"/>
      <c r="P38" s="73"/>
    </row>
    <row r="39" spans="1:16" ht="18.75" customHeight="1" thickBot="1" x14ac:dyDescent="0.2">
      <c r="A39" s="103"/>
      <c r="B39" s="64"/>
      <c r="C39" s="64"/>
      <c r="D39" s="65"/>
      <c r="E39" s="66"/>
      <c r="F39" s="66"/>
      <c r="G39" s="67"/>
      <c r="H39" s="67"/>
      <c r="I39" s="104"/>
      <c r="J39" s="104"/>
      <c r="K39" s="68"/>
      <c r="L39" s="69"/>
      <c r="M39" s="65"/>
      <c r="N39" s="70"/>
      <c r="O39" s="71"/>
      <c r="P39" s="75"/>
    </row>
  </sheetData>
  <mergeCells count="14">
    <mergeCell ref="I37:J39"/>
    <mergeCell ref="A9:A39"/>
    <mergeCell ref="I32:J36"/>
    <mergeCell ref="I8:J8"/>
    <mergeCell ref="K8:L8"/>
    <mergeCell ref="I9:J11"/>
    <mergeCell ref="I12:J22"/>
    <mergeCell ref="I23:J31"/>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95</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33" t="s">
        <v>15</v>
      </c>
      <c r="I8" s="93" t="s">
        <v>16</v>
      </c>
      <c r="J8" s="94"/>
      <c r="K8" s="95" t="s">
        <v>17</v>
      </c>
      <c r="L8" s="96"/>
      <c r="M8" s="34" t="s">
        <v>18</v>
      </c>
      <c r="N8" s="35" t="s">
        <v>19</v>
      </c>
      <c r="O8" s="36" t="s">
        <v>20</v>
      </c>
      <c r="P8" s="37" t="s">
        <v>21</v>
      </c>
      <c r="Q8" s="19"/>
    </row>
    <row r="9" spans="1:17" ht="18.75" customHeight="1" x14ac:dyDescent="0.15">
      <c r="A9" s="82" t="s">
        <v>46</v>
      </c>
      <c r="B9" s="38" t="s">
        <v>96</v>
      </c>
      <c r="C9" s="38" t="s">
        <v>89</v>
      </c>
      <c r="D9" s="44">
        <v>30</v>
      </c>
      <c r="E9" s="40" t="s">
        <v>32</v>
      </c>
      <c r="F9" s="40">
        <f t="shared" ref="F9:F14" si="0">ROUNDUP(D9*0.75,2)</f>
        <v>22.5</v>
      </c>
      <c r="G9" s="41">
        <f>ROUNDUP((K4*D9)+(K5*D9*0.75)+(K6*(D9*2)),0)</f>
        <v>0</v>
      </c>
      <c r="H9" s="41">
        <f>G9</f>
        <v>0</v>
      </c>
      <c r="I9" s="97" t="s">
        <v>97</v>
      </c>
      <c r="J9" s="98"/>
      <c r="K9" s="42" t="s">
        <v>23</v>
      </c>
      <c r="L9" s="43">
        <f>ROUNDUP((K4*M9)+(K5*M9*0.75)+(K6*(M9*2)),2)</f>
        <v>0</v>
      </c>
      <c r="M9" s="44">
        <v>110</v>
      </c>
      <c r="N9" s="45">
        <f>ROUNDUP(M9*0.75,2)</f>
        <v>82.5</v>
      </c>
      <c r="O9" s="46"/>
      <c r="P9" s="72"/>
    </row>
    <row r="10" spans="1:17" ht="18.75" customHeight="1" x14ac:dyDescent="0.15">
      <c r="A10" s="83"/>
      <c r="B10" s="47"/>
      <c r="C10" s="47" t="s">
        <v>26</v>
      </c>
      <c r="D10" s="48">
        <v>30</v>
      </c>
      <c r="E10" s="49" t="s">
        <v>32</v>
      </c>
      <c r="F10" s="49">
        <f t="shared" si="0"/>
        <v>22.5</v>
      </c>
      <c r="G10" s="50">
        <f>ROUNDUP((K4*D10)+(K5*D10*0.75)+(K6*(D10*2)),0)</f>
        <v>0</v>
      </c>
      <c r="H10" s="50">
        <f>G10+(G10*6/100)</f>
        <v>0</v>
      </c>
      <c r="I10" s="99"/>
      <c r="J10" s="99"/>
      <c r="K10" s="51" t="s">
        <v>29</v>
      </c>
      <c r="L10" s="52">
        <f>ROUNDUP((K4*M10)+(K5*M10*0.75)+(K6*(M10*2)),2)</f>
        <v>0</v>
      </c>
      <c r="M10" s="48">
        <v>1</v>
      </c>
      <c r="N10" s="53">
        <f>ROUNDUP(M10*0.75,2)</f>
        <v>0.75</v>
      </c>
      <c r="O10" s="54"/>
      <c r="P10" s="73"/>
    </row>
    <row r="11" spans="1:17" ht="18.75" customHeight="1" x14ac:dyDescent="0.15">
      <c r="A11" s="83"/>
      <c r="B11" s="47"/>
      <c r="C11" s="47" t="s">
        <v>98</v>
      </c>
      <c r="D11" s="48">
        <v>40</v>
      </c>
      <c r="E11" s="49" t="s">
        <v>32</v>
      </c>
      <c r="F11" s="49">
        <f t="shared" si="0"/>
        <v>30</v>
      </c>
      <c r="G11" s="50">
        <f>ROUNDUP((K4*D11)+(K5*D11*0.75)+(K6*(D11*2)),0)</f>
        <v>0</v>
      </c>
      <c r="H11" s="50">
        <f>G11+(G11*10/100)</f>
        <v>0</v>
      </c>
      <c r="I11" s="99"/>
      <c r="J11" s="99"/>
      <c r="K11" s="51" t="s">
        <v>30</v>
      </c>
      <c r="L11" s="52">
        <f>ROUNDUP((K4*M11)+(K5*M11*0.75)+(K6*(M11*2)),2)</f>
        <v>0</v>
      </c>
      <c r="M11" s="48">
        <v>40</v>
      </c>
      <c r="N11" s="53">
        <f>ROUNDUP(M11*0.75,2)</f>
        <v>30</v>
      </c>
      <c r="O11" s="54"/>
      <c r="P11" s="73"/>
    </row>
    <row r="12" spans="1:17" ht="18.75" customHeight="1" x14ac:dyDescent="0.15">
      <c r="A12" s="83"/>
      <c r="B12" s="47"/>
      <c r="C12" s="47" t="s">
        <v>27</v>
      </c>
      <c r="D12" s="48">
        <v>10</v>
      </c>
      <c r="E12" s="49" t="s">
        <v>32</v>
      </c>
      <c r="F12" s="49">
        <f t="shared" si="0"/>
        <v>7.5</v>
      </c>
      <c r="G12" s="50">
        <f>ROUNDUP((K4*D12)+(K5*D12*0.75)+(K6*(D12*2)),0)</f>
        <v>0</v>
      </c>
      <c r="H12" s="50">
        <f>G12+(G12*3/100)</f>
        <v>0</v>
      </c>
      <c r="I12" s="99"/>
      <c r="J12" s="99"/>
      <c r="K12" s="51"/>
      <c r="L12" s="52"/>
      <c r="M12" s="48"/>
      <c r="N12" s="53"/>
      <c r="O12" s="54"/>
      <c r="P12" s="73"/>
    </row>
    <row r="13" spans="1:17" ht="18.75" customHeight="1" x14ac:dyDescent="0.15">
      <c r="A13" s="83"/>
      <c r="B13" s="47"/>
      <c r="C13" s="47" t="s">
        <v>99</v>
      </c>
      <c r="D13" s="48">
        <v>9</v>
      </c>
      <c r="E13" s="49" t="s">
        <v>32</v>
      </c>
      <c r="F13" s="49">
        <f t="shared" si="0"/>
        <v>6.75</v>
      </c>
      <c r="G13" s="50">
        <f>ROUNDUP((K4*D13)+(K5*D13*0.75)+(K6*(D13*2)),0)</f>
        <v>0</v>
      </c>
      <c r="H13" s="50">
        <f>G13</f>
        <v>0</v>
      </c>
      <c r="I13" s="99"/>
      <c r="J13" s="99"/>
      <c r="K13" s="51"/>
      <c r="L13" s="52"/>
      <c r="M13" s="48"/>
      <c r="N13" s="53"/>
      <c r="O13" s="54" t="s">
        <v>36</v>
      </c>
      <c r="P13" s="73"/>
    </row>
    <row r="14" spans="1:17" ht="18.75" customHeight="1" x14ac:dyDescent="0.15">
      <c r="A14" s="83"/>
      <c r="B14" s="47"/>
      <c r="C14" s="47" t="s">
        <v>47</v>
      </c>
      <c r="D14" s="48">
        <v>30</v>
      </c>
      <c r="E14" s="49" t="s">
        <v>49</v>
      </c>
      <c r="F14" s="49">
        <f t="shared" si="0"/>
        <v>22.5</v>
      </c>
      <c r="G14" s="50">
        <f>ROUNDUP((K4*D14)+(K5*D14*0.75)+(K6*(D14*2)),0)</f>
        <v>0</v>
      </c>
      <c r="H14" s="50">
        <f>G14</f>
        <v>0</v>
      </c>
      <c r="I14" s="99"/>
      <c r="J14" s="99"/>
      <c r="K14" s="51"/>
      <c r="L14" s="52"/>
      <c r="M14" s="48"/>
      <c r="N14" s="53"/>
      <c r="O14" s="54" t="s">
        <v>48</v>
      </c>
      <c r="P14" s="73"/>
    </row>
    <row r="15" spans="1:17" ht="18.75" customHeight="1" x14ac:dyDescent="0.15">
      <c r="A15" s="83"/>
      <c r="B15" s="47"/>
      <c r="C15" s="47"/>
      <c r="D15" s="48"/>
      <c r="E15" s="49"/>
      <c r="F15" s="49"/>
      <c r="G15" s="50"/>
      <c r="H15" s="50"/>
      <c r="I15" s="99"/>
      <c r="J15" s="99"/>
      <c r="K15" s="51"/>
      <c r="L15" s="52"/>
      <c r="M15" s="48"/>
      <c r="N15" s="53"/>
      <c r="O15" s="54"/>
      <c r="P15" s="73"/>
    </row>
    <row r="16" spans="1:17" ht="18.75" customHeight="1" x14ac:dyDescent="0.15">
      <c r="A16" s="83"/>
      <c r="B16" s="47"/>
      <c r="C16" s="47"/>
      <c r="D16" s="48"/>
      <c r="E16" s="49"/>
      <c r="F16" s="49"/>
      <c r="G16" s="50"/>
      <c r="H16" s="50"/>
      <c r="I16" s="99"/>
      <c r="J16" s="99"/>
      <c r="K16" s="51"/>
      <c r="L16" s="52"/>
      <c r="M16" s="48"/>
      <c r="N16" s="53"/>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100</v>
      </c>
      <c r="C21" s="47" t="s">
        <v>60</v>
      </c>
      <c r="D21" s="48">
        <v>30</v>
      </c>
      <c r="E21" s="49" t="s">
        <v>32</v>
      </c>
      <c r="F21" s="49">
        <f>ROUNDUP(D21*0.75,2)</f>
        <v>22.5</v>
      </c>
      <c r="G21" s="50">
        <f>ROUNDUP((K4*D21)+(K5*D21*0.75)+(K6*(D21*2)),0)</f>
        <v>0</v>
      </c>
      <c r="H21" s="50">
        <f>G21+(G21*15/100)</f>
        <v>0</v>
      </c>
      <c r="I21" s="101" t="s">
        <v>101</v>
      </c>
      <c r="J21" s="102"/>
      <c r="K21" s="51" t="s">
        <v>34</v>
      </c>
      <c r="L21" s="52">
        <f>ROUNDUP((K4*M21)+(K5*M21*0.75)+(K6*(M21*2)),2)</f>
        <v>0</v>
      </c>
      <c r="M21" s="48">
        <v>0.3</v>
      </c>
      <c r="N21" s="53">
        <f>ROUNDUP(M21*0.75,2)</f>
        <v>0.23</v>
      </c>
      <c r="O21" s="54"/>
      <c r="P21" s="73"/>
    </row>
    <row r="22" spans="1:16" ht="18.75" customHeight="1" x14ac:dyDescent="0.15">
      <c r="A22" s="83"/>
      <c r="B22" s="47"/>
      <c r="C22" s="47" t="s">
        <v>102</v>
      </c>
      <c r="D22" s="48">
        <v>0.5</v>
      </c>
      <c r="E22" s="49" t="s">
        <v>32</v>
      </c>
      <c r="F22" s="49">
        <f>ROUNDUP(D22*0.75,2)</f>
        <v>0.38</v>
      </c>
      <c r="G22" s="50">
        <f>ROUNDUP((K4*D22)+(K5*D22*0.75)+(K6*(D22*2)),0)</f>
        <v>0</v>
      </c>
      <c r="H22" s="50">
        <f>G22</f>
        <v>0</v>
      </c>
      <c r="I22" s="99"/>
      <c r="J22" s="99"/>
      <c r="K22" s="51" t="s">
        <v>40</v>
      </c>
      <c r="L22" s="52">
        <f>ROUNDUP((K4*M22)+(K5*M22*0.75)+(K6*(M22*2)),2)</f>
        <v>0</v>
      </c>
      <c r="M22" s="48">
        <v>4</v>
      </c>
      <c r="N22" s="53">
        <f>ROUNDUP(M22*0.75,2)</f>
        <v>3</v>
      </c>
      <c r="O22" s="54"/>
      <c r="P22" s="73" t="s">
        <v>41</v>
      </c>
    </row>
    <row r="23" spans="1:16" ht="18.75" customHeight="1" x14ac:dyDescent="0.15">
      <c r="A23" s="83"/>
      <c r="B23" s="47"/>
      <c r="C23" s="47" t="s">
        <v>103</v>
      </c>
      <c r="D23" s="48">
        <v>10</v>
      </c>
      <c r="E23" s="49" t="s">
        <v>32</v>
      </c>
      <c r="F23" s="49">
        <f>ROUNDUP(D23*0.75,2)</f>
        <v>7.5</v>
      </c>
      <c r="G23" s="50">
        <f>ROUNDUP((K4*D23)+(K5*D23*0.75)+(K6*(D23*2)),0)</f>
        <v>0</v>
      </c>
      <c r="H23" s="50">
        <f>G23</f>
        <v>0</v>
      </c>
      <c r="I23" s="99"/>
      <c r="J23" s="99"/>
      <c r="K23" s="51"/>
      <c r="L23" s="52"/>
      <c r="M23" s="48"/>
      <c r="N23" s="53"/>
      <c r="O23" s="54"/>
      <c r="P23" s="73"/>
    </row>
    <row r="24" spans="1:16" ht="18.75" customHeight="1" x14ac:dyDescent="0.15">
      <c r="A24" s="83"/>
      <c r="B24" s="47"/>
      <c r="C24" s="47"/>
      <c r="D24" s="48"/>
      <c r="E24" s="49"/>
      <c r="F24" s="49"/>
      <c r="G24" s="50"/>
      <c r="H24" s="50"/>
      <c r="I24" s="99"/>
      <c r="J24" s="99"/>
      <c r="K24" s="51"/>
      <c r="L24" s="52"/>
      <c r="M24" s="48"/>
      <c r="N24" s="53"/>
      <c r="O24" s="54"/>
      <c r="P24" s="73"/>
    </row>
    <row r="25" spans="1:16" ht="18.75" customHeight="1" x14ac:dyDescent="0.15">
      <c r="A25" s="83"/>
      <c r="B25" s="47"/>
      <c r="C25" s="47"/>
      <c r="D25" s="48"/>
      <c r="E25" s="49"/>
      <c r="F25" s="49"/>
      <c r="G25" s="50"/>
      <c r="H25" s="50"/>
      <c r="I25" s="99"/>
      <c r="J25" s="99"/>
      <c r="K25" s="51"/>
      <c r="L25" s="52"/>
      <c r="M25" s="48"/>
      <c r="N25" s="53"/>
      <c r="O25" s="54"/>
      <c r="P25" s="73"/>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55"/>
      <c r="C27" s="55"/>
      <c r="D27" s="56"/>
      <c r="E27" s="57"/>
      <c r="F27" s="57"/>
      <c r="G27" s="58"/>
      <c r="H27" s="58"/>
      <c r="I27" s="100"/>
      <c r="J27" s="100"/>
      <c r="K27" s="59"/>
      <c r="L27" s="60"/>
      <c r="M27" s="56"/>
      <c r="N27" s="61"/>
      <c r="O27" s="62"/>
      <c r="P27" s="74"/>
    </row>
    <row r="28" spans="1:16" ht="18.75" customHeight="1" x14ac:dyDescent="0.15">
      <c r="A28" s="83"/>
      <c r="B28" s="47" t="s">
        <v>104</v>
      </c>
      <c r="C28" s="47" t="s">
        <v>106</v>
      </c>
      <c r="D28" s="76">
        <v>0.125</v>
      </c>
      <c r="E28" s="49" t="s">
        <v>81</v>
      </c>
      <c r="F28" s="49">
        <f>ROUNDUP(D28*0.75,2)</f>
        <v>9.9999999999999992E-2</v>
      </c>
      <c r="G28" s="50">
        <f>ROUNDUP((K4*D28)+(K5*D28*0.75)+(K6*(D28*2)),0)</f>
        <v>0</v>
      </c>
      <c r="H28" s="50">
        <f>G28</f>
        <v>0</v>
      </c>
      <c r="I28" s="101" t="s">
        <v>105</v>
      </c>
      <c r="J28" s="102"/>
      <c r="K28" s="51"/>
      <c r="L28" s="52"/>
      <c r="M28" s="48"/>
      <c r="N28" s="53"/>
      <c r="O28" s="54"/>
      <c r="P28" s="73"/>
    </row>
    <row r="29" spans="1:16" ht="18.75" customHeight="1" x14ac:dyDescent="0.15">
      <c r="A29" s="83"/>
      <c r="B29" s="47"/>
      <c r="C29" s="47"/>
      <c r="D29" s="48"/>
      <c r="E29" s="49"/>
      <c r="F29" s="49"/>
      <c r="G29" s="50"/>
      <c r="H29" s="50"/>
      <c r="I29" s="99"/>
      <c r="J29" s="99"/>
      <c r="K29" s="51"/>
      <c r="L29" s="52"/>
      <c r="M29" s="48"/>
      <c r="N29" s="53"/>
      <c r="O29" s="54"/>
      <c r="P29" s="73"/>
    </row>
    <row r="30" spans="1:16" ht="18.75" customHeight="1" x14ac:dyDescent="0.15">
      <c r="A30" s="83"/>
      <c r="B30" s="47"/>
      <c r="C30" s="47"/>
      <c r="D30" s="48"/>
      <c r="E30" s="49"/>
      <c r="F30" s="49"/>
      <c r="G30" s="50"/>
      <c r="H30" s="50"/>
      <c r="I30" s="99"/>
      <c r="J30" s="99"/>
      <c r="K30" s="51"/>
      <c r="L30" s="52"/>
      <c r="M30" s="48"/>
      <c r="N30" s="53"/>
      <c r="O30" s="54"/>
      <c r="P30" s="73"/>
    </row>
  </sheetData>
  <mergeCells count="12">
    <mergeCell ref="A9:A30"/>
    <mergeCell ref="A1:B1"/>
    <mergeCell ref="C1:K1"/>
    <mergeCell ref="K2:M2"/>
    <mergeCell ref="O6:P6"/>
    <mergeCell ref="A7:E7"/>
    <mergeCell ref="O7:P7"/>
    <mergeCell ref="I8:J8"/>
    <mergeCell ref="K8:L8"/>
    <mergeCell ref="I9:J20"/>
    <mergeCell ref="I21:J27"/>
    <mergeCell ref="I28:J30"/>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110</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33"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111</v>
      </c>
      <c r="C12" s="47" t="s">
        <v>113</v>
      </c>
      <c r="D12" s="48">
        <v>40</v>
      </c>
      <c r="E12" s="49" t="s">
        <v>32</v>
      </c>
      <c r="F12" s="49">
        <f>ROUNDUP(D12*0.75,2)</f>
        <v>30</v>
      </c>
      <c r="G12" s="50">
        <f>ROUNDUP((K4*D12)+(K5*D12*0.75)+(K6*(D12*2)),0)</f>
        <v>0</v>
      </c>
      <c r="H12" s="50">
        <f>G12</f>
        <v>0</v>
      </c>
      <c r="I12" s="101" t="s">
        <v>112</v>
      </c>
      <c r="J12" s="102"/>
      <c r="K12" s="51" t="s">
        <v>29</v>
      </c>
      <c r="L12" s="52">
        <f>ROUNDUP((K4*M12)+(K5*M12*0.75)+(K6*(M12*2)),2)</f>
        <v>0</v>
      </c>
      <c r="M12" s="48">
        <v>1</v>
      </c>
      <c r="N12" s="53">
        <f t="shared" ref="N12:N20" si="0">ROUNDUP(M12*0.75,2)</f>
        <v>0.75</v>
      </c>
      <c r="O12" s="54"/>
      <c r="P12" s="73"/>
    </row>
    <row r="13" spans="1:17" ht="18.75" customHeight="1" x14ac:dyDescent="0.15">
      <c r="A13" s="83"/>
      <c r="B13" s="47"/>
      <c r="C13" s="47" t="s">
        <v>26</v>
      </c>
      <c r="D13" s="48">
        <v>20</v>
      </c>
      <c r="E13" s="49" t="s">
        <v>32</v>
      </c>
      <c r="F13" s="49">
        <f>ROUNDUP(D13*0.75,2)</f>
        <v>15</v>
      </c>
      <c r="G13" s="50">
        <f>ROUNDUP((K4*D13)+(K5*D13*0.75)+(K6*(D13*2)),0)</f>
        <v>0</v>
      </c>
      <c r="H13" s="50">
        <f>G13+(G13*6/100)</f>
        <v>0</v>
      </c>
      <c r="I13" s="99"/>
      <c r="J13" s="99"/>
      <c r="K13" s="51" t="s">
        <v>39</v>
      </c>
      <c r="L13" s="52">
        <f>ROUNDUP((K4*M13)+(K5*M13*0.75)+(K6*(M13*2)),2)</f>
        <v>0</v>
      </c>
      <c r="M13" s="48">
        <v>0.1</v>
      </c>
      <c r="N13" s="53">
        <f t="shared" si="0"/>
        <v>0.08</v>
      </c>
      <c r="O13" s="54"/>
      <c r="P13" s="73"/>
    </row>
    <row r="14" spans="1:17" ht="18.75" customHeight="1" x14ac:dyDescent="0.15">
      <c r="A14" s="83"/>
      <c r="B14" s="47"/>
      <c r="C14" s="47" t="s">
        <v>90</v>
      </c>
      <c r="D14" s="48">
        <v>5</v>
      </c>
      <c r="E14" s="49" t="s">
        <v>32</v>
      </c>
      <c r="F14" s="49">
        <f>ROUNDUP(D14*0.75,2)</f>
        <v>3.75</v>
      </c>
      <c r="G14" s="50">
        <f>ROUNDUP((K4*D14)+(K5*D14*0.75)+(K6*(D14*2)),0)</f>
        <v>0</v>
      </c>
      <c r="H14" s="50">
        <f>G14</f>
        <v>0</v>
      </c>
      <c r="I14" s="99"/>
      <c r="J14" s="99"/>
      <c r="K14" s="51" t="s">
        <v>115</v>
      </c>
      <c r="L14" s="52">
        <f>ROUNDUP((K4*M14)+(K5*M14*0.75)+(K6*(M14*2)),2)</f>
        <v>0</v>
      </c>
      <c r="M14" s="48">
        <v>0.01</v>
      </c>
      <c r="N14" s="53">
        <f t="shared" si="0"/>
        <v>0.01</v>
      </c>
      <c r="O14" s="54" t="s">
        <v>36</v>
      </c>
      <c r="P14" s="73"/>
    </row>
    <row r="15" spans="1:17" ht="18.75" customHeight="1" x14ac:dyDescent="0.15">
      <c r="A15" s="83"/>
      <c r="B15" s="47"/>
      <c r="C15" s="47" t="s">
        <v>47</v>
      </c>
      <c r="D15" s="48">
        <v>5</v>
      </c>
      <c r="E15" s="49" t="s">
        <v>49</v>
      </c>
      <c r="F15" s="49">
        <f>ROUNDUP(D15*0.75,2)</f>
        <v>3.75</v>
      </c>
      <c r="G15" s="50">
        <f>ROUNDUP((K4*D15)+(K5*D15*0.75)+(K6*(D15*2)),0)</f>
        <v>0</v>
      </c>
      <c r="H15" s="50">
        <f>G15</f>
        <v>0</v>
      </c>
      <c r="I15" s="99"/>
      <c r="J15" s="99"/>
      <c r="K15" s="51" t="s">
        <v>29</v>
      </c>
      <c r="L15" s="52">
        <f>ROUNDUP((K4*M15)+(K5*M15*0.75)+(K6*(M15*2)),2)</f>
        <v>0</v>
      </c>
      <c r="M15" s="48">
        <v>2</v>
      </c>
      <c r="N15" s="53">
        <f t="shared" si="0"/>
        <v>1.5</v>
      </c>
      <c r="O15" s="54" t="s">
        <v>48</v>
      </c>
      <c r="P15" s="73"/>
    </row>
    <row r="16" spans="1:17" ht="18.75" customHeight="1" x14ac:dyDescent="0.15">
      <c r="A16" s="83"/>
      <c r="B16" s="47"/>
      <c r="C16" s="47" t="s">
        <v>114</v>
      </c>
      <c r="D16" s="48">
        <v>20</v>
      </c>
      <c r="E16" s="49" t="s">
        <v>32</v>
      </c>
      <c r="F16" s="49">
        <f>ROUNDUP(D16*0.75,2)</f>
        <v>15</v>
      </c>
      <c r="G16" s="50">
        <f>ROUNDUP((K4*D16)+(K5*D16*0.75)+(K6*(D16*2)),0)</f>
        <v>0</v>
      </c>
      <c r="H16" s="50">
        <f>G16</f>
        <v>0</v>
      </c>
      <c r="I16" s="99"/>
      <c r="J16" s="99"/>
      <c r="K16" s="51" t="s">
        <v>30</v>
      </c>
      <c r="L16" s="52">
        <f>ROUNDUP((K4*M16)+(K5*M16*0.75)+(K6*(M16*2)),2)</f>
        <v>0</v>
      </c>
      <c r="M16" s="48">
        <v>30</v>
      </c>
      <c r="N16" s="53">
        <f t="shared" si="0"/>
        <v>22.5</v>
      </c>
      <c r="O16" s="54"/>
      <c r="P16" s="73"/>
    </row>
    <row r="17" spans="1:16" ht="18.75" customHeight="1" x14ac:dyDescent="0.15">
      <c r="A17" s="83"/>
      <c r="B17" s="47"/>
      <c r="C17" s="47"/>
      <c r="D17" s="48"/>
      <c r="E17" s="49"/>
      <c r="F17" s="49"/>
      <c r="G17" s="50"/>
      <c r="H17" s="50"/>
      <c r="I17" s="99"/>
      <c r="J17" s="99"/>
      <c r="K17" s="51" t="s">
        <v>31</v>
      </c>
      <c r="L17" s="52">
        <f>ROUNDUP((K4*M17)+(K5*M17*0.75)+(K6*(M17*2)),2)</f>
        <v>0</v>
      </c>
      <c r="M17" s="48">
        <v>3</v>
      </c>
      <c r="N17" s="53">
        <f t="shared" si="0"/>
        <v>2.25</v>
      </c>
      <c r="O17" s="54"/>
      <c r="P17" s="73"/>
    </row>
    <row r="18" spans="1:16" ht="18.75" customHeight="1" x14ac:dyDescent="0.15">
      <c r="A18" s="83"/>
      <c r="B18" s="47"/>
      <c r="C18" s="47"/>
      <c r="D18" s="48"/>
      <c r="E18" s="49"/>
      <c r="F18" s="49"/>
      <c r="G18" s="50"/>
      <c r="H18" s="50"/>
      <c r="I18" s="99"/>
      <c r="J18" s="99"/>
      <c r="K18" s="51" t="s">
        <v>116</v>
      </c>
      <c r="L18" s="52">
        <f>ROUNDUP((K4*M18)+(K5*M18*0.75)+(K6*(M18*2)),2)</f>
        <v>0</v>
      </c>
      <c r="M18" s="48">
        <v>1.5</v>
      </c>
      <c r="N18" s="53">
        <f t="shared" si="0"/>
        <v>1.1300000000000001</v>
      </c>
      <c r="O18" s="54"/>
      <c r="P18" s="73"/>
    </row>
    <row r="19" spans="1:16" ht="18.75" customHeight="1" x14ac:dyDescent="0.15">
      <c r="A19" s="83"/>
      <c r="B19" s="47"/>
      <c r="C19" s="47"/>
      <c r="D19" s="48"/>
      <c r="E19" s="49"/>
      <c r="F19" s="49"/>
      <c r="G19" s="50"/>
      <c r="H19" s="50"/>
      <c r="I19" s="99"/>
      <c r="J19" s="99"/>
      <c r="K19" s="51" t="s">
        <v>52</v>
      </c>
      <c r="L19" s="52">
        <f>ROUNDUP((K4*M19)+(K5*M19*0.75)+(K6*(M19*2)),2)</f>
        <v>0</v>
      </c>
      <c r="M19" s="48">
        <v>2.5</v>
      </c>
      <c r="N19" s="53">
        <f t="shared" si="0"/>
        <v>1.8800000000000001</v>
      </c>
      <c r="O19" s="54"/>
      <c r="P19" s="73"/>
    </row>
    <row r="20" spans="1:16" ht="18.75" customHeight="1" x14ac:dyDescent="0.15">
      <c r="A20" s="83"/>
      <c r="B20" s="47"/>
      <c r="C20" s="47"/>
      <c r="D20" s="48"/>
      <c r="E20" s="49"/>
      <c r="F20" s="49"/>
      <c r="G20" s="50"/>
      <c r="H20" s="50"/>
      <c r="I20" s="99"/>
      <c r="J20" s="99"/>
      <c r="K20" s="51" t="s">
        <v>34</v>
      </c>
      <c r="L20" s="52">
        <f>ROUNDUP((K4*M20)+(K5*M20*0.75)+(K6*(M20*2)),2)</f>
        <v>0</v>
      </c>
      <c r="M20" s="48">
        <v>1</v>
      </c>
      <c r="N20" s="53">
        <f t="shared" si="0"/>
        <v>0.75</v>
      </c>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55"/>
      <c r="C22" s="55"/>
      <c r="D22" s="56"/>
      <c r="E22" s="57"/>
      <c r="F22" s="57"/>
      <c r="G22" s="58"/>
      <c r="H22" s="58"/>
      <c r="I22" s="100"/>
      <c r="J22" s="100"/>
      <c r="K22" s="59"/>
      <c r="L22" s="60"/>
      <c r="M22" s="56"/>
      <c r="N22" s="61"/>
      <c r="O22" s="62"/>
      <c r="P22" s="74"/>
    </row>
    <row r="23" spans="1:16" ht="18.75" customHeight="1" x14ac:dyDescent="0.15">
      <c r="A23" s="83"/>
      <c r="B23" s="47" t="s">
        <v>117</v>
      </c>
      <c r="C23" s="47" t="s">
        <v>92</v>
      </c>
      <c r="D23" s="48">
        <v>40</v>
      </c>
      <c r="E23" s="49" t="s">
        <v>32</v>
      </c>
      <c r="F23" s="49">
        <f>ROUNDUP(D23*0.75,2)</f>
        <v>30</v>
      </c>
      <c r="G23" s="50">
        <f>ROUNDUP((K4*D23)+(K5*D23*0.75)+(K6*(D23*2)),0)</f>
        <v>0</v>
      </c>
      <c r="H23" s="50">
        <f>G23+(G23*10/100)</f>
        <v>0</v>
      </c>
      <c r="I23" s="101" t="s">
        <v>118</v>
      </c>
      <c r="J23" s="102"/>
      <c r="K23" s="51" t="s">
        <v>45</v>
      </c>
      <c r="L23" s="52">
        <f>ROUNDUP((K4*M23)+(K5*M23*0.75)+(K6*(M23*2)),2)</f>
        <v>0</v>
      </c>
      <c r="M23" s="48">
        <v>25</v>
      </c>
      <c r="N23" s="53">
        <f>ROUNDUP(M23*0.75,2)</f>
        <v>18.75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52</v>
      </c>
      <c r="L24" s="52">
        <f>ROUNDUP((K4*M24)+(K5*M24*0.75)+(K6*(M24*2)),2)</f>
        <v>0</v>
      </c>
      <c r="M24" s="48">
        <v>2</v>
      </c>
      <c r="N24" s="53">
        <f>ROUNDUP(M24*0.75,2)</f>
        <v>1.5</v>
      </c>
      <c r="O24" s="54"/>
      <c r="P24" s="73"/>
    </row>
    <row r="25" spans="1:16" ht="18.75" customHeight="1" x14ac:dyDescent="0.15">
      <c r="A25" s="83"/>
      <c r="B25" s="47"/>
      <c r="C25" s="47" t="s">
        <v>87</v>
      </c>
      <c r="D25" s="48">
        <v>5</v>
      </c>
      <c r="E25" s="49" t="s">
        <v>32</v>
      </c>
      <c r="F25" s="49">
        <f>ROUNDUP(D25*0.75,2)</f>
        <v>3.75</v>
      </c>
      <c r="G25" s="50">
        <f>ROUNDUP((K4*D25)+(K5*D25*0.75)+(K6*(D25*2)),0)</f>
        <v>0</v>
      </c>
      <c r="H25" s="50">
        <f>G25</f>
        <v>0</v>
      </c>
      <c r="I25" s="99"/>
      <c r="J25" s="99"/>
      <c r="K25" s="51" t="s">
        <v>39</v>
      </c>
      <c r="L25" s="52">
        <f>ROUNDUP((K4*M25)+(K5*M25*0.75)+(K6*(M25*2)),2)</f>
        <v>0</v>
      </c>
      <c r="M25" s="48">
        <v>0.1</v>
      </c>
      <c r="N25" s="53">
        <f>ROUNDUP(M25*0.75,2)</f>
        <v>0.08</v>
      </c>
      <c r="O25" s="54"/>
      <c r="P25" s="73"/>
    </row>
    <row r="26" spans="1:16" ht="18.75" customHeight="1" x14ac:dyDescent="0.15">
      <c r="A26" s="83"/>
      <c r="B26" s="47"/>
      <c r="C26" s="47"/>
      <c r="D26" s="48"/>
      <c r="E26" s="49"/>
      <c r="F26" s="49"/>
      <c r="G26" s="50"/>
      <c r="H26" s="50"/>
      <c r="I26" s="99"/>
      <c r="J26" s="99"/>
      <c r="K26" s="51" t="s">
        <v>35</v>
      </c>
      <c r="L26" s="52">
        <f>ROUNDUP((K4*M26)+(K5*M26*0.75)+(K6*(M26*2)),2)</f>
        <v>0</v>
      </c>
      <c r="M26" s="48">
        <v>0.5</v>
      </c>
      <c r="N26" s="53">
        <f>ROUNDUP(M26*0.75,2)</f>
        <v>0.38</v>
      </c>
      <c r="O26" s="54"/>
      <c r="P26" s="73" t="s">
        <v>36</v>
      </c>
    </row>
    <row r="27" spans="1:16" ht="18.75" customHeight="1" x14ac:dyDescent="0.15">
      <c r="A27" s="83"/>
      <c r="B27" s="47"/>
      <c r="C27" s="47"/>
      <c r="D27" s="48"/>
      <c r="E27" s="49"/>
      <c r="F27" s="49"/>
      <c r="G27" s="50"/>
      <c r="H27" s="50"/>
      <c r="I27" s="99"/>
      <c r="J27" s="99"/>
      <c r="K27" s="51" t="s">
        <v>25</v>
      </c>
      <c r="L27" s="52">
        <f>ROUNDUP((K4*M27)+(K5*M27*0.75)+(K6*(M27*2)),2)</f>
        <v>0</v>
      </c>
      <c r="M27" s="48">
        <v>1</v>
      </c>
      <c r="N27" s="53">
        <f>ROUNDUP(M27*0.75,2)</f>
        <v>0.75</v>
      </c>
      <c r="O27" s="54"/>
      <c r="P27" s="73"/>
    </row>
    <row r="28" spans="1:16" ht="18.75" customHeight="1" x14ac:dyDescent="0.15">
      <c r="A28" s="83"/>
      <c r="B28" s="47"/>
      <c r="C28" s="47"/>
      <c r="D28" s="48"/>
      <c r="E28" s="49"/>
      <c r="F28" s="49"/>
      <c r="G28" s="50"/>
      <c r="H28" s="50"/>
      <c r="I28" s="99"/>
      <c r="J28" s="99"/>
      <c r="K28" s="51"/>
      <c r="L28" s="52"/>
      <c r="M28" s="48"/>
      <c r="N28" s="53"/>
      <c r="O28" s="54"/>
      <c r="P28" s="73"/>
    </row>
    <row r="29" spans="1:16" ht="18.75" customHeight="1" x14ac:dyDescent="0.15">
      <c r="A29" s="83"/>
      <c r="B29" s="55"/>
      <c r="C29" s="55"/>
      <c r="D29" s="56"/>
      <c r="E29" s="57"/>
      <c r="F29" s="57"/>
      <c r="G29" s="58"/>
      <c r="H29" s="58"/>
      <c r="I29" s="100"/>
      <c r="J29" s="100"/>
      <c r="K29" s="59"/>
      <c r="L29" s="60"/>
      <c r="M29" s="56"/>
      <c r="N29" s="61"/>
      <c r="O29" s="62"/>
      <c r="P29" s="74"/>
    </row>
    <row r="30" spans="1:16" ht="18.75" customHeight="1" x14ac:dyDescent="0.15">
      <c r="A30" s="83"/>
      <c r="B30" s="47" t="s">
        <v>59</v>
      </c>
      <c r="C30" s="47" t="s">
        <v>79</v>
      </c>
      <c r="D30" s="76">
        <v>0.125</v>
      </c>
      <c r="E30" s="49" t="s">
        <v>81</v>
      </c>
      <c r="F30" s="49">
        <f>ROUNDUP(D30*0.75,2)</f>
        <v>9.9999999999999992E-2</v>
      </c>
      <c r="G30" s="50">
        <f>ROUNDUP((K4*D30)+(K5*D30*0.75)+(K6*(D30*2)),0)</f>
        <v>0</v>
      </c>
      <c r="H30" s="50">
        <f>G30</f>
        <v>0</v>
      </c>
      <c r="I30" s="101" t="s">
        <v>43</v>
      </c>
      <c r="J30" s="102"/>
      <c r="K30" s="51" t="s">
        <v>45</v>
      </c>
      <c r="L30" s="52">
        <f>ROUNDUP((K4*M30)+(K5*M30*0.75)+(K6*(M30*2)),2)</f>
        <v>0</v>
      </c>
      <c r="M30" s="48">
        <v>100</v>
      </c>
      <c r="N30" s="53">
        <f>ROUNDUP(M30*0.75,2)</f>
        <v>75</v>
      </c>
      <c r="O30" s="54" t="s">
        <v>80</v>
      </c>
      <c r="P30" s="73"/>
    </row>
    <row r="31" spans="1:16" ht="18.75" customHeight="1" x14ac:dyDescent="0.15">
      <c r="A31" s="83"/>
      <c r="B31" s="47"/>
      <c r="C31" s="47" t="s">
        <v>94</v>
      </c>
      <c r="D31" s="48">
        <v>2</v>
      </c>
      <c r="E31" s="49" t="s">
        <v>81</v>
      </c>
      <c r="F31" s="49">
        <f>ROUNDUP(D31*0.75,2)</f>
        <v>1.5</v>
      </c>
      <c r="G31" s="50">
        <f>ROUNDUP((K4*D31)+(K5*D31*0.75)+(K6*(D31*2)),0)</f>
        <v>0</v>
      </c>
      <c r="H31" s="50">
        <f>G31</f>
        <v>0</v>
      </c>
      <c r="I31" s="99"/>
      <c r="J31" s="99"/>
      <c r="K31" s="51" t="s">
        <v>62</v>
      </c>
      <c r="L31" s="52">
        <f>ROUNDUP((K4*M31)+(K5*M31*0.75)+(K6*(M31*2)),2)</f>
        <v>0</v>
      </c>
      <c r="M31" s="48">
        <v>3</v>
      </c>
      <c r="N31" s="53">
        <f>ROUNDUP(M31*0.75,2)</f>
        <v>2.25</v>
      </c>
      <c r="O31" s="54" t="s">
        <v>36</v>
      </c>
      <c r="P31" s="73"/>
    </row>
    <row r="32" spans="1:16" ht="18.75" customHeight="1" x14ac:dyDescent="0.15">
      <c r="A32" s="83"/>
      <c r="B32" s="47"/>
      <c r="C32" s="47"/>
      <c r="D32" s="48"/>
      <c r="E32" s="49"/>
      <c r="F32" s="49"/>
      <c r="G32" s="50"/>
      <c r="H32" s="50"/>
      <c r="I32" s="99"/>
      <c r="J32" s="99"/>
      <c r="K32" s="51"/>
      <c r="L32" s="52"/>
      <c r="M32" s="48"/>
      <c r="N32" s="53"/>
      <c r="O32" s="54"/>
      <c r="P32" s="73"/>
    </row>
    <row r="33" spans="1:16" ht="18.75" customHeight="1" thickBot="1" x14ac:dyDescent="0.2">
      <c r="A33" s="103"/>
      <c r="B33" s="64"/>
      <c r="C33" s="64"/>
      <c r="D33" s="65"/>
      <c r="E33" s="66"/>
      <c r="F33" s="66"/>
      <c r="G33" s="67"/>
      <c r="H33" s="67"/>
      <c r="I33" s="104"/>
      <c r="J33" s="104"/>
      <c r="K33" s="68"/>
      <c r="L33" s="69"/>
      <c r="M33" s="65"/>
      <c r="N33" s="70"/>
      <c r="O33" s="71"/>
      <c r="P33" s="75"/>
    </row>
  </sheetData>
  <mergeCells count="13">
    <mergeCell ref="A9:A33"/>
    <mergeCell ref="I8:J8"/>
    <mergeCell ref="K8:L8"/>
    <mergeCell ref="I9:J11"/>
    <mergeCell ref="I12:J22"/>
    <mergeCell ref="I23:J29"/>
    <mergeCell ref="I30:J33"/>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124</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125</v>
      </c>
      <c r="C12" s="47" t="s">
        <v>54</v>
      </c>
      <c r="D12" s="48">
        <v>1</v>
      </c>
      <c r="E12" s="49" t="s">
        <v>57</v>
      </c>
      <c r="F12" s="49">
        <f>ROUNDUP(D12*0.75,2)</f>
        <v>0.75</v>
      </c>
      <c r="G12" s="50">
        <f>ROUNDUP((K4*D12)+(K5*D12*0.75)+(K6*(D12*2)),0)</f>
        <v>0</v>
      </c>
      <c r="H12" s="50">
        <f>G12</f>
        <v>0</v>
      </c>
      <c r="I12" s="101" t="s">
        <v>126</v>
      </c>
      <c r="J12" s="102"/>
      <c r="K12" s="51" t="s">
        <v>29</v>
      </c>
      <c r="L12" s="52">
        <f>ROUNDUP((K4*M12)+(K5*M12*0.75)+(K6*(M12*2)),2)</f>
        <v>0</v>
      </c>
      <c r="M12" s="48">
        <v>2</v>
      </c>
      <c r="N12" s="53">
        <f>ROUNDUP(M12*0.75,2)</f>
        <v>1.5</v>
      </c>
      <c r="O12" s="54"/>
      <c r="P12" s="73"/>
    </row>
    <row r="13" spans="1:17" ht="18.75" customHeight="1" x14ac:dyDescent="0.15">
      <c r="A13" s="83"/>
      <c r="B13" s="47"/>
      <c r="C13" s="47" t="s">
        <v>56</v>
      </c>
      <c r="D13" s="48">
        <v>20</v>
      </c>
      <c r="E13" s="49" t="s">
        <v>32</v>
      </c>
      <c r="F13" s="49">
        <f>ROUNDUP(D13*0.75,2)</f>
        <v>15</v>
      </c>
      <c r="G13" s="50">
        <f>ROUNDUP((K4*D13)+(K5*D13*0.75)+(K6*(D13*2)),0)</f>
        <v>0</v>
      </c>
      <c r="H13" s="50">
        <f>G13+(G13*15/100)</f>
        <v>0</v>
      </c>
      <c r="I13" s="99"/>
      <c r="J13" s="99"/>
      <c r="K13" s="51" t="s">
        <v>35</v>
      </c>
      <c r="L13" s="52">
        <f>ROUNDUP((K4*M13)+(K5*M13*0.75)+(K6*(M13*2)),2)</f>
        <v>0</v>
      </c>
      <c r="M13" s="48">
        <v>1</v>
      </c>
      <c r="N13" s="53">
        <f>ROUNDUP(M13*0.75,2)</f>
        <v>0.75</v>
      </c>
      <c r="O13" s="54"/>
      <c r="P13" s="73" t="s">
        <v>36</v>
      </c>
    </row>
    <row r="14" spans="1:17" ht="18.75" customHeight="1" x14ac:dyDescent="0.15">
      <c r="A14" s="83"/>
      <c r="B14" s="47"/>
      <c r="C14" s="47" t="s">
        <v>127</v>
      </c>
      <c r="D14" s="48">
        <v>1</v>
      </c>
      <c r="E14" s="49" t="s">
        <v>32</v>
      </c>
      <c r="F14" s="49">
        <f>ROUNDUP(D14*0.75,2)</f>
        <v>0.75</v>
      </c>
      <c r="G14" s="50">
        <f>ROUNDUP((K4*D14)+(K5*D14*0.75)+(K6*(D14*2)),0)</f>
        <v>0</v>
      </c>
      <c r="H14" s="50">
        <f>G14</f>
        <v>0</v>
      </c>
      <c r="I14" s="99"/>
      <c r="J14" s="99"/>
      <c r="K14" s="51" t="s">
        <v>52</v>
      </c>
      <c r="L14" s="52">
        <f>ROUNDUP((K4*M14)+(K5*M14*0.75)+(K6*(M14*2)),2)</f>
        <v>0</v>
      </c>
      <c r="M14" s="48">
        <v>2</v>
      </c>
      <c r="N14" s="53">
        <f>ROUNDUP(M14*0.75,2)</f>
        <v>1.5</v>
      </c>
      <c r="O14" s="54"/>
      <c r="P14" s="73"/>
    </row>
    <row r="15" spans="1:17" ht="18.75" customHeight="1" x14ac:dyDescent="0.15">
      <c r="A15" s="83"/>
      <c r="B15" s="47"/>
      <c r="C15" s="47"/>
      <c r="D15" s="48"/>
      <c r="E15" s="49"/>
      <c r="F15" s="49"/>
      <c r="G15" s="50"/>
      <c r="H15" s="50"/>
      <c r="I15" s="99"/>
      <c r="J15" s="99"/>
      <c r="K15" s="51" t="s">
        <v>35</v>
      </c>
      <c r="L15" s="52">
        <f>ROUNDUP((K4*M15)+(K5*M15*0.75)+(K6*(M15*2)),2)</f>
        <v>0</v>
      </c>
      <c r="M15" s="48">
        <v>0.5</v>
      </c>
      <c r="N15" s="53">
        <f>ROUNDUP(M15*0.75,2)</f>
        <v>0.38</v>
      </c>
      <c r="O15" s="54"/>
      <c r="P15" s="73" t="s">
        <v>36</v>
      </c>
    </row>
    <row r="16" spans="1:17" ht="18.75" customHeight="1" x14ac:dyDescent="0.15">
      <c r="A16" s="83"/>
      <c r="B16" s="47"/>
      <c r="C16" s="47"/>
      <c r="D16" s="48"/>
      <c r="E16" s="49"/>
      <c r="F16" s="49"/>
      <c r="G16" s="50"/>
      <c r="H16" s="50"/>
      <c r="I16" s="99"/>
      <c r="J16" s="99"/>
      <c r="K16" s="51" t="s">
        <v>45</v>
      </c>
      <c r="L16" s="52">
        <f>ROUNDUP((K4*M16)+(K5*M16*0.75)+(K6*(M16*2)),2)</f>
        <v>0</v>
      </c>
      <c r="M16" s="48">
        <v>1</v>
      </c>
      <c r="N16" s="53">
        <f>ROUNDUP(M16*0.75,2)</f>
        <v>0.75</v>
      </c>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47"/>
      <c r="C18" s="47"/>
      <c r="D18" s="48"/>
      <c r="E18" s="49"/>
      <c r="F18" s="49"/>
      <c r="G18" s="50"/>
      <c r="H18" s="50"/>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128</v>
      </c>
      <c r="C21" s="47" t="s">
        <v>61</v>
      </c>
      <c r="D21" s="76">
        <v>0.25</v>
      </c>
      <c r="E21" s="49" t="s">
        <v>63</v>
      </c>
      <c r="F21" s="49">
        <f>ROUNDUP(D21*0.75,2)</f>
        <v>0.19</v>
      </c>
      <c r="G21" s="50">
        <f>ROUNDUP((K4*D21)+(K5*D21*0.75)+(K6*(D21*2)),0)</f>
        <v>0</v>
      </c>
      <c r="H21" s="50">
        <f>G21</f>
        <v>0</v>
      </c>
      <c r="I21" s="101" t="s">
        <v>129</v>
      </c>
      <c r="J21" s="102"/>
      <c r="K21" s="51" t="s">
        <v>45</v>
      </c>
      <c r="L21" s="52">
        <f>ROUNDUP((K4*M21)+(K5*M21*0.75)+(K6*(M21*2)),2)</f>
        <v>0</v>
      </c>
      <c r="M21" s="48">
        <v>30</v>
      </c>
      <c r="N21" s="53">
        <f>ROUNDUP(M21*0.75,2)</f>
        <v>22.5</v>
      </c>
      <c r="O21" s="54"/>
      <c r="P21" s="73"/>
    </row>
    <row r="22" spans="1:16" ht="18.75" customHeight="1" x14ac:dyDescent="0.15">
      <c r="A22" s="83"/>
      <c r="B22" s="47"/>
      <c r="C22" s="47" t="s">
        <v>89</v>
      </c>
      <c r="D22" s="48">
        <v>10</v>
      </c>
      <c r="E22" s="49" t="s">
        <v>32</v>
      </c>
      <c r="F22" s="49">
        <f>ROUNDUP(D22*0.75,2)</f>
        <v>7.5</v>
      </c>
      <c r="G22" s="50">
        <f>ROUNDUP((K4*D22)+(K5*D22*0.75)+(K6*(D22*2)),0)</f>
        <v>0</v>
      </c>
      <c r="H22" s="50">
        <f>G22</f>
        <v>0</v>
      </c>
      <c r="I22" s="99"/>
      <c r="J22" s="99"/>
      <c r="K22" s="51" t="s">
        <v>58</v>
      </c>
      <c r="L22" s="52">
        <f>ROUNDUP((K4*M22)+(K5*M22*0.75)+(K6*(M22*2)),2)</f>
        <v>0</v>
      </c>
      <c r="M22" s="48">
        <v>1</v>
      </c>
      <c r="N22" s="53">
        <f>ROUNDUP(M22*0.75,2)</f>
        <v>0.75</v>
      </c>
      <c r="O22" s="54"/>
      <c r="P22" s="73"/>
    </row>
    <row r="23" spans="1:16" ht="18.75" customHeight="1" x14ac:dyDescent="0.15">
      <c r="A23" s="83"/>
      <c r="B23" s="47"/>
      <c r="C23" s="47" t="s">
        <v>44</v>
      </c>
      <c r="D23" s="48">
        <v>5</v>
      </c>
      <c r="E23" s="49" t="s">
        <v>32</v>
      </c>
      <c r="F23" s="49">
        <f>ROUNDUP(D23*0.75,2)</f>
        <v>3.75</v>
      </c>
      <c r="G23" s="50">
        <f>ROUNDUP((K4*D23)+(K5*D23*0.75)+(K6*(D23*2)),0)</f>
        <v>0</v>
      </c>
      <c r="H23" s="50">
        <f>G23+(G23*40/100)</f>
        <v>0</v>
      </c>
      <c r="I23" s="99"/>
      <c r="J23" s="99"/>
      <c r="K23" s="51" t="s">
        <v>52</v>
      </c>
      <c r="L23" s="52">
        <f>ROUNDUP((K4*M23)+(K5*M23*0.75)+(K6*(M23*2)),2)</f>
        <v>0</v>
      </c>
      <c r="M23" s="48">
        <v>3</v>
      </c>
      <c r="N23" s="53">
        <f>ROUNDUP(M23*0.75,2)</f>
        <v>2.25</v>
      </c>
      <c r="O23" s="54"/>
      <c r="P23" s="73"/>
    </row>
    <row r="24" spans="1:16" ht="18.75" customHeight="1" x14ac:dyDescent="0.15">
      <c r="A24" s="83"/>
      <c r="B24" s="47"/>
      <c r="C24" s="47" t="s">
        <v>27</v>
      </c>
      <c r="D24" s="48">
        <v>10</v>
      </c>
      <c r="E24" s="49" t="s">
        <v>32</v>
      </c>
      <c r="F24" s="49">
        <f>ROUNDUP(D24*0.75,2)</f>
        <v>7.5</v>
      </c>
      <c r="G24" s="50">
        <f>ROUNDUP((K4*D24)+(K5*D24*0.75)+(K6*(D24*2)),0)</f>
        <v>0</v>
      </c>
      <c r="H24" s="50">
        <f>G24+(G24*3/100)</f>
        <v>0</v>
      </c>
      <c r="I24" s="99"/>
      <c r="J24" s="99"/>
      <c r="K24" s="51" t="s">
        <v>35</v>
      </c>
      <c r="L24" s="52">
        <f>ROUNDUP((K4*M24)+(K5*M24*0.75)+(K6*(M24*2)),2)</f>
        <v>0</v>
      </c>
      <c r="M24" s="48">
        <v>1.5</v>
      </c>
      <c r="N24" s="53">
        <f>ROUNDUP(M24*0.75,2)</f>
        <v>1.1300000000000001</v>
      </c>
      <c r="O24" s="54"/>
      <c r="P24" s="73" t="s">
        <v>36</v>
      </c>
    </row>
    <row r="25" spans="1:16" ht="18.75" customHeight="1" x14ac:dyDescent="0.15">
      <c r="A25" s="83"/>
      <c r="B25" s="47"/>
      <c r="C25" s="47" t="s">
        <v>130</v>
      </c>
      <c r="D25" s="48">
        <v>5</v>
      </c>
      <c r="E25" s="49" t="s">
        <v>32</v>
      </c>
      <c r="F25" s="49">
        <f>ROUNDUP(D25*0.75,2)</f>
        <v>3.75</v>
      </c>
      <c r="G25" s="50">
        <f>ROUNDUP((K4*D25)+(K5*D25*0.75)+(K6*(D25*2)),0)</f>
        <v>0</v>
      </c>
      <c r="H25" s="50">
        <f>G25</f>
        <v>0</v>
      </c>
      <c r="I25" s="99"/>
      <c r="J25" s="99"/>
      <c r="K25" s="51"/>
      <c r="L25" s="52"/>
      <c r="M25" s="48"/>
      <c r="N25" s="53"/>
      <c r="O25" s="54"/>
      <c r="P25" s="73"/>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55"/>
      <c r="C27" s="55"/>
      <c r="D27" s="56"/>
      <c r="E27" s="57"/>
      <c r="F27" s="57"/>
      <c r="G27" s="58"/>
      <c r="H27" s="58"/>
      <c r="I27" s="100"/>
      <c r="J27" s="100"/>
      <c r="K27" s="59"/>
      <c r="L27" s="60"/>
      <c r="M27" s="56"/>
      <c r="N27" s="61"/>
      <c r="O27" s="62"/>
      <c r="P27" s="74"/>
    </row>
    <row r="28" spans="1:16" ht="18.75" customHeight="1" x14ac:dyDescent="0.15">
      <c r="A28" s="83"/>
      <c r="B28" s="47" t="s">
        <v>59</v>
      </c>
      <c r="C28" s="47" t="s">
        <v>98</v>
      </c>
      <c r="D28" s="48">
        <v>20</v>
      </c>
      <c r="E28" s="49" t="s">
        <v>32</v>
      </c>
      <c r="F28" s="49">
        <f>ROUNDUP(D28*0.75,2)</f>
        <v>15</v>
      </c>
      <c r="G28" s="50">
        <f>ROUNDUP((K4*D28)+(K5*D28*0.75)+(K6*(D28*2)),0)</f>
        <v>0</v>
      </c>
      <c r="H28" s="50">
        <f>G28+(G28*10/100)</f>
        <v>0</v>
      </c>
      <c r="I28" s="101" t="s">
        <v>43</v>
      </c>
      <c r="J28" s="102"/>
      <c r="K28" s="51" t="s">
        <v>45</v>
      </c>
      <c r="L28" s="52">
        <f>ROUNDUP((K4*M28)+(K5*M28*0.75)+(K6*(M28*2)),2)</f>
        <v>0</v>
      </c>
      <c r="M28" s="48">
        <v>100</v>
      </c>
      <c r="N28" s="53">
        <f>ROUNDUP(M28*0.75,2)</f>
        <v>75</v>
      </c>
      <c r="O28" s="54"/>
      <c r="P28" s="73"/>
    </row>
    <row r="29" spans="1:16" ht="18.75" customHeight="1" x14ac:dyDescent="0.15">
      <c r="A29" s="83"/>
      <c r="B29" s="47"/>
      <c r="C29" s="47" t="s">
        <v>102</v>
      </c>
      <c r="D29" s="48">
        <v>0.5</v>
      </c>
      <c r="E29" s="49" t="s">
        <v>32</v>
      </c>
      <c r="F29" s="49">
        <f>ROUNDUP(D29*0.75,2)</f>
        <v>0.38</v>
      </c>
      <c r="G29" s="50">
        <f>ROUNDUP((K4*D29)+(K5*D29*0.75)+(K6*(D29*2)),0)</f>
        <v>0</v>
      </c>
      <c r="H29" s="50">
        <f>G29</f>
        <v>0</v>
      </c>
      <c r="I29" s="99"/>
      <c r="J29" s="99"/>
      <c r="K29" s="51" t="s">
        <v>62</v>
      </c>
      <c r="L29" s="52">
        <f>ROUNDUP((K4*M29)+(K5*M29*0.75)+(K6*(M29*2)),2)</f>
        <v>0</v>
      </c>
      <c r="M29" s="48">
        <v>3</v>
      </c>
      <c r="N29" s="53">
        <f>ROUNDUP(M29*0.75,2)</f>
        <v>2.25</v>
      </c>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55"/>
      <c r="C31" s="55"/>
      <c r="D31" s="56"/>
      <c r="E31" s="57"/>
      <c r="F31" s="57"/>
      <c r="G31" s="58"/>
      <c r="H31" s="58"/>
      <c r="I31" s="100"/>
      <c r="J31" s="100"/>
      <c r="K31" s="59"/>
      <c r="L31" s="60"/>
      <c r="M31" s="56"/>
      <c r="N31" s="61"/>
      <c r="O31" s="62"/>
      <c r="P31" s="74"/>
    </row>
    <row r="32" spans="1:16" ht="18.75" customHeight="1" x14ac:dyDescent="0.15">
      <c r="A32" s="83"/>
      <c r="B32" s="47" t="s">
        <v>64</v>
      </c>
      <c r="C32" s="47" t="s">
        <v>66</v>
      </c>
      <c r="D32" s="48">
        <v>40</v>
      </c>
      <c r="E32" s="49" t="s">
        <v>32</v>
      </c>
      <c r="F32" s="49">
        <f>ROUNDUP(D32*0.75,2)</f>
        <v>30</v>
      </c>
      <c r="G32" s="50">
        <f>ROUNDUP((K4*D32)+(K5*D32*0.75)+(K6*(D32*2)),0)</f>
        <v>0</v>
      </c>
      <c r="H32" s="50">
        <f>G32</f>
        <v>0</v>
      </c>
      <c r="I32" s="101" t="s">
        <v>65</v>
      </c>
      <c r="J32" s="102"/>
      <c r="K32" s="51" t="s">
        <v>34</v>
      </c>
      <c r="L32" s="52">
        <f>ROUNDUP((K4*M32)+(K5*M32*0.75)+(K6*(M32*2)),2)</f>
        <v>0</v>
      </c>
      <c r="M32" s="48">
        <v>1</v>
      </c>
      <c r="N32" s="53">
        <f>ROUNDUP(M32*0.75,2)</f>
        <v>0.75</v>
      </c>
      <c r="O32" s="54" t="s">
        <v>48</v>
      </c>
      <c r="P32" s="73"/>
    </row>
    <row r="33" spans="1:16" ht="18.75" customHeight="1" x14ac:dyDescent="0.15">
      <c r="A33" s="83"/>
      <c r="B33" s="47"/>
      <c r="C33" s="47"/>
      <c r="D33" s="48"/>
      <c r="E33" s="49"/>
      <c r="F33" s="49"/>
      <c r="G33" s="50"/>
      <c r="H33" s="50"/>
      <c r="I33" s="99"/>
      <c r="J33" s="99"/>
      <c r="K33" s="51"/>
      <c r="L33" s="52"/>
      <c r="M33" s="48"/>
      <c r="N33" s="53"/>
      <c r="O33" s="54"/>
      <c r="P33" s="73"/>
    </row>
    <row r="34" spans="1:16" ht="18.75" customHeight="1" thickBot="1" x14ac:dyDescent="0.2">
      <c r="A34" s="103"/>
      <c r="B34" s="64"/>
      <c r="C34" s="64"/>
      <c r="D34" s="65"/>
      <c r="E34" s="66"/>
      <c r="F34" s="66"/>
      <c r="G34" s="67"/>
      <c r="H34" s="67"/>
      <c r="I34" s="104"/>
      <c r="J34" s="104"/>
      <c r="K34" s="68"/>
      <c r="L34" s="69"/>
      <c r="M34" s="65"/>
      <c r="N34" s="70"/>
      <c r="O34" s="71"/>
      <c r="P34" s="75"/>
    </row>
  </sheetData>
  <mergeCells count="14">
    <mergeCell ref="I32:J34"/>
    <mergeCell ref="A9:A34"/>
    <mergeCell ref="I28:J31"/>
    <mergeCell ref="I8:J8"/>
    <mergeCell ref="K8:L8"/>
    <mergeCell ref="I9:J11"/>
    <mergeCell ref="I12:J20"/>
    <mergeCell ref="I21: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136</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137</v>
      </c>
      <c r="C9" s="38" t="s">
        <v>139</v>
      </c>
      <c r="D9" s="44">
        <v>40</v>
      </c>
      <c r="E9" s="40" t="s">
        <v>32</v>
      </c>
      <c r="F9" s="40">
        <f>ROUNDUP(D9*0.75,2)</f>
        <v>30</v>
      </c>
      <c r="G9" s="41">
        <f>ROUNDUP((K4*D9)+(K5*D9*0.75)+(K6*(D9*2)),0)</f>
        <v>0</v>
      </c>
      <c r="H9" s="41">
        <f>G9</f>
        <v>0</v>
      </c>
      <c r="I9" s="97" t="s">
        <v>138</v>
      </c>
      <c r="J9" s="98"/>
      <c r="K9" s="42" t="s">
        <v>131</v>
      </c>
      <c r="L9" s="43">
        <f>ROUNDUP((K4*M9)+(K5*M9*0.75)+(K6*(M9*2)),2)</f>
        <v>0</v>
      </c>
      <c r="M9" s="44">
        <v>2</v>
      </c>
      <c r="N9" s="45">
        <f>ROUNDUP(M9*0.75,2)</f>
        <v>1.5</v>
      </c>
      <c r="O9" s="46" t="s">
        <v>36</v>
      </c>
      <c r="P9" s="72" t="s">
        <v>48</v>
      </c>
    </row>
    <row r="10" spans="1:17" ht="18.75" customHeight="1" x14ac:dyDescent="0.15">
      <c r="A10" s="83"/>
      <c r="B10" s="47"/>
      <c r="C10" s="47" t="s">
        <v>77</v>
      </c>
      <c r="D10" s="48">
        <v>20</v>
      </c>
      <c r="E10" s="49" t="s">
        <v>32</v>
      </c>
      <c r="F10" s="49">
        <f>ROUNDUP(D10*0.75,2)</f>
        <v>15</v>
      </c>
      <c r="G10" s="50">
        <f>ROUNDUP((K4*D10)+(K5*D10*0.75)+(K6*(D10*2)),0)</f>
        <v>0</v>
      </c>
      <c r="H10" s="50">
        <f>G10</f>
        <v>0</v>
      </c>
      <c r="I10" s="99"/>
      <c r="J10" s="99"/>
      <c r="K10" s="51" t="s">
        <v>29</v>
      </c>
      <c r="L10" s="52">
        <f>ROUNDUP((K4*M10)+(K5*M10*0.75)+(K6*(M10*2)),2)</f>
        <v>0</v>
      </c>
      <c r="M10" s="48">
        <v>2</v>
      </c>
      <c r="N10" s="53">
        <f>ROUNDUP(M10*0.75,2)</f>
        <v>1.5</v>
      </c>
      <c r="O10" s="54"/>
      <c r="P10" s="73"/>
    </row>
    <row r="11" spans="1:17" ht="18.75" customHeight="1" x14ac:dyDescent="0.15">
      <c r="A11" s="83"/>
      <c r="B11" s="47"/>
      <c r="C11" s="47" t="s">
        <v>26</v>
      </c>
      <c r="D11" s="48">
        <v>30</v>
      </c>
      <c r="E11" s="49" t="s">
        <v>32</v>
      </c>
      <c r="F11" s="49">
        <f>ROUNDUP(D11*0.75,2)</f>
        <v>22.5</v>
      </c>
      <c r="G11" s="50">
        <f>ROUNDUP((K4*D11)+(K5*D11*0.75)+(K6*(D11*2)),0)</f>
        <v>0</v>
      </c>
      <c r="H11" s="50">
        <f>G11+(G11*6/100)</f>
        <v>0</v>
      </c>
      <c r="I11" s="99"/>
      <c r="J11" s="99"/>
      <c r="K11" s="51" t="s">
        <v>31</v>
      </c>
      <c r="L11" s="52">
        <f>ROUNDUP((K4*M11)+(K5*M11*0.75)+(K6*(M11*2)),2)</f>
        <v>0</v>
      </c>
      <c r="M11" s="48">
        <v>10</v>
      </c>
      <c r="N11" s="53">
        <f>ROUNDUP(M11*0.75,2)</f>
        <v>7.5</v>
      </c>
      <c r="O11" s="54"/>
      <c r="P11" s="73"/>
    </row>
    <row r="12" spans="1:17" ht="18.75" customHeight="1" x14ac:dyDescent="0.15">
      <c r="A12" s="83"/>
      <c r="B12" s="47"/>
      <c r="C12" s="47" t="s">
        <v>28</v>
      </c>
      <c r="D12" s="48">
        <v>10</v>
      </c>
      <c r="E12" s="49" t="s">
        <v>32</v>
      </c>
      <c r="F12" s="49">
        <f>ROUNDUP(D12*0.75,2)</f>
        <v>7.5</v>
      </c>
      <c r="G12" s="50">
        <f>ROUNDUP((K4*D12)+(K5*D12*0.75)+(K6*(D12*2)),0)</f>
        <v>0</v>
      </c>
      <c r="H12" s="50">
        <f>G12+(G12*15/100)</f>
        <v>0</v>
      </c>
      <c r="I12" s="99"/>
      <c r="J12" s="99"/>
      <c r="K12" s="51" t="s">
        <v>116</v>
      </c>
      <c r="L12" s="52">
        <f>ROUNDUP((K4*M12)+(K5*M12*0.75)+(K6*(M12*2)),2)</f>
        <v>0</v>
      </c>
      <c r="M12" s="48">
        <v>2</v>
      </c>
      <c r="N12" s="53">
        <f>ROUNDUP(M12*0.75,2)</f>
        <v>1.5</v>
      </c>
      <c r="O12" s="54"/>
      <c r="P12" s="73"/>
    </row>
    <row r="13" spans="1:17" ht="18.75" customHeight="1" x14ac:dyDescent="0.15">
      <c r="A13" s="83"/>
      <c r="B13" s="47"/>
      <c r="C13" s="47"/>
      <c r="D13" s="48"/>
      <c r="E13" s="49"/>
      <c r="F13" s="49"/>
      <c r="G13" s="50"/>
      <c r="H13" s="50"/>
      <c r="I13" s="99"/>
      <c r="J13" s="99"/>
      <c r="K13" s="51" t="s">
        <v>34</v>
      </c>
      <c r="L13" s="52">
        <f>ROUNDUP((K4*M13)+(K5*M13*0.75)+(K6*(M13*2)),2)</f>
        <v>0</v>
      </c>
      <c r="M13" s="48">
        <v>0.5</v>
      </c>
      <c r="N13" s="53">
        <f>ROUNDUP(M13*0.75,2)</f>
        <v>0.38</v>
      </c>
      <c r="O13" s="54"/>
      <c r="P13" s="73"/>
    </row>
    <row r="14" spans="1:17" ht="18.75" customHeight="1" x14ac:dyDescent="0.15">
      <c r="A14" s="83"/>
      <c r="B14" s="47"/>
      <c r="C14" s="47"/>
      <c r="D14" s="48"/>
      <c r="E14" s="49"/>
      <c r="F14" s="49"/>
      <c r="G14" s="50"/>
      <c r="H14" s="50"/>
      <c r="I14" s="99"/>
      <c r="J14" s="99"/>
      <c r="K14" s="51"/>
      <c r="L14" s="52"/>
      <c r="M14" s="48"/>
      <c r="N14" s="53"/>
      <c r="O14" s="54"/>
      <c r="P14" s="73"/>
    </row>
    <row r="15" spans="1:17" ht="18.75" customHeight="1" x14ac:dyDescent="0.15">
      <c r="A15" s="83"/>
      <c r="B15" s="55"/>
      <c r="C15" s="55"/>
      <c r="D15" s="56"/>
      <c r="E15" s="57"/>
      <c r="F15" s="57"/>
      <c r="G15" s="58"/>
      <c r="H15" s="58"/>
      <c r="I15" s="100"/>
      <c r="J15" s="100"/>
      <c r="K15" s="59"/>
      <c r="L15" s="60"/>
      <c r="M15" s="56"/>
      <c r="N15" s="61"/>
      <c r="O15" s="62"/>
      <c r="P15" s="74"/>
    </row>
    <row r="16" spans="1:17" ht="18.75" customHeight="1" x14ac:dyDescent="0.15">
      <c r="A16" s="83"/>
      <c r="B16" s="47" t="s">
        <v>140</v>
      </c>
      <c r="C16" s="47" t="s">
        <v>60</v>
      </c>
      <c r="D16" s="48">
        <v>30</v>
      </c>
      <c r="E16" s="49" t="s">
        <v>32</v>
      </c>
      <c r="F16" s="49">
        <f>ROUNDUP(D16*0.75,2)</f>
        <v>22.5</v>
      </c>
      <c r="G16" s="50">
        <f>ROUNDUP((K4*D16)+(K5*D16*0.75)+(K6*(D16*2)),0)</f>
        <v>0</v>
      </c>
      <c r="H16" s="50">
        <f>G16+(G16*15/100)</f>
        <v>0</v>
      </c>
      <c r="I16" s="101" t="s">
        <v>141</v>
      </c>
      <c r="J16" s="102"/>
      <c r="K16" s="51" t="s">
        <v>34</v>
      </c>
      <c r="L16" s="52">
        <f>ROUNDUP((K4*M16)+(K5*M16*0.75)+(K6*(M16*2)),2)</f>
        <v>0</v>
      </c>
      <c r="M16" s="48">
        <v>1</v>
      </c>
      <c r="N16" s="53">
        <f>ROUNDUP(M16*0.75,2)</f>
        <v>0.75</v>
      </c>
      <c r="O16" s="54"/>
      <c r="P16" s="73"/>
    </row>
    <row r="17" spans="1:16" ht="18.75" customHeight="1" x14ac:dyDescent="0.15">
      <c r="A17" s="83"/>
      <c r="B17" s="47"/>
      <c r="C17" s="47" t="s">
        <v>50</v>
      </c>
      <c r="D17" s="48">
        <v>5</v>
      </c>
      <c r="E17" s="49" t="s">
        <v>32</v>
      </c>
      <c r="F17" s="49">
        <f>ROUNDUP(D17*0.75,2)</f>
        <v>3.75</v>
      </c>
      <c r="G17" s="50">
        <f>ROUNDUP((K4*D17)+(K5*D17*0.75)+(K6*(D17*2)),0)</f>
        <v>0</v>
      </c>
      <c r="H17" s="50">
        <f>G17+(G17*10/100)</f>
        <v>0</v>
      </c>
      <c r="I17" s="99"/>
      <c r="J17" s="99"/>
      <c r="K17" s="51" t="s">
        <v>39</v>
      </c>
      <c r="L17" s="52">
        <f>ROUNDUP((K4*M17)+(K5*M17*0.75)+(K6*(M17*2)),2)</f>
        <v>0</v>
      </c>
      <c r="M17" s="48">
        <v>0.1</v>
      </c>
      <c r="N17" s="53">
        <f>ROUNDUP(M17*0.75,2)</f>
        <v>0.08</v>
      </c>
      <c r="O17" s="54"/>
      <c r="P17" s="73"/>
    </row>
    <row r="18" spans="1:16" ht="18.75" customHeight="1" x14ac:dyDescent="0.15">
      <c r="A18" s="83"/>
      <c r="B18" s="47"/>
      <c r="C18" s="47" t="s">
        <v>79</v>
      </c>
      <c r="D18" s="76">
        <v>0.5</v>
      </c>
      <c r="E18" s="49" t="s">
        <v>81</v>
      </c>
      <c r="F18" s="49">
        <f>ROUNDUP(D18*0.75,2)</f>
        <v>0.38</v>
      </c>
      <c r="G18" s="50">
        <f>ROUNDUP((K4*D18)+(K5*D18*0.75)+(K6*(D18*2)),0)</f>
        <v>0</v>
      </c>
      <c r="H18" s="50">
        <f>G18</f>
        <v>0</v>
      </c>
      <c r="I18" s="99"/>
      <c r="J18" s="99"/>
      <c r="K18" s="51" t="s">
        <v>115</v>
      </c>
      <c r="L18" s="52">
        <f>ROUNDUP((K4*M18)+(K5*M18*0.75)+(K6*(M18*2)),2)</f>
        <v>0</v>
      </c>
      <c r="M18" s="48">
        <v>0.01</v>
      </c>
      <c r="N18" s="53">
        <f>ROUNDUP(M18*0.75,2)</f>
        <v>0.01</v>
      </c>
      <c r="O18" s="54" t="s">
        <v>80</v>
      </c>
      <c r="P18" s="73"/>
    </row>
    <row r="19" spans="1:16" ht="18.75" customHeight="1" x14ac:dyDescent="0.15">
      <c r="A19" s="83"/>
      <c r="B19" s="47"/>
      <c r="C19" s="47"/>
      <c r="D19" s="48"/>
      <c r="E19" s="49"/>
      <c r="F19" s="49"/>
      <c r="G19" s="50"/>
      <c r="H19" s="50"/>
      <c r="I19" s="99"/>
      <c r="J19" s="99"/>
      <c r="K19" s="51" t="s">
        <v>29</v>
      </c>
      <c r="L19" s="52">
        <f>ROUNDUP((K4*M19)+(K5*M19*0.75)+(K6*(M19*2)),2)</f>
        <v>0</v>
      </c>
      <c r="M19" s="48">
        <v>2</v>
      </c>
      <c r="N19" s="53">
        <f>ROUNDUP(M19*0.75,2)</f>
        <v>1.5</v>
      </c>
      <c r="O19" s="54"/>
      <c r="P19" s="73"/>
    </row>
    <row r="20" spans="1:16" ht="18.75" customHeight="1" x14ac:dyDescent="0.15">
      <c r="A20" s="83"/>
      <c r="B20" s="47"/>
      <c r="C20" s="47"/>
      <c r="D20" s="48"/>
      <c r="E20" s="49"/>
      <c r="F20" s="49"/>
      <c r="G20" s="50"/>
      <c r="H20" s="50"/>
      <c r="I20" s="99"/>
      <c r="J20" s="99"/>
      <c r="K20" s="51" t="s">
        <v>37</v>
      </c>
      <c r="L20" s="52">
        <f>ROUNDUP((K4*M20)+(K5*M20*0.75)+(K6*(M20*2)),2)</f>
        <v>0</v>
      </c>
      <c r="M20" s="48">
        <v>2</v>
      </c>
      <c r="N20" s="53">
        <f>ROUNDUP(M20*0.75,2)</f>
        <v>1.5</v>
      </c>
      <c r="O20" s="54"/>
      <c r="P20" s="73"/>
    </row>
    <row r="21" spans="1:16" ht="18.75" customHeight="1" x14ac:dyDescent="0.15">
      <c r="A21" s="83"/>
      <c r="B21" s="47"/>
      <c r="C21" s="47"/>
      <c r="D21" s="48"/>
      <c r="E21" s="49"/>
      <c r="F21" s="49"/>
      <c r="G21" s="50"/>
      <c r="H21" s="50"/>
      <c r="I21" s="99"/>
      <c r="J21" s="99"/>
      <c r="K21" s="51"/>
      <c r="L21" s="52"/>
      <c r="M21" s="48"/>
      <c r="N21" s="53"/>
      <c r="O21" s="54"/>
      <c r="P21" s="73"/>
    </row>
    <row r="22" spans="1:16" ht="18.75" customHeight="1" x14ac:dyDescent="0.15">
      <c r="A22" s="83"/>
      <c r="B22" s="47"/>
      <c r="C22" s="47"/>
      <c r="D22" s="48"/>
      <c r="E22" s="49"/>
      <c r="F22" s="49"/>
      <c r="G22" s="50"/>
      <c r="H22" s="50"/>
      <c r="I22" s="99"/>
      <c r="J22" s="99"/>
      <c r="K22" s="51"/>
      <c r="L22" s="52"/>
      <c r="M22" s="48"/>
      <c r="N22" s="53"/>
      <c r="O22" s="54"/>
      <c r="P22" s="73"/>
    </row>
    <row r="23" spans="1:16" ht="18.75" customHeight="1" x14ac:dyDescent="0.15">
      <c r="A23" s="83"/>
      <c r="B23" s="55"/>
      <c r="C23" s="55"/>
      <c r="D23" s="56"/>
      <c r="E23" s="57"/>
      <c r="F23" s="57"/>
      <c r="G23" s="58"/>
      <c r="H23" s="58"/>
      <c r="I23" s="100"/>
      <c r="J23" s="100"/>
      <c r="K23" s="59"/>
      <c r="L23" s="60"/>
      <c r="M23" s="56"/>
      <c r="N23" s="61"/>
      <c r="O23" s="62"/>
      <c r="P23" s="74"/>
    </row>
    <row r="24" spans="1:16" ht="18.75" customHeight="1" x14ac:dyDescent="0.15">
      <c r="A24" s="83"/>
      <c r="B24" s="47" t="s">
        <v>142</v>
      </c>
      <c r="C24" s="47" t="s">
        <v>27</v>
      </c>
      <c r="D24" s="48">
        <v>10</v>
      </c>
      <c r="E24" s="49" t="s">
        <v>32</v>
      </c>
      <c r="F24" s="49">
        <f>ROUNDUP(D24*0.75,2)</f>
        <v>7.5</v>
      </c>
      <c r="G24" s="50">
        <f>ROUNDUP((K4*D24)+(K5*D24*0.75)+(K6*(D24*2)),0)</f>
        <v>0</v>
      </c>
      <c r="H24" s="50">
        <f>G24+(G24*3/100)</f>
        <v>0</v>
      </c>
      <c r="I24" s="101" t="s">
        <v>143</v>
      </c>
      <c r="J24" s="102"/>
      <c r="K24" s="51" t="s">
        <v>131</v>
      </c>
      <c r="L24" s="52">
        <f>ROUNDUP((K4*M24)+(K5*M24*0.75)+(K6*(M24*2)),2)</f>
        <v>0</v>
      </c>
      <c r="M24" s="48">
        <v>1</v>
      </c>
      <c r="N24" s="53">
        <f>ROUNDUP(M24*0.75,2)</f>
        <v>0.75</v>
      </c>
      <c r="O24" s="54"/>
      <c r="P24" s="73" t="s">
        <v>48</v>
      </c>
    </row>
    <row r="25" spans="1:16" ht="18.75" customHeight="1" x14ac:dyDescent="0.15">
      <c r="A25" s="83"/>
      <c r="B25" s="47"/>
      <c r="C25" s="47" t="s">
        <v>85</v>
      </c>
      <c r="D25" s="48">
        <v>10</v>
      </c>
      <c r="E25" s="49" t="s">
        <v>32</v>
      </c>
      <c r="F25" s="49">
        <f>ROUNDUP(D25*0.75,2)</f>
        <v>7.5</v>
      </c>
      <c r="G25" s="50">
        <f>ROUNDUP((K4*D25)+(K5*D25*0.75)+(K6*(D25*2)),0)</f>
        <v>0</v>
      </c>
      <c r="H25" s="50">
        <f>G25</f>
        <v>0</v>
      </c>
      <c r="I25" s="99"/>
      <c r="J25" s="99"/>
      <c r="K25" s="51" t="s">
        <v>30</v>
      </c>
      <c r="L25" s="52">
        <f>ROUNDUP((K4*M25)+(K5*M25*0.75)+(K6*(M25*2)),2)</f>
        <v>0</v>
      </c>
      <c r="M25" s="48">
        <v>60</v>
      </c>
      <c r="N25" s="53">
        <f>ROUNDUP(M25*0.75,2)</f>
        <v>45</v>
      </c>
      <c r="O25" s="54"/>
      <c r="P25" s="73"/>
    </row>
    <row r="26" spans="1:16" ht="18.75" customHeight="1" x14ac:dyDescent="0.15">
      <c r="A26" s="83"/>
      <c r="B26" s="47"/>
      <c r="C26" s="47" t="s">
        <v>47</v>
      </c>
      <c r="D26" s="48">
        <v>40</v>
      </c>
      <c r="E26" s="49" t="s">
        <v>49</v>
      </c>
      <c r="F26" s="49">
        <f>ROUNDUP(D26*0.75,2)</f>
        <v>30</v>
      </c>
      <c r="G26" s="50">
        <f>ROUNDUP((K4*D26)+(K5*D26*0.75)+(K6*(D26*2)),0)</f>
        <v>0</v>
      </c>
      <c r="H26" s="50">
        <f>G26</f>
        <v>0</v>
      </c>
      <c r="I26" s="99"/>
      <c r="J26" s="99"/>
      <c r="K26" s="51" t="s">
        <v>39</v>
      </c>
      <c r="L26" s="52">
        <f>ROUNDUP((K4*M26)+(K5*M26*0.75)+(K6*(M26*2)),2)</f>
        <v>0</v>
      </c>
      <c r="M26" s="48">
        <v>0.1</v>
      </c>
      <c r="N26" s="53">
        <f>ROUNDUP(M26*0.75,2)</f>
        <v>0.08</v>
      </c>
      <c r="O26" s="54" t="s">
        <v>48</v>
      </c>
      <c r="P26" s="73"/>
    </row>
    <row r="27" spans="1:16" ht="18.75" customHeight="1" x14ac:dyDescent="0.15">
      <c r="A27" s="83"/>
      <c r="B27" s="47"/>
      <c r="C27" s="47"/>
      <c r="D27" s="48"/>
      <c r="E27" s="49"/>
      <c r="F27" s="49"/>
      <c r="G27" s="50"/>
      <c r="H27" s="50"/>
      <c r="I27" s="99"/>
      <c r="J27" s="99"/>
      <c r="K27" s="51" t="s">
        <v>144</v>
      </c>
      <c r="L27" s="52">
        <f>ROUNDUP((K4*M27)+(K5*M27*0.75)+(K6*(M27*2)),2)</f>
        <v>0</v>
      </c>
      <c r="M27" s="48">
        <v>0.5</v>
      </c>
      <c r="N27" s="53">
        <f>ROUNDUP(M27*0.75,2)</f>
        <v>0.38</v>
      </c>
      <c r="O27" s="54"/>
      <c r="P27" s="73" t="s">
        <v>145</v>
      </c>
    </row>
    <row r="28" spans="1:16" ht="18.75" customHeight="1" x14ac:dyDescent="0.15">
      <c r="A28" s="83"/>
      <c r="B28" s="47"/>
      <c r="C28" s="47"/>
      <c r="D28" s="48"/>
      <c r="E28" s="49"/>
      <c r="F28" s="49"/>
      <c r="G28" s="50"/>
      <c r="H28" s="50"/>
      <c r="I28" s="99"/>
      <c r="J28" s="99"/>
      <c r="K28" s="51"/>
      <c r="L28" s="52"/>
      <c r="M28" s="48"/>
      <c r="N28" s="53"/>
      <c r="O28" s="54"/>
      <c r="P28" s="73"/>
    </row>
    <row r="29" spans="1:16" ht="18.75" customHeight="1" thickBot="1" x14ac:dyDescent="0.2">
      <c r="A29" s="103"/>
      <c r="B29" s="64"/>
      <c r="C29" s="64"/>
      <c r="D29" s="65"/>
      <c r="E29" s="66"/>
      <c r="F29" s="66"/>
      <c r="G29" s="67"/>
      <c r="H29" s="67"/>
      <c r="I29" s="104"/>
      <c r="J29" s="104"/>
      <c r="K29" s="68"/>
      <c r="L29" s="69"/>
      <c r="M29" s="65"/>
      <c r="N29" s="70"/>
      <c r="O29" s="71"/>
      <c r="P29" s="75"/>
    </row>
  </sheetData>
  <mergeCells count="12">
    <mergeCell ref="A9:A29"/>
    <mergeCell ref="I8:J8"/>
    <mergeCell ref="K8:L8"/>
    <mergeCell ref="I9:J15"/>
    <mergeCell ref="I16:J23"/>
    <mergeCell ref="I24: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162</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23</v>
      </c>
      <c r="C9" s="38"/>
      <c r="D9" s="44"/>
      <c r="E9" s="40"/>
      <c r="F9" s="40"/>
      <c r="G9" s="41"/>
      <c r="H9" s="41"/>
      <c r="I9" s="97"/>
      <c r="J9" s="98"/>
      <c r="K9" s="42" t="s">
        <v>23</v>
      </c>
      <c r="L9" s="43">
        <f>ROUNDUP((K4*M9)+(K5*M9*0.75)+(K6*(M9*2)),2)</f>
        <v>0</v>
      </c>
      <c r="M9" s="44">
        <v>110</v>
      </c>
      <c r="N9" s="45">
        <f>ROUNDUP(M9*0.75,2)</f>
        <v>82.5</v>
      </c>
      <c r="O9" s="46"/>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163</v>
      </c>
      <c r="C12" s="47" t="s">
        <v>164</v>
      </c>
      <c r="D12" s="48">
        <v>1</v>
      </c>
      <c r="E12" s="49" t="s">
        <v>57</v>
      </c>
      <c r="F12" s="49">
        <f>ROUNDUP(D12*0.75,2)</f>
        <v>0.75</v>
      </c>
      <c r="G12" s="50">
        <f>ROUNDUP((K4*D12)+(K5*D12*0.75)+(K6*(D12*2)),0)</f>
        <v>0</v>
      </c>
      <c r="H12" s="50">
        <f>G12</f>
        <v>0</v>
      </c>
      <c r="I12" s="101" t="s">
        <v>237</v>
      </c>
      <c r="J12" s="102"/>
      <c r="K12" s="51" t="s">
        <v>55</v>
      </c>
      <c r="L12" s="52">
        <f>ROUNDUP((K4*M12)+(K5*M12*0.75)+(K6*(M12*2)),2)</f>
        <v>0</v>
      </c>
      <c r="M12" s="48">
        <v>2</v>
      </c>
      <c r="N12" s="53">
        <f>ROUNDUP(M12*0.75,2)</f>
        <v>1.5</v>
      </c>
      <c r="O12" s="54"/>
      <c r="P12" s="73" t="s">
        <v>36</v>
      </c>
    </row>
    <row r="13" spans="1:17" ht="18.75" customHeight="1" x14ac:dyDescent="0.15">
      <c r="A13" s="83"/>
      <c r="B13" s="47"/>
      <c r="C13" s="47" t="s">
        <v>79</v>
      </c>
      <c r="D13" s="76">
        <v>0.125</v>
      </c>
      <c r="E13" s="49" t="s">
        <v>81</v>
      </c>
      <c r="F13" s="49">
        <f>ROUNDUP(D13*0.75,2)</f>
        <v>9.9999999999999992E-2</v>
      </c>
      <c r="G13" s="50">
        <f>ROUNDUP((K4*D13)+(K5*D13*0.75)+(K6*(D13*2)),0)</f>
        <v>0</v>
      </c>
      <c r="H13" s="50">
        <f>G13</f>
        <v>0</v>
      </c>
      <c r="I13" s="99"/>
      <c r="J13" s="99"/>
      <c r="K13" s="51" t="s">
        <v>29</v>
      </c>
      <c r="L13" s="52">
        <f>ROUNDUP((K4*M13)+(K5*M13*0.75)+(K6*(M13*2)),2)</f>
        <v>0</v>
      </c>
      <c r="M13" s="48">
        <v>3</v>
      </c>
      <c r="N13" s="53">
        <f>ROUNDUP(M13*0.75,2)</f>
        <v>2.25</v>
      </c>
      <c r="O13" s="54" t="s">
        <v>80</v>
      </c>
      <c r="P13" s="73"/>
    </row>
    <row r="14" spans="1:17" ht="18.75" customHeight="1" x14ac:dyDescent="0.15">
      <c r="A14" s="83"/>
      <c r="B14" s="47"/>
      <c r="C14" s="47" t="s">
        <v>90</v>
      </c>
      <c r="D14" s="48">
        <v>5</v>
      </c>
      <c r="E14" s="49" t="s">
        <v>32</v>
      </c>
      <c r="F14" s="49">
        <f>ROUNDUP(D14*0.75,2)</f>
        <v>3.75</v>
      </c>
      <c r="G14" s="50">
        <f>ROUNDUP((K4*D14)+(K5*D14*0.75)+(K6*(D14*2)),0)</f>
        <v>0</v>
      </c>
      <c r="H14" s="50">
        <f>G14</f>
        <v>0</v>
      </c>
      <c r="I14" s="99"/>
      <c r="J14" s="99"/>
      <c r="K14" s="51" t="s">
        <v>116</v>
      </c>
      <c r="L14" s="52">
        <f>ROUNDUP((K4*M14)+(K5*M14*0.75)+(K6*(M14*2)),2)</f>
        <v>0</v>
      </c>
      <c r="M14" s="48">
        <v>3</v>
      </c>
      <c r="N14" s="53">
        <f>ROUNDUP(M14*0.75,2)</f>
        <v>2.25</v>
      </c>
      <c r="O14" s="54" t="s">
        <v>36</v>
      </c>
      <c r="P14" s="73"/>
    </row>
    <row r="15" spans="1:17" ht="18.75" customHeight="1" x14ac:dyDescent="0.15">
      <c r="A15" s="83"/>
      <c r="B15" s="47"/>
      <c r="C15" s="47" t="s">
        <v>236</v>
      </c>
      <c r="D15" s="48">
        <v>5</v>
      </c>
      <c r="E15" s="49" t="s">
        <v>32</v>
      </c>
      <c r="F15" s="49">
        <f>ROUNDUP(D15*0.75,2)</f>
        <v>3.75</v>
      </c>
      <c r="G15" s="50">
        <f>ROUNDUP((K4*D15)+(K5*D15*0.75)+(K6*(D15*2)),0)</f>
        <v>0</v>
      </c>
      <c r="H15" s="50">
        <f>G15+(G15*3/100)</f>
        <v>0</v>
      </c>
      <c r="I15" s="99"/>
      <c r="J15" s="99"/>
      <c r="K15" s="51"/>
      <c r="L15" s="52"/>
      <c r="M15" s="48"/>
      <c r="N15" s="53"/>
      <c r="O15" s="54"/>
      <c r="P15" s="73"/>
    </row>
    <row r="16" spans="1:17" ht="18.75" customHeight="1" x14ac:dyDescent="0.15">
      <c r="A16" s="83"/>
      <c r="B16" s="47"/>
      <c r="C16" s="47" t="s">
        <v>165</v>
      </c>
      <c r="D16" s="48">
        <v>10</v>
      </c>
      <c r="E16" s="49" t="s">
        <v>32</v>
      </c>
      <c r="F16" s="49">
        <f>ROUNDUP(D16*0.75,2)</f>
        <v>7.5</v>
      </c>
      <c r="G16" s="50">
        <f>ROUNDUP((K4*D16)+(K5*D16*0.75)+(K6*(D16*2)),0)</f>
        <v>0</v>
      </c>
      <c r="H16" s="50">
        <f>G16+(G16*50/100)</f>
        <v>0</v>
      </c>
      <c r="I16" s="99"/>
      <c r="J16" s="99"/>
      <c r="K16" s="51"/>
      <c r="L16" s="52"/>
      <c r="M16" s="48"/>
      <c r="N16" s="53"/>
      <c r="O16" s="54"/>
      <c r="P16" s="73"/>
    </row>
    <row r="17" spans="1:16" ht="18.75" customHeight="1" x14ac:dyDescent="0.15">
      <c r="A17" s="83"/>
      <c r="B17" s="47"/>
      <c r="C17" s="47"/>
      <c r="D17" s="48"/>
      <c r="E17" s="49"/>
      <c r="F17" s="49"/>
      <c r="G17" s="50"/>
      <c r="H17" s="50"/>
      <c r="I17" s="99"/>
      <c r="J17" s="99"/>
      <c r="K17" s="51"/>
      <c r="L17" s="52"/>
      <c r="M17" s="48"/>
      <c r="N17" s="53"/>
      <c r="O17" s="54"/>
      <c r="P17" s="73"/>
    </row>
    <row r="18" spans="1:16" ht="18.75" customHeight="1" x14ac:dyDescent="0.15">
      <c r="A18" s="83"/>
      <c r="B18" s="55"/>
      <c r="C18" s="55"/>
      <c r="D18" s="56"/>
      <c r="E18" s="57"/>
      <c r="F18" s="57"/>
      <c r="G18" s="58"/>
      <c r="H18" s="58"/>
      <c r="I18" s="100"/>
      <c r="J18" s="100"/>
      <c r="K18" s="59"/>
      <c r="L18" s="60"/>
      <c r="M18" s="56"/>
      <c r="N18" s="61"/>
      <c r="O18" s="62"/>
      <c r="P18" s="74"/>
    </row>
    <row r="19" spans="1:16" ht="18.75" customHeight="1" x14ac:dyDescent="0.15">
      <c r="A19" s="83"/>
      <c r="B19" s="47" t="s">
        <v>166</v>
      </c>
      <c r="C19" s="47" t="s">
        <v>88</v>
      </c>
      <c r="D19" s="76">
        <v>0.25</v>
      </c>
      <c r="E19" s="49" t="s">
        <v>81</v>
      </c>
      <c r="F19" s="49">
        <f>ROUNDUP(D19*0.75,2)</f>
        <v>0.19</v>
      </c>
      <c r="G19" s="50">
        <f>ROUNDUP((K4*D19)+(K5*D19*0.75)+(K6*(D19*2)),0)</f>
        <v>0</v>
      </c>
      <c r="H19" s="50">
        <f>G19</f>
        <v>0</v>
      </c>
      <c r="I19" s="101" t="s">
        <v>167</v>
      </c>
      <c r="J19" s="102"/>
      <c r="K19" s="51" t="s">
        <v>45</v>
      </c>
      <c r="L19" s="52">
        <f>ROUNDUP((K4*M19)+(K5*M19*0.75)+(K6*(M19*2)),2)</f>
        <v>0</v>
      </c>
      <c r="M19" s="48">
        <v>20</v>
      </c>
      <c r="N19" s="53">
        <f t="shared" ref="N19:N25" si="0">ROUNDUP(M19*0.75,2)</f>
        <v>15</v>
      </c>
      <c r="O19" s="54"/>
      <c r="P19" s="73"/>
    </row>
    <row r="20" spans="1:16" ht="18.75" customHeight="1" x14ac:dyDescent="0.15">
      <c r="A20" s="83"/>
      <c r="B20" s="47"/>
      <c r="C20" s="47" t="s">
        <v>134</v>
      </c>
      <c r="D20" s="48">
        <v>20</v>
      </c>
      <c r="E20" s="49" t="s">
        <v>32</v>
      </c>
      <c r="F20" s="49">
        <f>ROUNDUP(D20*0.75,2)</f>
        <v>15</v>
      </c>
      <c r="G20" s="50">
        <f>ROUNDUP((K4*D20)+(K5*D20*0.75)+(K6*(D20*2)),0)</f>
        <v>0</v>
      </c>
      <c r="H20" s="50">
        <f>G20+(G20*3/100)</f>
        <v>0</v>
      </c>
      <c r="I20" s="99"/>
      <c r="J20" s="99"/>
      <c r="K20" s="51" t="s">
        <v>35</v>
      </c>
      <c r="L20" s="52">
        <f>ROUNDUP((K4*M20)+(K5*M20*0.75)+(K6*(M20*2)),2)</f>
        <v>0</v>
      </c>
      <c r="M20" s="48">
        <v>0.5</v>
      </c>
      <c r="N20" s="53">
        <f t="shared" si="0"/>
        <v>0.38</v>
      </c>
      <c r="O20" s="54"/>
      <c r="P20" s="73" t="s">
        <v>36</v>
      </c>
    </row>
    <row r="21" spans="1:16" ht="18.75" customHeight="1" x14ac:dyDescent="0.15">
      <c r="A21" s="83"/>
      <c r="B21" s="47"/>
      <c r="C21" s="47" t="s">
        <v>27</v>
      </c>
      <c r="D21" s="48">
        <v>5</v>
      </c>
      <c r="E21" s="49" t="s">
        <v>32</v>
      </c>
      <c r="F21" s="49">
        <f>ROUNDUP(D21*0.75,2)</f>
        <v>3.75</v>
      </c>
      <c r="G21" s="50">
        <f>ROUNDUP((K4*D21)+(K5*D21*0.75)+(K6*(D21*2)),0)</f>
        <v>0</v>
      </c>
      <c r="H21" s="50">
        <f>G21+(G21*3/100)</f>
        <v>0</v>
      </c>
      <c r="I21" s="99"/>
      <c r="J21" s="99"/>
      <c r="K21" s="51" t="s">
        <v>34</v>
      </c>
      <c r="L21" s="52">
        <f>ROUNDUP((K4*M21)+(K5*M21*0.75)+(K6*(M21*2)),2)</f>
        <v>0</v>
      </c>
      <c r="M21" s="48">
        <v>0.3</v>
      </c>
      <c r="N21" s="53">
        <f t="shared" si="0"/>
        <v>0.23</v>
      </c>
      <c r="O21" s="54"/>
      <c r="P21" s="73"/>
    </row>
    <row r="22" spans="1:16" ht="18.75" customHeight="1" x14ac:dyDescent="0.15">
      <c r="A22" s="83"/>
      <c r="B22" s="47"/>
      <c r="C22" s="47" t="s">
        <v>38</v>
      </c>
      <c r="D22" s="48">
        <v>5</v>
      </c>
      <c r="E22" s="49" t="s">
        <v>32</v>
      </c>
      <c r="F22" s="49">
        <f>ROUNDUP(D22*0.75,2)</f>
        <v>3.75</v>
      </c>
      <c r="G22" s="50">
        <f>ROUNDUP((K4*D22)+(K5*D22*0.75)+(K6*(D22*2)),0)</f>
        <v>0</v>
      </c>
      <c r="H22" s="50">
        <f>G22+(G22*2/100)</f>
        <v>0</v>
      </c>
      <c r="I22" s="99"/>
      <c r="J22" s="99"/>
      <c r="K22" s="51" t="s">
        <v>34</v>
      </c>
      <c r="L22" s="52">
        <f>ROUNDUP((K4*M22)+(K5*M22*0.75)+(K6*(M22*2)),2)</f>
        <v>0</v>
      </c>
      <c r="M22" s="48">
        <v>1</v>
      </c>
      <c r="N22" s="53">
        <f t="shared" si="0"/>
        <v>0.75</v>
      </c>
      <c r="O22" s="54"/>
      <c r="P22" s="73"/>
    </row>
    <row r="23" spans="1:16" ht="18.75" customHeight="1" x14ac:dyDescent="0.15">
      <c r="A23" s="83"/>
      <c r="B23" s="47"/>
      <c r="C23" s="47"/>
      <c r="D23" s="48"/>
      <c r="E23" s="49"/>
      <c r="F23" s="49"/>
      <c r="G23" s="50"/>
      <c r="H23" s="50"/>
      <c r="I23" s="99"/>
      <c r="J23" s="99"/>
      <c r="K23" s="51" t="s">
        <v>35</v>
      </c>
      <c r="L23" s="52">
        <f>ROUNDUP((K4*M23)+(K5*M23*0.75)+(K6*(M23*2)),2)</f>
        <v>0</v>
      </c>
      <c r="M23" s="48">
        <v>1</v>
      </c>
      <c r="N23" s="53">
        <f t="shared" si="0"/>
        <v>0.75</v>
      </c>
      <c r="O23" s="54"/>
      <c r="P23" s="73" t="s">
        <v>36</v>
      </c>
    </row>
    <row r="24" spans="1:16" ht="18.75" customHeight="1" x14ac:dyDescent="0.15">
      <c r="A24" s="83"/>
      <c r="B24" s="47"/>
      <c r="C24" s="47"/>
      <c r="D24" s="48"/>
      <c r="E24" s="49"/>
      <c r="F24" s="49"/>
      <c r="G24" s="50"/>
      <c r="H24" s="50"/>
      <c r="I24" s="99"/>
      <c r="J24" s="99"/>
      <c r="K24" s="51" t="s">
        <v>37</v>
      </c>
      <c r="L24" s="52">
        <f>ROUNDUP((K4*M24)+(K5*M24*0.75)+(K6*(M24*2)),2)</f>
        <v>0</v>
      </c>
      <c r="M24" s="48">
        <v>1.5</v>
      </c>
      <c r="N24" s="53">
        <f t="shared" si="0"/>
        <v>1.1300000000000001</v>
      </c>
      <c r="O24" s="54"/>
      <c r="P24" s="73"/>
    </row>
    <row r="25" spans="1:16" ht="18.75" customHeight="1" x14ac:dyDescent="0.15">
      <c r="A25" s="83"/>
      <c r="B25" s="47"/>
      <c r="C25" s="47"/>
      <c r="D25" s="48"/>
      <c r="E25" s="49"/>
      <c r="F25" s="49"/>
      <c r="G25" s="50"/>
      <c r="H25" s="50"/>
      <c r="I25" s="99"/>
      <c r="J25" s="99"/>
      <c r="K25" s="51" t="s">
        <v>58</v>
      </c>
      <c r="L25" s="52">
        <f>ROUNDUP((K4*M25)+(K5*M25*0.75)+(K6*(M25*2)),2)</f>
        <v>0</v>
      </c>
      <c r="M25" s="48">
        <v>2</v>
      </c>
      <c r="N25" s="53">
        <f t="shared" si="0"/>
        <v>1.5</v>
      </c>
      <c r="O25" s="54"/>
      <c r="P25" s="73"/>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55"/>
      <c r="C27" s="55"/>
      <c r="D27" s="56"/>
      <c r="E27" s="57"/>
      <c r="F27" s="57"/>
      <c r="G27" s="58"/>
      <c r="H27" s="58"/>
      <c r="I27" s="100"/>
      <c r="J27" s="100"/>
      <c r="K27" s="59"/>
      <c r="L27" s="60"/>
      <c r="M27" s="56"/>
      <c r="N27" s="61"/>
      <c r="O27" s="62"/>
      <c r="P27" s="74"/>
    </row>
    <row r="28" spans="1:16" ht="18.75" customHeight="1" x14ac:dyDescent="0.15">
      <c r="A28" s="83"/>
      <c r="B28" s="47" t="s">
        <v>42</v>
      </c>
      <c r="C28" s="47" t="s">
        <v>168</v>
      </c>
      <c r="D28" s="48">
        <v>2</v>
      </c>
      <c r="E28" s="49" t="s">
        <v>81</v>
      </c>
      <c r="F28" s="49">
        <f>ROUNDUP(D28*0.75,2)</f>
        <v>1.5</v>
      </c>
      <c r="G28" s="50">
        <f>ROUNDUP((K4*D28)+(K5*D28*0.75)+(K6*(D28*2)),0)</f>
        <v>0</v>
      </c>
      <c r="H28" s="50">
        <f>G28</f>
        <v>0</v>
      </c>
      <c r="I28" s="101" t="s">
        <v>43</v>
      </c>
      <c r="J28" s="102"/>
      <c r="K28" s="51" t="s">
        <v>45</v>
      </c>
      <c r="L28" s="52">
        <f>ROUNDUP((K4*M28)+(K5*M28*0.75)+(K6*(M28*2)),2)</f>
        <v>0</v>
      </c>
      <c r="M28" s="48">
        <v>100</v>
      </c>
      <c r="N28" s="53">
        <f>ROUNDUP(M28*0.75,2)</f>
        <v>75</v>
      </c>
      <c r="O28" s="54" t="s">
        <v>36</v>
      </c>
      <c r="P28" s="73"/>
    </row>
    <row r="29" spans="1:16" ht="18.75" customHeight="1" x14ac:dyDescent="0.15">
      <c r="A29" s="83"/>
      <c r="B29" s="47"/>
      <c r="C29" s="47" t="s">
        <v>82</v>
      </c>
      <c r="D29" s="48">
        <v>20</v>
      </c>
      <c r="E29" s="49" t="s">
        <v>32</v>
      </c>
      <c r="F29" s="49">
        <f>ROUNDUP(D29*0.75,2)</f>
        <v>15</v>
      </c>
      <c r="G29" s="50">
        <f>ROUNDUP((K4*D29)+(K5*D29*0.75)+(K6*(D29*2)),0)</f>
        <v>0</v>
      </c>
      <c r="H29" s="50">
        <f>G29+(G29*10/100)</f>
        <v>0</v>
      </c>
      <c r="I29" s="99"/>
      <c r="J29" s="99"/>
      <c r="K29" s="51" t="s">
        <v>39</v>
      </c>
      <c r="L29" s="52">
        <f>ROUNDUP((K4*M29)+(K5*M29*0.75)+(K6*(M29*2)),2)</f>
        <v>0</v>
      </c>
      <c r="M29" s="48">
        <v>0.1</v>
      </c>
      <c r="N29" s="53">
        <f>ROUNDUP(M29*0.75,2)</f>
        <v>0.08</v>
      </c>
      <c r="O29" s="54"/>
      <c r="P29" s="73"/>
    </row>
    <row r="30" spans="1:16" ht="18.75" customHeight="1" x14ac:dyDescent="0.15">
      <c r="A30" s="83"/>
      <c r="B30" s="47"/>
      <c r="C30" s="47"/>
      <c r="D30" s="48"/>
      <c r="E30" s="49"/>
      <c r="F30" s="49"/>
      <c r="G30" s="50"/>
      <c r="H30" s="50"/>
      <c r="I30" s="99"/>
      <c r="J30" s="99"/>
      <c r="K30" s="51" t="s">
        <v>35</v>
      </c>
      <c r="L30" s="52">
        <f>ROUNDUP((K4*M30)+(K5*M30*0.75)+(K6*(M30*2)),2)</f>
        <v>0</v>
      </c>
      <c r="M30" s="48">
        <v>0.5</v>
      </c>
      <c r="N30" s="53">
        <f>ROUNDUP(M30*0.75,2)</f>
        <v>0.38</v>
      </c>
      <c r="O30" s="54"/>
      <c r="P30" s="73" t="s">
        <v>36</v>
      </c>
    </row>
    <row r="31" spans="1:16" ht="18.75" customHeight="1" x14ac:dyDescent="0.15">
      <c r="A31" s="83"/>
      <c r="B31" s="47"/>
      <c r="C31" s="47"/>
      <c r="D31" s="48"/>
      <c r="E31" s="49"/>
      <c r="F31" s="49"/>
      <c r="G31" s="50"/>
      <c r="H31" s="50"/>
      <c r="I31" s="99"/>
      <c r="J31" s="99"/>
      <c r="K31" s="51"/>
      <c r="L31" s="52"/>
      <c r="M31" s="48"/>
      <c r="N31" s="53"/>
      <c r="O31" s="54"/>
      <c r="P31" s="73"/>
    </row>
    <row r="32" spans="1:16" ht="18.75" customHeight="1" x14ac:dyDescent="0.15">
      <c r="A32" s="83"/>
      <c r="B32" s="55"/>
      <c r="C32" s="55"/>
      <c r="D32" s="56"/>
      <c r="E32" s="57"/>
      <c r="F32" s="57"/>
      <c r="G32" s="58"/>
      <c r="H32" s="58"/>
      <c r="I32" s="100"/>
      <c r="J32" s="100"/>
      <c r="K32" s="59"/>
      <c r="L32" s="60"/>
      <c r="M32" s="56"/>
      <c r="N32" s="61"/>
      <c r="O32" s="62"/>
      <c r="P32" s="74"/>
    </row>
    <row r="33" spans="1:16" ht="18.75" customHeight="1" x14ac:dyDescent="0.15">
      <c r="A33" s="83"/>
      <c r="B33" s="47" t="s">
        <v>169</v>
      </c>
      <c r="C33" s="47" t="s">
        <v>170</v>
      </c>
      <c r="D33" s="76">
        <v>0.25</v>
      </c>
      <c r="E33" s="49" t="s">
        <v>171</v>
      </c>
      <c r="F33" s="49">
        <f>ROUNDUP(D33*0.75,2)</f>
        <v>0.19</v>
      </c>
      <c r="G33" s="50">
        <f>ROUNDUP((K4*D33)+(K5*D33*0.75)+(K6*(D33*2)),0)</f>
        <v>0</v>
      </c>
      <c r="H33" s="50">
        <f>G33</f>
        <v>0</v>
      </c>
      <c r="I33" s="101" t="s">
        <v>105</v>
      </c>
      <c r="J33" s="102"/>
      <c r="K33" s="51"/>
      <c r="L33" s="52"/>
      <c r="M33" s="48"/>
      <c r="N33" s="53"/>
      <c r="O33" s="54"/>
      <c r="P33" s="73"/>
    </row>
    <row r="34" spans="1:16" ht="18.75" customHeight="1" x14ac:dyDescent="0.15">
      <c r="A34" s="83"/>
      <c r="B34" s="47"/>
      <c r="C34" s="47"/>
      <c r="D34" s="48"/>
      <c r="E34" s="49"/>
      <c r="F34" s="49"/>
      <c r="G34" s="50"/>
      <c r="H34" s="50"/>
      <c r="I34" s="99"/>
      <c r="J34" s="99"/>
      <c r="K34" s="51"/>
      <c r="L34" s="52"/>
      <c r="M34" s="48"/>
      <c r="N34" s="53"/>
      <c r="O34" s="54"/>
      <c r="P34" s="73"/>
    </row>
    <row r="35" spans="1:16" ht="18.75" customHeight="1" thickBot="1" x14ac:dyDescent="0.2">
      <c r="A35" s="103"/>
      <c r="B35" s="64"/>
      <c r="C35" s="64"/>
      <c r="D35" s="65"/>
      <c r="E35" s="66"/>
      <c r="F35" s="66"/>
      <c r="G35" s="67"/>
      <c r="H35" s="67"/>
      <c r="I35" s="104"/>
      <c r="J35" s="104"/>
      <c r="K35" s="68"/>
      <c r="L35" s="69"/>
      <c r="M35" s="65"/>
      <c r="N35" s="70"/>
      <c r="O35" s="71"/>
      <c r="P35" s="75"/>
    </row>
  </sheetData>
  <mergeCells count="14">
    <mergeCell ref="I33:J35"/>
    <mergeCell ref="A9:A35"/>
    <mergeCell ref="I28:J32"/>
    <mergeCell ref="I8:J8"/>
    <mergeCell ref="K8:L8"/>
    <mergeCell ref="I9:J11"/>
    <mergeCell ref="I12:J18"/>
    <mergeCell ref="I19: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174</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22</v>
      </c>
      <c r="C9" s="38" t="s">
        <v>151</v>
      </c>
      <c r="D9" s="39">
        <v>0.5</v>
      </c>
      <c r="E9" s="40" t="s">
        <v>24</v>
      </c>
      <c r="F9" s="40">
        <f>ROUNDUP(D9*0.75,2)</f>
        <v>0.38</v>
      </c>
      <c r="G9" s="41">
        <f>ROUNDUP((K4*D9)+(K5*D9*0.75)+(K6*(D9*2)),0)</f>
        <v>0</v>
      </c>
      <c r="H9" s="41">
        <f>G9</f>
        <v>0</v>
      </c>
      <c r="I9" s="97"/>
      <c r="J9" s="98"/>
      <c r="K9" s="42" t="s">
        <v>23</v>
      </c>
      <c r="L9" s="43">
        <f>ROUNDUP((K4*M9)+(K5*M9*0.75)+(K6*(M9*2)),2)</f>
        <v>0</v>
      </c>
      <c r="M9" s="44">
        <v>110</v>
      </c>
      <c r="N9" s="45">
        <f>ROUNDUP(M9*0.75,2)</f>
        <v>82.5</v>
      </c>
      <c r="O9" s="46" t="s">
        <v>152</v>
      </c>
      <c r="P9" s="72"/>
    </row>
    <row r="10" spans="1:17" ht="18.75" customHeight="1" x14ac:dyDescent="0.15">
      <c r="A10" s="83"/>
      <c r="B10" s="47"/>
      <c r="C10" s="47"/>
      <c r="D10" s="48"/>
      <c r="E10" s="49"/>
      <c r="F10" s="49"/>
      <c r="G10" s="50"/>
      <c r="H10" s="50"/>
      <c r="I10" s="99"/>
      <c r="J10" s="99"/>
      <c r="K10" s="51"/>
      <c r="L10" s="52"/>
      <c r="M10" s="48"/>
      <c r="N10" s="53"/>
      <c r="O10" s="54"/>
      <c r="P10" s="73"/>
    </row>
    <row r="11" spans="1:17" ht="18.75" customHeight="1" x14ac:dyDescent="0.15">
      <c r="A11" s="83"/>
      <c r="B11" s="55"/>
      <c r="C11" s="55"/>
      <c r="D11" s="56"/>
      <c r="E11" s="57"/>
      <c r="F11" s="57"/>
      <c r="G11" s="58"/>
      <c r="H11" s="58"/>
      <c r="I11" s="100"/>
      <c r="J11" s="100"/>
      <c r="K11" s="59"/>
      <c r="L11" s="60"/>
      <c r="M11" s="56"/>
      <c r="N11" s="61"/>
      <c r="O11" s="62"/>
      <c r="P11" s="74"/>
    </row>
    <row r="12" spans="1:17" ht="18.75" customHeight="1" x14ac:dyDescent="0.15">
      <c r="A12" s="83"/>
      <c r="B12" s="47" t="s">
        <v>175</v>
      </c>
      <c r="C12" s="47" t="s">
        <v>155</v>
      </c>
      <c r="D12" s="48">
        <v>1</v>
      </c>
      <c r="E12" s="49" t="s">
        <v>57</v>
      </c>
      <c r="F12" s="49">
        <f>ROUNDUP(D12*0.75,2)</f>
        <v>0.75</v>
      </c>
      <c r="G12" s="50">
        <f>ROUNDUP((K4*D12)+(K5*D12*0.75)+(K6*(D12*2)),0)</f>
        <v>0</v>
      </c>
      <c r="H12" s="50">
        <f>G12</f>
        <v>0</v>
      </c>
      <c r="I12" s="101" t="s">
        <v>176</v>
      </c>
      <c r="J12" s="102"/>
      <c r="K12" s="51" t="s">
        <v>33</v>
      </c>
      <c r="L12" s="52">
        <f>ROUNDUP((K4*M12)+(K5*M12*0.75)+(K6*(M12*2)),2)</f>
        <v>0</v>
      </c>
      <c r="M12" s="48">
        <v>0.5</v>
      </c>
      <c r="N12" s="53">
        <f t="shared" ref="N12:N18" si="0">ROUNDUP(M12*0.75,2)</f>
        <v>0.38</v>
      </c>
      <c r="O12" s="54"/>
      <c r="P12" s="73"/>
    </row>
    <row r="13" spans="1:17" ht="18.75" customHeight="1" x14ac:dyDescent="0.15">
      <c r="A13" s="83"/>
      <c r="B13" s="47"/>
      <c r="C13" s="47" t="s">
        <v>177</v>
      </c>
      <c r="D13" s="48">
        <v>20</v>
      </c>
      <c r="E13" s="49" t="s">
        <v>32</v>
      </c>
      <c r="F13" s="49">
        <f>ROUNDUP(D13*0.75,2)</f>
        <v>15</v>
      </c>
      <c r="G13" s="50">
        <f>ROUNDUP((K4*D13)+(K5*D13*0.75)+(K6*(D13*2)),0)</f>
        <v>0</v>
      </c>
      <c r="H13" s="50">
        <f>G13</f>
        <v>0</v>
      </c>
      <c r="I13" s="99"/>
      <c r="J13" s="99"/>
      <c r="K13" s="51" t="s">
        <v>25</v>
      </c>
      <c r="L13" s="52">
        <f>ROUNDUP((K4*M13)+(K5*M13*0.75)+(K6*(M13*2)),2)</f>
        <v>0</v>
      </c>
      <c r="M13" s="48">
        <v>3</v>
      </c>
      <c r="N13" s="53">
        <f t="shared" si="0"/>
        <v>2.25</v>
      </c>
      <c r="O13" s="54"/>
      <c r="P13" s="73"/>
    </row>
    <row r="14" spans="1:17" ht="18.75" customHeight="1" x14ac:dyDescent="0.15">
      <c r="A14" s="83"/>
      <c r="B14" s="47"/>
      <c r="C14" s="47"/>
      <c r="D14" s="48"/>
      <c r="E14" s="49"/>
      <c r="F14" s="49"/>
      <c r="G14" s="50"/>
      <c r="H14" s="50"/>
      <c r="I14" s="99"/>
      <c r="J14" s="99"/>
      <c r="K14" s="51" t="s">
        <v>29</v>
      </c>
      <c r="L14" s="52">
        <f>ROUNDUP((K4*M14)+(K5*M14*0.75)+(K6*(M14*2)),2)</f>
        <v>0</v>
      </c>
      <c r="M14" s="48">
        <v>3</v>
      </c>
      <c r="N14" s="53">
        <f t="shared" si="0"/>
        <v>2.25</v>
      </c>
      <c r="O14" s="54"/>
      <c r="P14" s="73"/>
    </row>
    <row r="15" spans="1:17" ht="18.75" customHeight="1" x14ac:dyDescent="0.15">
      <c r="A15" s="83"/>
      <c r="B15" s="47"/>
      <c r="C15" s="47"/>
      <c r="D15" s="48"/>
      <c r="E15" s="49"/>
      <c r="F15" s="49"/>
      <c r="G15" s="50"/>
      <c r="H15" s="50"/>
      <c r="I15" s="99"/>
      <c r="J15" s="99"/>
      <c r="K15" s="51" t="s">
        <v>45</v>
      </c>
      <c r="L15" s="52">
        <f>ROUNDUP((K4*M15)+(K5*M15*0.75)+(K6*(M15*2)),2)</f>
        <v>0</v>
      </c>
      <c r="M15" s="48">
        <v>10</v>
      </c>
      <c r="N15" s="53">
        <f t="shared" si="0"/>
        <v>7.5</v>
      </c>
      <c r="O15" s="54"/>
      <c r="P15" s="73"/>
    </row>
    <row r="16" spans="1:17" ht="18.75" customHeight="1" x14ac:dyDescent="0.15">
      <c r="A16" s="83"/>
      <c r="B16" s="47"/>
      <c r="C16" s="47"/>
      <c r="D16" s="48"/>
      <c r="E16" s="49"/>
      <c r="F16" s="49"/>
      <c r="G16" s="50"/>
      <c r="H16" s="50"/>
      <c r="I16" s="99"/>
      <c r="J16" s="99"/>
      <c r="K16" s="51" t="s">
        <v>34</v>
      </c>
      <c r="L16" s="52">
        <f>ROUNDUP((K4*M16)+(K5*M16*0.75)+(K6*(M16*2)),2)</f>
        <v>0</v>
      </c>
      <c r="M16" s="48">
        <v>2</v>
      </c>
      <c r="N16" s="53">
        <f t="shared" si="0"/>
        <v>1.5</v>
      </c>
      <c r="O16" s="54"/>
      <c r="P16" s="73"/>
    </row>
    <row r="17" spans="1:16" ht="18.75" customHeight="1" x14ac:dyDescent="0.15">
      <c r="A17" s="83"/>
      <c r="B17" s="47"/>
      <c r="C17" s="47"/>
      <c r="D17" s="48"/>
      <c r="E17" s="49"/>
      <c r="F17" s="49"/>
      <c r="G17" s="50"/>
      <c r="H17" s="50"/>
      <c r="I17" s="99"/>
      <c r="J17" s="99"/>
      <c r="K17" s="51" t="s">
        <v>35</v>
      </c>
      <c r="L17" s="52">
        <f>ROUNDUP((K4*M17)+(K5*M17*0.75)+(K6*(M17*2)),2)</f>
        <v>0</v>
      </c>
      <c r="M17" s="48">
        <v>1.5</v>
      </c>
      <c r="N17" s="53">
        <f t="shared" si="0"/>
        <v>1.1300000000000001</v>
      </c>
      <c r="O17" s="54"/>
      <c r="P17" s="73" t="s">
        <v>36</v>
      </c>
    </row>
    <row r="18" spans="1:16" ht="18.75" customHeight="1" x14ac:dyDescent="0.15">
      <c r="A18" s="83"/>
      <c r="B18" s="47"/>
      <c r="C18" s="47"/>
      <c r="D18" s="48"/>
      <c r="E18" s="49"/>
      <c r="F18" s="49"/>
      <c r="G18" s="50"/>
      <c r="H18" s="50"/>
      <c r="I18" s="99"/>
      <c r="J18" s="99"/>
      <c r="K18" s="51" t="s">
        <v>52</v>
      </c>
      <c r="L18" s="52">
        <f>ROUNDUP((K4*M18)+(K5*M18*0.75)+(K6*(M18*2)),2)</f>
        <v>0</v>
      </c>
      <c r="M18" s="48">
        <v>1.5</v>
      </c>
      <c r="N18" s="53">
        <f t="shared" si="0"/>
        <v>1.1300000000000001</v>
      </c>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178</v>
      </c>
      <c r="C21" s="47" t="s">
        <v>27</v>
      </c>
      <c r="D21" s="48">
        <v>10</v>
      </c>
      <c r="E21" s="49" t="s">
        <v>32</v>
      </c>
      <c r="F21" s="49">
        <f>ROUNDUP(D21*0.75,2)</f>
        <v>7.5</v>
      </c>
      <c r="G21" s="50">
        <f>ROUNDUP((K4*D21)+(K5*D21*0.75)+(K6*(D21*2)),0)</f>
        <v>0</v>
      </c>
      <c r="H21" s="50">
        <f>G21+(G21*3/100)</f>
        <v>0</v>
      </c>
      <c r="I21" s="101" t="s">
        <v>179</v>
      </c>
      <c r="J21" s="102"/>
      <c r="K21" s="51" t="s">
        <v>29</v>
      </c>
      <c r="L21" s="52">
        <f>ROUNDUP((K4*M21)+(K5*M21*0.75)+(K6*(M21*2)),2)</f>
        <v>0</v>
      </c>
      <c r="M21" s="48">
        <v>1.5</v>
      </c>
      <c r="N21" s="53">
        <f>ROUNDUP(M21*0.75,2)</f>
        <v>1.1300000000000001</v>
      </c>
      <c r="O21" s="54"/>
      <c r="P21" s="73"/>
    </row>
    <row r="22" spans="1:16" ht="18.75" customHeight="1" x14ac:dyDescent="0.15">
      <c r="A22" s="83"/>
      <c r="B22" s="47"/>
      <c r="C22" s="47" t="s">
        <v>180</v>
      </c>
      <c r="D22" s="48">
        <v>5</v>
      </c>
      <c r="E22" s="49" t="s">
        <v>32</v>
      </c>
      <c r="F22" s="49">
        <f>ROUNDUP(D22*0.75,2)</f>
        <v>3.75</v>
      </c>
      <c r="G22" s="50">
        <f>ROUNDUP((K4*D22)+(K5*D22*0.75)+(K6*(D22*2)),0)</f>
        <v>0</v>
      </c>
      <c r="H22" s="50">
        <f>G22</f>
        <v>0</v>
      </c>
      <c r="I22" s="99"/>
      <c r="J22" s="99"/>
      <c r="K22" s="51" t="s">
        <v>45</v>
      </c>
      <c r="L22" s="52">
        <f>ROUNDUP((K4*M22)+(K5*M22*0.75)+(K6*(M22*2)),2)</f>
        <v>0</v>
      </c>
      <c r="M22" s="48">
        <v>20</v>
      </c>
      <c r="N22" s="53">
        <f>ROUNDUP(M22*0.75,2)</f>
        <v>15</v>
      </c>
      <c r="O22" s="54"/>
      <c r="P22" s="73"/>
    </row>
    <row r="23" spans="1:16" ht="18.75" customHeight="1" x14ac:dyDescent="0.15">
      <c r="A23" s="83"/>
      <c r="B23" s="47"/>
      <c r="C23" s="47" t="s">
        <v>83</v>
      </c>
      <c r="D23" s="48">
        <v>2</v>
      </c>
      <c r="E23" s="49" t="s">
        <v>32</v>
      </c>
      <c r="F23" s="49">
        <f>ROUNDUP(D23*0.75,2)</f>
        <v>1.5</v>
      </c>
      <c r="G23" s="50">
        <f>ROUNDUP((K4*D23)+(K5*D23*0.75)+(K6*(D23*2)),0)</f>
        <v>0</v>
      </c>
      <c r="H23" s="50">
        <f>G23</f>
        <v>0</v>
      </c>
      <c r="I23" s="99"/>
      <c r="J23" s="99"/>
      <c r="K23" s="51" t="s">
        <v>34</v>
      </c>
      <c r="L23" s="52">
        <f>ROUNDUP((K4*M23)+(K5*M23*0.75)+(K6*(M23*2)),2)</f>
        <v>0</v>
      </c>
      <c r="M23" s="48">
        <v>1</v>
      </c>
      <c r="N23" s="53">
        <f>ROUNDUP(M23*0.75,2)</f>
        <v>0.75</v>
      </c>
      <c r="O23" s="54" t="s">
        <v>84</v>
      </c>
      <c r="P23" s="73"/>
    </row>
    <row r="24" spans="1:16" ht="18.75" customHeight="1" x14ac:dyDescent="0.15">
      <c r="A24" s="83"/>
      <c r="B24" s="47"/>
      <c r="C24" s="47" t="s">
        <v>87</v>
      </c>
      <c r="D24" s="48">
        <v>5</v>
      </c>
      <c r="E24" s="49" t="s">
        <v>32</v>
      </c>
      <c r="F24" s="49">
        <f>ROUNDUP(D24*0.75,2)</f>
        <v>3.75</v>
      </c>
      <c r="G24" s="50">
        <f>ROUNDUP((K4*D24)+(K5*D24*0.75)+(K6*(D24*2)),0)</f>
        <v>0</v>
      </c>
      <c r="H24" s="50">
        <f>G24</f>
        <v>0</v>
      </c>
      <c r="I24" s="99"/>
      <c r="J24" s="99"/>
      <c r="K24" s="51" t="s">
        <v>52</v>
      </c>
      <c r="L24" s="52">
        <f>ROUNDUP((K4*M24)+(K5*M24*0.75)+(K6*(M24*2)),2)</f>
        <v>0</v>
      </c>
      <c r="M24" s="48">
        <v>1</v>
      </c>
      <c r="N24" s="53">
        <f>ROUNDUP(M24*0.75,2)</f>
        <v>0.75</v>
      </c>
      <c r="O24" s="54"/>
      <c r="P24" s="73"/>
    </row>
    <row r="25" spans="1:16" ht="18.75" customHeight="1" x14ac:dyDescent="0.15">
      <c r="A25" s="83"/>
      <c r="B25" s="47"/>
      <c r="C25" s="47"/>
      <c r="D25" s="48"/>
      <c r="E25" s="49"/>
      <c r="F25" s="49"/>
      <c r="G25" s="50"/>
      <c r="H25" s="50"/>
      <c r="I25" s="99"/>
      <c r="J25" s="99"/>
      <c r="K25" s="51" t="s">
        <v>35</v>
      </c>
      <c r="L25" s="52">
        <f>ROUNDUP((K4*M25)+(K5*M25*0.75)+(K6*(M25*2)),2)</f>
        <v>0</v>
      </c>
      <c r="M25" s="48">
        <v>1</v>
      </c>
      <c r="N25" s="53">
        <f>ROUNDUP(M25*0.75,2)</f>
        <v>0.75</v>
      </c>
      <c r="O25" s="54"/>
      <c r="P25" s="73" t="s">
        <v>36</v>
      </c>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55"/>
      <c r="C27" s="55"/>
      <c r="D27" s="56"/>
      <c r="E27" s="57"/>
      <c r="F27" s="57"/>
      <c r="G27" s="58"/>
      <c r="H27" s="58"/>
      <c r="I27" s="100"/>
      <c r="J27" s="100"/>
      <c r="K27" s="59"/>
      <c r="L27" s="60"/>
      <c r="M27" s="56"/>
      <c r="N27" s="61"/>
      <c r="O27" s="62"/>
      <c r="P27" s="74"/>
    </row>
    <row r="28" spans="1:16" ht="18.75" customHeight="1" x14ac:dyDescent="0.15">
      <c r="A28" s="83"/>
      <c r="B28" s="47" t="s">
        <v>59</v>
      </c>
      <c r="C28" s="47" t="s">
        <v>94</v>
      </c>
      <c r="D28" s="48">
        <v>2</v>
      </c>
      <c r="E28" s="49" t="s">
        <v>81</v>
      </c>
      <c r="F28" s="49">
        <f>ROUNDUP(D28*0.75,2)</f>
        <v>1.5</v>
      </c>
      <c r="G28" s="50">
        <f>ROUNDUP((K4*D28)+(K5*D28*0.75)+(K6*(D28*2)),0)</f>
        <v>0</v>
      </c>
      <c r="H28" s="50">
        <f>G28</f>
        <v>0</v>
      </c>
      <c r="I28" s="101" t="s">
        <v>43</v>
      </c>
      <c r="J28" s="102"/>
      <c r="K28" s="51" t="s">
        <v>45</v>
      </c>
      <c r="L28" s="52">
        <f>ROUNDUP((K4*M28)+(K5*M28*0.75)+(K6*(M28*2)),2)</f>
        <v>0</v>
      </c>
      <c r="M28" s="48">
        <v>100</v>
      </c>
      <c r="N28" s="53">
        <f>ROUNDUP(M28*0.75,2)</f>
        <v>75</v>
      </c>
      <c r="O28" s="54" t="s">
        <v>36</v>
      </c>
      <c r="P28" s="73"/>
    </row>
    <row r="29" spans="1:16" ht="18.75" customHeight="1" x14ac:dyDescent="0.15">
      <c r="A29" s="83"/>
      <c r="B29" s="47"/>
      <c r="C29" s="47" t="s">
        <v>26</v>
      </c>
      <c r="D29" s="48">
        <v>20</v>
      </c>
      <c r="E29" s="49" t="s">
        <v>32</v>
      </c>
      <c r="F29" s="49">
        <f>ROUNDUP(D29*0.75,2)</f>
        <v>15</v>
      </c>
      <c r="G29" s="50">
        <f>ROUNDUP((K4*D29)+(K5*D29*0.75)+(K6*(D29*2)),0)</f>
        <v>0</v>
      </c>
      <c r="H29" s="50">
        <f>G29+(G29*6/100)</f>
        <v>0</v>
      </c>
      <c r="I29" s="99"/>
      <c r="J29" s="99"/>
      <c r="K29" s="51" t="s">
        <v>62</v>
      </c>
      <c r="L29" s="52">
        <f>ROUNDUP((K4*M29)+(K5*M29*0.75)+(K6*(M29*2)),2)</f>
        <v>0</v>
      </c>
      <c r="M29" s="48">
        <v>3</v>
      </c>
      <c r="N29" s="53">
        <f>ROUNDUP(M29*0.75,2)</f>
        <v>2.25</v>
      </c>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x14ac:dyDescent="0.15">
      <c r="A31" s="83"/>
      <c r="B31" s="55"/>
      <c r="C31" s="55"/>
      <c r="D31" s="56"/>
      <c r="E31" s="57"/>
      <c r="F31" s="57"/>
      <c r="G31" s="58"/>
      <c r="H31" s="58"/>
      <c r="I31" s="100"/>
      <c r="J31" s="100"/>
      <c r="K31" s="59"/>
      <c r="L31" s="60"/>
      <c r="M31" s="56"/>
      <c r="N31" s="61"/>
      <c r="O31" s="62"/>
      <c r="P31" s="74"/>
    </row>
    <row r="32" spans="1:16" ht="18.75" customHeight="1" x14ac:dyDescent="0.15">
      <c r="A32" s="83"/>
      <c r="B32" s="47" t="s">
        <v>104</v>
      </c>
      <c r="C32" s="47" t="s">
        <v>106</v>
      </c>
      <c r="D32" s="76">
        <v>0.125</v>
      </c>
      <c r="E32" s="49" t="s">
        <v>81</v>
      </c>
      <c r="F32" s="49">
        <f>ROUNDUP(D32*0.75,2)</f>
        <v>9.9999999999999992E-2</v>
      </c>
      <c r="G32" s="50">
        <f>ROUNDUP((K4*D32)+(K5*D32*0.75)+(K6*(D32*2)),0)</f>
        <v>0</v>
      </c>
      <c r="H32" s="50">
        <f>G32</f>
        <v>0</v>
      </c>
      <c r="I32" s="101" t="s">
        <v>105</v>
      </c>
      <c r="J32" s="102"/>
      <c r="K32" s="51"/>
      <c r="L32" s="52"/>
      <c r="M32" s="48"/>
      <c r="N32" s="53"/>
      <c r="O32" s="54"/>
      <c r="P32" s="73"/>
    </row>
    <row r="33" spans="1:16" ht="18.75" customHeight="1" x14ac:dyDescent="0.15">
      <c r="A33" s="83"/>
      <c r="B33" s="47"/>
      <c r="C33" s="47"/>
      <c r="D33" s="48"/>
      <c r="E33" s="49"/>
      <c r="F33" s="49"/>
      <c r="G33" s="50"/>
      <c r="H33" s="50"/>
      <c r="I33" s="99"/>
      <c r="J33" s="99"/>
      <c r="K33" s="51"/>
      <c r="L33" s="52"/>
      <c r="M33" s="48"/>
      <c r="N33" s="53"/>
      <c r="O33" s="54"/>
      <c r="P33" s="73"/>
    </row>
    <row r="34" spans="1:16" ht="18.75" customHeight="1" thickBot="1" x14ac:dyDescent="0.2">
      <c r="A34" s="103"/>
      <c r="B34" s="64"/>
      <c r="C34" s="64"/>
      <c r="D34" s="65"/>
      <c r="E34" s="66"/>
      <c r="F34" s="66"/>
      <c r="G34" s="67"/>
      <c r="H34" s="67"/>
      <c r="I34" s="104"/>
      <c r="J34" s="104"/>
      <c r="K34" s="68"/>
      <c r="L34" s="69"/>
      <c r="M34" s="65"/>
      <c r="N34" s="70"/>
      <c r="O34" s="71"/>
      <c r="P34" s="75"/>
    </row>
  </sheetData>
  <mergeCells count="14">
    <mergeCell ref="I28:J31"/>
    <mergeCell ref="I32:J34"/>
    <mergeCell ref="A9:A34"/>
    <mergeCell ref="I8:J8"/>
    <mergeCell ref="K8:L8"/>
    <mergeCell ref="I9:J11"/>
    <mergeCell ref="I12:J20"/>
    <mergeCell ref="I21: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84" t="s">
        <v>75</v>
      </c>
      <c r="B1" s="84"/>
      <c r="C1" s="85" t="s">
        <v>0</v>
      </c>
      <c r="D1" s="85"/>
      <c r="E1" s="85"/>
      <c r="F1" s="85"/>
      <c r="G1" s="85"/>
      <c r="H1" s="85"/>
      <c r="I1" s="85"/>
      <c r="J1" s="85"/>
      <c r="K1" s="85"/>
      <c r="L1" s="3"/>
      <c r="M1" s="3"/>
      <c r="N1" s="3"/>
      <c r="O1" s="4"/>
      <c r="P1" s="4"/>
      <c r="Q1" s="4"/>
    </row>
    <row r="2" spans="1:17" ht="18.75" customHeight="1" x14ac:dyDescent="0.15">
      <c r="A2" s="1"/>
      <c r="B2" s="1"/>
      <c r="C2" s="2"/>
      <c r="D2" s="5"/>
      <c r="E2" s="2"/>
      <c r="F2" s="6"/>
      <c r="G2" s="6"/>
      <c r="H2" s="6"/>
      <c r="I2" s="2"/>
      <c r="J2" s="2"/>
      <c r="K2" s="86" t="s">
        <v>1</v>
      </c>
      <c r="L2" s="86"/>
      <c r="M2" s="86"/>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05" t="s">
        <v>234</v>
      </c>
      <c r="C5" s="105"/>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87" t="s">
        <v>8</v>
      </c>
      <c r="P6" s="88"/>
      <c r="Q6" s="78"/>
    </row>
    <row r="7" spans="1:17" ht="24" customHeight="1" thickBot="1" x14ac:dyDescent="0.3">
      <c r="A7" s="89" t="s">
        <v>184</v>
      </c>
      <c r="B7" s="90"/>
      <c r="C7" s="90"/>
      <c r="D7" s="90"/>
      <c r="E7" s="90"/>
      <c r="F7" s="17"/>
      <c r="G7" s="17"/>
      <c r="H7" s="17"/>
      <c r="I7" s="4"/>
      <c r="J7" s="4"/>
      <c r="K7" s="79"/>
      <c r="L7" s="18"/>
      <c r="M7" s="3"/>
      <c r="N7" s="3"/>
      <c r="O7" s="91" t="s">
        <v>76</v>
      </c>
      <c r="P7" s="92"/>
      <c r="Q7" s="80"/>
    </row>
    <row r="8" spans="1:17" ht="21.75" thickBot="1" x14ac:dyDescent="0.2">
      <c r="A8" s="63"/>
      <c r="B8" s="30" t="s">
        <v>9</v>
      </c>
      <c r="C8" s="30" t="s">
        <v>10</v>
      </c>
      <c r="D8" s="31" t="s">
        <v>11</v>
      </c>
      <c r="E8" s="30" t="s">
        <v>12</v>
      </c>
      <c r="F8" s="32" t="s">
        <v>13</v>
      </c>
      <c r="G8" s="32" t="s">
        <v>14</v>
      </c>
      <c r="H8" s="81" t="s">
        <v>15</v>
      </c>
      <c r="I8" s="93" t="s">
        <v>16</v>
      </c>
      <c r="J8" s="94"/>
      <c r="K8" s="95" t="s">
        <v>17</v>
      </c>
      <c r="L8" s="96"/>
      <c r="M8" s="34" t="s">
        <v>18</v>
      </c>
      <c r="N8" s="35" t="s">
        <v>19</v>
      </c>
      <c r="O8" s="36" t="s">
        <v>20</v>
      </c>
      <c r="P8" s="37" t="s">
        <v>21</v>
      </c>
      <c r="Q8" s="19"/>
    </row>
    <row r="9" spans="1:17" ht="18.75" customHeight="1" x14ac:dyDescent="0.15">
      <c r="A9" s="82" t="s">
        <v>46</v>
      </c>
      <c r="B9" s="38" t="s">
        <v>185</v>
      </c>
      <c r="C9" s="38" t="s">
        <v>93</v>
      </c>
      <c r="D9" s="39">
        <v>0.25</v>
      </c>
      <c r="E9" s="40" t="s">
        <v>24</v>
      </c>
      <c r="F9" s="40">
        <f>ROUNDUP(D9*0.75,2)</f>
        <v>0.19</v>
      </c>
      <c r="G9" s="41">
        <f>ROUNDUP((K4*D9)+(K5*D9*0.75)+(K6*(D9*2)),0)</f>
        <v>0</v>
      </c>
      <c r="H9" s="41">
        <f>G9</f>
        <v>0</v>
      </c>
      <c r="I9" s="97" t="s">
        <v>186</v>
      </c>
      <c r="J9" s="98"/>
      <c r="K9" s="42" t="s">
        <v>23</v>
      </c>
      <c r="L9" s="43">
        <f>ROUNDUP((K4*M9)+(K5*M9*0.75)+(K6*(M9*2)),2)</f>
        <v>0</v>
      </c>
      <c r="M9" s="44">
        <v>110</v>
      </c>
      <c r="N9" s="45">
        <f>ROUNDUP(M9*0.75,2)</f>
        <v>82.5</v>
      </c>
      <c r="O9" s="46"/>
      <c r="P9" s="72"/>
    </row>
    <row r="10" spans="1:17" ht="18.75" customHeight="1" x14ac:dyDescent="0.15">
      <c r="A10" s="83"/>
      <c r="B10" s="47"/>
      <c r="C10" s="47" t="s">
        <v>51</v>
      </c>
      <c r="D10" s="48">
        <v>2</v>
      </c>
      <c r="E10" s="49" t="s">
        <v>32</v>
      </c>
      <c r="F10" s="49">
        <f>ROUNDUP(D10*0.75,2)</f>
        <v>1.5</v>
      </c>
      <c r="G10" s="50">
        <f>ROUNDUP((K4*D10)+(K5*D10*0.75)+(K6*(D10*2)),0)</f>
        <v>0</v>
      </c>
      <c r="H10" s="50">
        <f>G10</f>
        <v>0</v>
      </c>
      <c r="I10" s="99"/>
      <c r="J10" s="99"/>
      <c r="K10" s="51" t="s">
        <v>35</v>
      </c>
      <c r="L10" s="52">
        <f>ROUNDUP((K4*M10)+(K5*M10*0.75)+(K6*(M10*2)),2)</f>
        <v>0</v>
      </c>
      <c r="M10" s="48">
        <v>1</v>
      </c>
      <c r="N10" s="53">
        <f>ROUNDUP(M10*0.75,2)</f>
        <v>0.75</v>
      </c>
      <c r="O10" s="54"/>
      <c r="P10" s="73" t="s">
        <v>36</v>
      </c>
    </row>
    <row r="11" spans="1:17" ht="18.75" customHeight="1" x14ac:dyDescent="0.15">
      <c r="A11" s="83"/>
      <c r="B11" s="47"/>
      <c r="C11" s="47"/>
      <c r="D11" s="48"/>
      <c r="E11" s="49"/>
      <c r="F11" s="49"/>
      <c r="G11" s="50"/>
      <c r="H11" s="50"/>
      <c r="I11" s="99"/>
      <c r="J11" s="99"/>
      <c r="K11" s="51"/>
      <c r="L11" s="52"/>
      <c r="M11" s="48"/>
      <c r="N11" s="53"/>
      <c r="O11" s="54"/>
      <c r="P11" s="73"/>
    </row>
    <row r="12" spans="1:17" ht="18.75" customHeight="1" x14ac:dyDescent="0.15">
      <c r="A12" s="83"/>
      <c r="B12" s="55"/>
      <c r="C12" s="55"/>
      <c r="D12" s="56"/>
      <c r="E12" s="57"/>
      <c r="F12" s="57"/>
      <c r="G12" s="58"/>
      <c r="H12" s="58"/>
      <c r="I12" s="100"/>
      <c r="J12" s="100"/>
      <c r="K12" s="59"/>
      <c r="L12" s="60"/>
      <c r="M12" s="56"/>
      <c r="N12" s="61"/>
      <c r="O12" s="62"/>
      <c r="P12" s="74"/>
    </row>
    <row r="13" spans="1:17" ht="18.75" customHeight="1" x14ac:dyDescent="0.15">
      <c r="A13" s="83"/>
      <c r="B13" s="47" t="s">
        <v>235</v>
      </c>
      <c r="C13" s="47" t="s">
        <v>187</v>
      </c>
      <c r="D13" s="48">
        <v>40</v>
      </c>
      <c r="E13" s="49" t="s">
        <v>32</v>
      </c>
      <c r="F13" s="49">
        <f t="shared" ref="F13:F18" si="0">ROUNDUP(D13*0.75,2)</f>
        <v>30</v>
      </c>
      <c r="G13" s="50">
        <f>ROUNDUP((K4*D13)+(K5*D13*0.75)+(K6*(D13*2)),0)</f>
        <v>0</v>
      </c>
      <c r="H13" s="50">
        <f>G13</f>
        <v>0</v>
      </c>
      <c r="I13" s="101" t="s">
        <v>230</v>
      </c>
      <c r="J13" s="102"/>
      <c r="K13" s="51" t="s">
        <v>30</v>
      </c>
      <c r="L13" s="52">
        <f>ROUNDUP((K4*M13)+(K5*M13*0.75)+(K6*(M13*2)),2)</f>
        <v>0</v>
      </c>
      <c r="M13" s="48">
        <v>50</v>
      </c>
      <c r="N13" s="53">
        <f>ROUNDUP(M13*0.75,2)</f>
        <v>37.5</v>
      </c>
      <c r="O13" s="54"/>
      <c r="P13" s="73"/>
    </row>
    <row r="14" spans="1:17" ht="18.75" customHeight="1" x14ac:dyDescent="0.15">
      <c r="A14" s="83"/>
      <c r="B14" s="47"/>
      <c r="C14" s="47" t="s">
        <v>78</v>
      </c>
      <c r="D14" s="48">
        <v>30</v>
      </c>
      <c r="E14" s="49" t="s">
        <v>32</v>
      </c>
      <c r="F14" s="49">
        <f t="shared" si="0"/>
        <v>22.5</v>
      </c>
      <c r="G14" s="50">
        <f>ROUNDUP((K4*D14)+(K5*D14*0.75)+(K6*(D14*2)),0)</f>
        <v>0</v>
      </c>
      <c r="H14" s="50">
        <f>G14+(G14*6/100)</f>
        <v>0</v>
      </c>
      <c r="I14" s="99"/>
      <c r="J14" s="99"/>
      <c r="K14" s="51" t="s">
        <v>144</v>
      </c>
      <c r="L14" s="52">
        <f>ROUNDUP((K4*M14)+(K5*M14*0.75)+(K6*(M14*2)),2)</f>
        <v>0</v>
      </c>
      <c r="M14" s="48">
        <v>0.5</v>
      </c>
      <c r="N14" s="53">
        <f>ROUNDUP(M14*0.75,2)</f>
        <v>0.38</v>
      </c>
      <c r="O14" s="54"/>
      <c r="P14" s="73" t="s">
        <v>145</v>
      </c>
    </row>
    <row r="15" spans="1:17" ht="18.75" customHeight="1" x14ac:dyDescent="0.15">
      <c r="A15" s="83"/>
      <c r="B15" s="47"/>
      <c r="C15" s="47" t="s">
        <v>135</v>
      </c>
      <c r="D15" s="48">
        <v>20</v>
      </c>
      <c r="E15" s="49" t="s">
        <v>32</v>
      </c>
      <c r="F15" s="49">
        <f t="shared" si="0"/>
        <v>15</v>
      </c>
      <c r="G15" s="50">
        <f>ROUNDUP((K4*D15)+(K5*D15*0.75)+(K6*(D15*2)),0)</f>
        <v>0</v>
      </c>
      <c r="H15" s="50">
        <f>G15+(G15*9/100)</f>
        <v>0</v>
      </c>
      <c r="I15" s="99"/>
      <c r="J15" s="99"/>
      <c r="K15" s="51" t="s">
        <v>39</v>
      </c>
      <c r="L15" s="52">
        <f>ROUNDUP((K4*M15)+(K5*M15*0.75)+(K6*(M15*2)),2)</f>
        <v>0</v>
      </c>
      <c r="M15" s="48">
        <v>0.2</v>
      </c>
      <c r="N15" s="53">
        <f>ROUNDUP(M15*0.75,2)</f>
        <v>0.15</v>
      </c>
      <c r="O15" s="54"/>
      <c r="P15" s="73"/>
    </row>
    <row r="16" spans="1:17" ht="18.75" customHeight="1" x14ac:dyDescent="0.15">
      <c r="A16" s="83"/>
      <c r="B16" s="47"/>
      <c r="C16" s="47" t="s">
        <v>188</v>
      </c>
      <c r="D16" s="48">
        <v>10</v>
      </c>
      <c r="E16" s="49" t="s">
        <v>32</v>
      </c>
      <c r="F16" s="49">
        <f t="shared" si="0"/>
        <v>7.5</v>
      </c>
      <c r="G16" s="50">
        <f>ROUNDUP((K4*D16)+(K5*D16*0.75)+(K6*(D16*2)),0)</f>
        <v>0</v>
      </c>
      <c r="H16" s="50">
        <f>G16+(G16*20/100)</f>
        <v>0</v>
      </c>
      <c r="I16" s="99"/>
      <c r="J16" s="99"/>
      <c r="K16" s="51" t="s">
        <v>115</v>
      </c>
      <c r="L16" s="52">
        <f>ROUNDUP((K4*M16)+(K5*M16*0.75)+(K6*(M16*2)),2)</f>
        <v>0</v>
      </c>
      <c r="M16" s="48">
        <v>0.01</v>
      </c>
      <c r="N16" s="53">
        <f>ROUNDUP(M16*0.75,2)</f>
        <v>0.01</v>
      </c>
      <c r="O16" s="54"/>
      <c r="P16" s="73"/>
    </row>
    <row r="17" spans="1:16" ht="18.75" customHeight="1" x14ac:dyDescent="0.15">
      <c r="A17" s="83"/>
      <c r="B17" s="47"/>
      <c r="C17" s="47" t="s">
        <v>27</v>
      </c>
      <c r="D17" s="48">
        <v>10</v>
      </c>
      <c r="E17" s="49" t="s">
        <v>32</v>
      </c>
      <c r="F17" s="49">
        <f t="shared" si="0"/>
        <v>7.5</v>
      </c>
      <c r="G17" s="50">
        <f>ROUNDUP((K4*D17)+(K5*D17*0.75)+(K6*(D17*2)),0)</f>
        <v>0</v>
      </c>
      <c r="H17" s="50">
        <f>G17+(G17*3/100)</f>
        <v>0</v>
      </c>
      <c r="I17" s="99"/>
      <c r="J17" s="99"/>
      <c r="K17" s="51"/>
      <c r="L17" s="52"/>
      <c r="M17" s="48"/>
      <c r="N17" s="53"/>
      <c r="O17" s="54"/>
      <c r="P17" s="73"/>
    </row>
    <row r="18" spans="1:16" ht="18.75" customHeight="1" x14ac:dyDescent="0.15">
      <c r="A18" s="83"/>
      <c r="B18" s="47"/>
      <c r="C18" s="47" t="s">
        <v>165</v>
      </c>
      <c r="D18" s="48">
        <v>10</v>
      </c>
      <c r="E18" s="49" t="s">
        <v>32</v>
      </c>
      <c r="F18" s="49">
        <f t="shared" si="0"/>
        <v>7.5</v>
      </c>
      <c r="G18" s="50">
        <f>ROUNDUP((K4*D18)+(K5*D18*0.75)+(K6*(D18*2)),0)</f>
        <v>0</v>
      </c>
      <c r="H18" s="50">
        <f>G18+(G18*50/100)</f>
        <v>0</v>
      </c>
      <c r="I18" s="99"/>
      <c r="J18" s="99"/>
      <c r="K18" s="51"/>
      <c r="L18" s="52"/>
      <c r="M18" s="48"/>
      <c r="N18" s="53"/>
      <c r="O18" s="54"/>
      <c r="P18" s="73"/>
    </row>
    <row r="19" spans="1:16" ht="18.75" customHeight="1" x14ac:dyDescent="0.15">
      <c r="A19" s="83"/>
      <c r="B19" s="47"/>
      <c r="C19" s="47"/>
      <c r="D19" s="48"/>
      <c r="E19" s="49"/>
      <c r="F19" s="49"/>
      <c r="G19" s="50"/>
      <c r="H19" s="50"/>
      <c r="I19" s="99"/>
      <c r="J19" s="99"/>
      <c r="K19" s="51"/>
      <c r="L19" s="52"/>
      <c r="M19" s="48"/>
      <c r="N19" s="53"/>
      <c r="O19" s="54"/>
      <c r="P19" s="73"/>
    </row>
    <row r="20" spans="1:16" ht="18.75" customHeight="1" x14ac:dyDescent="0.15">
      <c r="A20" s="83"/>
      <c r="B20" s="55"/>
      <c r="C20" s="55"/>
      <c r="D20" s="56"/>
      <c r="E20" s="57"/>
      <c r="F20" s="57"/>
      <c r="G20" s="58"/>
      <c r="H20" s="58"/>
      <c r="I20" s="100"/>
      <c r="J20" s="100"/>
      <c r="K20" s="59"/>
      <c r="L20" s="60"/>
      <c r="M20" s="56"/>
      <c r="N20" s="61"/>
      <c r="O20" s="62"/>
      <c r="P20" s="74"/>
    </row>
    <row r="21" spans="1:16" ht="18.75" customHeight="1" x14ac:dyDescent="0.15">
      <c r="A21" s="83"/>
      <c r="B21" s="47" t="s">
        <v>189</v>
      </c>
      <c r="C21" s="47" t="s">
        <v>191</v>
      </c>
      <c r="D21" s="48">
        <v>10</v>
      </c>
      <c r="E21" s="49" t="s">
        <v>32</v>
      </c>
      <c r="F21" s="49">
        <f>ROUNDUP(D21*0.75,2)</f>
        <v>7.5</v>
      </c>
      <c r="G21" s="50">
        <f>ROUNDUP((K4*D21)+(K5*D21*0.75)+(K6*(D21*2)),0)</f>
        <v>0</v>
      </c>
      <c r="H21" s="50">
        <f>G21</f>
        <v>0</v>
      </c>
      <c r="I21" s="101" t="s">
        <v>190</v>
      </c>
      <c r="J21" s="102"/>
      <c r="K21" s="51" t="s">
        <v>34</v>
      </c>
      <c r="L21" s="52">
        <f>ROUNDUP((K4*M21)+(K5*M21*0.75)+(K6*(M21*2)),2)</f>
        <v>0</v>
      </c>
      <c r="M21" s="48">
        <v>0.3</v>
      </c>
      <c r="N21" s="53">
        <f>ROUNDUP(M21*0.75,2)</f>
        <v>0.23</v>
      </c>
      <c r="O21" s="54" t="s">
        <v>36</v>
      </c>
      <c r="P21" s="73"/>
    </row>
    <row r="22" spans="1:16" ht="18.75" customHeight="1" x14ac:dyDescent="0.15">
      <c r="A22" s="83"/>
      <c r="B22" s="47"/>
      <c r="C22" s="47" t="s">
        <v>38</v>
      </c>
      <c r="D22" s="48">
        <v>5</v>
      </c>
      <c r="E22" s="49" t="s">
        <v>32</v>
      </c>
      <c r="F22" s="49">
        <f>ROUNDUP(D22*0.75,2)</f>
        <v>3.75</v>
      </c>
      <c r="G22" s="50">
        <f>ROUNDUP((K4*D22)+(K5*D22*0.75)+(K6*(D22*2)),0)</f>
        <v>0</v>
      </c>
      <c r="H22" s="50">
        <f>G22+(G22*2/100)</f>
        <v>0</v>
      </c>
      <c r="I22" s="99"/>
      <c r="J22" s="99"/>
      <c r="K22" s="51" t="s">
        <v>39</v>
      </c>
      <c r="L22" s="52">
        <f>ROUNDUP((K4*M22)+(K5*M22*0.75)+(K6*(M22*2)),2)</f>
        <v>0</v>
      </c>
      <c r="M22" s="48">
        <v>0.1</v>
      </c>
      <c r="N22" s="53">
        <f>ROUNDUP(M22*0.75,2)</f>
        <v>0.08</v>
      </c>
      <c r="O22" s="54"/>
      <c r="P22" s="73"/>
    </row>
    <row r="23" spans="1:16" ht="18.75" customHeight="1" x14ac:dyDescent="0.15">
      <c r="A23" s="83"/>
      <c r="B23" s="47"/>
      <c r="C23" s="47" t="s">
        <v>85</v>
      </c>
      <c r="D23" s="48">
        <v>10</v>
      </c>
      <c r="E23" s="49" t="s">
        <v>32</v>
      </c>
      <c r="F23" s="49">
        <f>ROUNDUP(D23*0.75,2)</f>
        <v>7.5</v>
      </c>
      <c r="G23" s="50">
        <f>ROUNDUP((K4*D23)+(K5*D23*0.75)+(K6*(D23*2)),0)</f>
        <v>0</v>
      </c>
      <c r="H23" s="50">
        <f>G23</f>
        <v>0</v>
      </c>
      <c r="I23" s="99"/>
      <c r="J23" s="99"/>
      <c r="K23" s="51" t="s">
        <v>40</v>
      </c>
      <c r="L23" s="52">
        <f>ROUNDUP((K4*M23)+(K5*M23*0.75)+(K6*(M23*2)),2)</f>
        <v>0</v>
      </c>
      <c r="M23" s="48">
        <v>4</v>
      </c>
      <c r="N23" s="53">
        <f>ROUNDUP(M23*0.75,2)</f>
        <v>3</v>
      </c>
      <c r="O23" s="54"/>
      <c r="P23" s="73" t="s">
        <v>41</v>
      </c>
    </row>
    <row r="24" spans="1:16" ht="18.75" customHeight="1" x14ac:dyDescent="0.15">
      <c r="A24" s="83"/>
      <c r="B24" s="47"/>
      <c r="C24" s="47"/>
      <c r="D24" s="48"/>
      <c r="E24" s="49"/>
      <c r="F24" s="49"/>
      <c r="G24" s="50"/>
      <c r="H24" s="50"/>
      <c r="I24" s="99"/>
      <c r="J24" s="99"/>
      <c r="K24" s="51"/>
      <c r="L24" s="52"/>
      <c r="M24" s="48"/>
      <c r="N24" s="53"/>
      <c r="O24" s="54"/>
      <c r="P24" s="73"/>
    </row>
    <row r="25" spans="1:16" ht="18.75" customHeight="1" x14ac:dyDescent="0.15">
      <c r="A25" s="83"/>
      <c r="B25" s="47"/>
      <c r="C25" s="47"/>
      <c r="D25" s="48"/>
      <c r="E25" s="49"/>
      <c r="F25" s="49"/>
      <c r="G25" s="50"/>
      <c r="H25" s="50"/>
      <c r="I25" s="99"/>
      <c r="J25" s="99"/>
      <c r="K25" s="51"/>
      <c r="L25" s="52"/>
      <c r="M25" s="48"/>
      <c r="N25" s="53"/>
      <c r="O25" s="54"/>
      <c r="P25" s="73"/>
    </row>
    <row r="26" spans="1:16" ht="18.75" customHeight="1" x14ac:dyDescent="0.15">
      <c r="A26" s="83"/>
      <c r="B26" s="47"/>
      <c r="C26" s="47"/>
      <c r="D26" s="48"/>
      <c r="E26" s="49"/>
      <c r="F26" s="49"/>
      <c r="G26" s="50"/>
      <c r="H26" s="50"/>
      <c r="I26" s="99"/>
      <c r="J26" s="99"/>
      <c r="K26" s="51"/>
      <c r="L26" s="52"/>
      <c r="M26" s="48"/>
      <c r="N26" s="53"/>
      <c r="O26" s="54"/>
      <c r="P26" s="73"/>
    </row>
    <row r="27" spans="1:16" ht="18.75" customHeight="1" x14ac:dyDescent="0.15">
      <c r="A27" s="83"/>
      <c r="B27" s="47"/>
      <c r="C27" s="47"/>
      <c r="D27" s="48"/>
      <c r="E27" s="49"/>
      <c r="F27" s="49"/>
      <c r="G27" s="50"/>
      <c r="H27" s="50"/>
      <c r="I27" s="99"/>
      <c r="J27" s="99"/>
      <c r="K27" s="51"/>
      <c r="L27" s="52"/>
      <c r="M27" s="48"/>
      <c r="N27" s="53"/>
      <c r="O27" s="54"/>
      <c r="P27" s="73"/>
    </row>
    <row r="28" spans="1:16" ht="18.75" customHeight="1" x14ac:dyDescent="0.15">
      <c r="A28" s="83"/>
      <c r="B28" s="55"/>
      <c r="C28" s="55"/>
      <c r="D28" s="56"/>
      <c r="E28" s="57"/>
      <c r="F28" s="57"/>
      <c r="G28" s="58"/>
      <c r="H28" s="58"/>
      <c r="I28" s="100"/>
      <c r="J28" s="100"/>
      <c r="K28" s="59"/>
      <c r="L28" s="60"/>
      <c r="M28" s="56"/>
      <c r="N28" s="61"/>
      <c r="O28" s="62"/>
      <c r="P28" s="74"/>
    </row>
    <row r="29" spans="1:16" ht="18.75" customHeight="1" x14ac:dyDescent="0.15">
      <c r="A29" s="83"/>
      <c r="B29" s="47" t="s">
        <v>122</v>
      </c>
      <c r="C29" s="47" t="s">
        <v>123</v>
      </c>
      <c r="D29" s="76">
        <v>0.25</v>
      </c>
      <c r="E29" s="49" t="s">
        <v>81</v>
      </c>
      <c r="F29" s="49">
        <f>ROUNDUP(D29*0.75,2)</f>
        <v>0.19</v>
      </c>
      <c r="G29" s="50">
        <f>ROUNDUP((K4*D29)+(K5*D29*0.75)+(K6*(D29*2)),0)</f>
        <v>0</v>
      </c>
      <c r="H29" s="50">
        <f>G29</f>
        <v>0</v>
      </c>
      <c r="I29" s="101" t="s">
        <v>105</v>
      </c>
      <c r="J29" s="102"/>
      <c r="K29" s="51"/>
      <c r="L29" s="52"/>
      <c r="M29" s="48"/>
      <c r="N29" s="53"/>
      <c r="O29" s="54"/>
      <c r="P29" s="73"/>
    </row>
    <row r="30" spans="1:16" ht="18.75" customHeight="1" x14ac:dyDescent="0.15">
      <c r="A30" s="83"/>
      <c r="B30" s="47"/>
      <c r="C30" s="47"/>
      <c r="D30" s="48"/>
      <c r="E30" s="49"/>
      <c r="F30" s="49"/>
      <c r="G30" s="50"/>
      <c r="H30" s="50"/>
      <c r="I30" s="99"/>
      <c r="J30" s="99"/>
      <c r="K30" s="51"/>
      <c r="L30" s="52"/>
      <c r="M30" s="48"/>
      <c r="N30" s="53"/>
      <c r="O30" s="54"/>
      <c r="P30" s="73"/>
    </row>
    <row r="31" spans="1:16" ht="18.75" customHeight="1" thickBot="1" x14ac:dyDescent="0.2">
      <c r="A31" s="103"/>
      <c r="B31" s="64"/>
      <c r="C31" s="64"/>
      <c r="D31" s="65"/>
      <c r="E31" s="66"/>
      <c r="F31" s="66"/>
      <c r="G31" s="67"/>
      <c r="H31" s="67"/>
      <c r="I31" s="104"/>
      <c r="J31" s="104"/>
      <c r="K31" s="68"/>
      <c r="L31" s="69"/>
      <c r="M31" s="65"/>
      <c r="N31" s="70"/>
      <c r="O31" s="71"/>
      <c r="P31" s="75"/>
    </row>
  </sheetData>
  <mergeCells count="14">
    <mergeCell ref="A9:A31"/>
    <mergeCell ref="I29:J31"/>
    <mergeCell ref="I8:J8"/>
    <mergeCell ref="K8:L8"/>
    <mergeCell ref="I9:J12"/>
    <mergeCell ref="I13:J20"/>
    <mergeCell ref="I21:J28"/>
    <mergeCell ref="A1:B1"/>
    <mergeCell ref="C1:K1"/>
    <mergeCell ref="K2:M2"/>
    <mergeCell ref="O6:P6"/>
    <mergeCell ref="A7:E7"/>
    <mergeCell ref="O7:P7"/>
    <mergeCell ref="B5:C5"/>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キッズ月間(昼・おやつ)</vt:lpstr>
      <vt:lpstr>月間(離乳)</vt:lpstr>
      <vt:lpstr>12月3日(月)</vt:lpstr>
      <vt:lpstr>12月4日(火)</vt:lpstr>
      <vt:lpstr>12月5日(水)</vt:lpstr>
      <vt:lpstr>12月6日(木)</vt:lpstr>
      <vt:lpstr>12月7日(金)</vt:lpstr>
      <vt:lpstr>12月10日(月)</vt:lpstr>
      <vt:lpstr>12月11日(火)</vt:lpstr>
      <vt:lpstr>12月12日(水)</vt:lpstr>
      <vt:lpstr>12月13日(木)</vt:lpstr>
      <vt:lpstr>12月14日(金)</vt:lpstr>
      <vt:lpstr>12月17日(月)</vt:lpstr>
      <vt:lpstr>12月18日(火)</vt:lpstr>
      <vt:lpstr>12月19日(水)</vt:lpstr>
      <vt:lpstr>12月20日(木)</vt:lpstr>
      <vt:lpstr>12月21日(金)</vt:lpstr>
      <vt:lpstr>12月25日(火)</vt:lpstr>
      <vt:lpstr>12月26日(水)</vt:lpstr>
      <vt:lpstr>12月27日(木)</vt:lpstr>
      <vt:lpstr>12月28日(金)</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2018-10-25T08:38:02Z</cp:lastPrinted>
  <dcterms:created xsi:type="dcterms:W3CDTF">2018-10-25T00:07:02Z</dcterms:created>
  <dcterms:modified xsi:type="dcterms:W3CDTF">2018-11-15T07:20:02Z</dcterms:modified>
</cp:coreProperties>
</file>