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7470" windowHeight="4050"/>
  </bookViews>
  <sheets>
    <sheet name="キッズ月間(昼・おやつ)" sheetId="30" r:id="rId1"/>
    <sheet name="9月3日(月)" sheetId="4" r:id="rId2"/>
    <sheet name="9月4日(火)" sheetId="5" r:id="rId3"/>
    <sheet name="9月5日(水)" sheetId="6" r:id="rId4"/>
    <sheet name="9月6日(木)" sheetId="7" r:id="rId5"/>
    <sheet name="9月7日(金)" sheetId="8" r:id="rId6"/>
    <sheet name="9月10日(月)" sheetId="11" r:id="rId7"/>
    <sheet name="9月11日(火)" sheetId="12" r:id="rId8"/>
    <sheet name="9月12日(水)" sheetId="13" r:id="rId9"/>
    <sheet name="9月13日(木)" sheetId="14" r:id="rId10"/>
    <sheet name="9月14日(金)" sheetId="15" r:id="rId11"/>
    <sheet name="9月18日(火)" sheetId="19" r:id="rId12"/>
    <sheet name="9月19日(水)" sheetId="20" r:id="rId13"/>
    <sheet name="9月20日(木)" sheetId="21" r:id="rId14"/>
    <sheet name="9月21日(金)" sheetId="22" r:id="rId15"/>
    <sheet name="9月25日(火)" sheetId="26" r:id="rId16"/>
    <sheet name="9月26日(水)" sheetId="27" r:id="rId17"/>
    <sheet name="9月27日(木)" sheetId="28" r:id="rId18"/>
    <sheet name="9月28日(金)" sheetId="29" r:id="rId19"/>
  </sheets>
  <definedNames>
    <definedName name="_xlnm.Print_Area" localSheetId="0">'キッズ月間(昼・おやつ)'!$A$1:$Y$92</definedName>
    <definedName name="_xlnm.Print_Area">#REF!</definedName>
  </definedNames>
  <calcPr calcId="152511"/>
</workbook>
</file>

<file path=xl/calcChain.xml><?xml version="1.0" encoding="utf-8"?>
<calcChain xmlns="http://schemas.openxmlformats.org/spreadsheetml/2006/main">
  <c r="E85" i="30" l="1"/>
  <c r="H84" i="30"/>
  <c r="H85" i="30" s="1"/>
  <c r="G84" i="30"/>
  <c r="G85" i="30" s="1"/>
  <c r="F84" i="30"/>
  <c r="F85" i="30" s="1"/>
  <c r="E84" i="30"/>
  <c r="D84" i="30"/>
  <c r="D85" i="30" s="1"/>
  <c r="W81" i="30"/>
  <c r="J81" i="30"/>
  <c r="W80" i="30"/>
  <c r="J80" i="30"/>
  <c r="W79" i="30"/>
  <c r="J79" i="30"/>
  <c r="W78" i="30"/>
  <c r="J78" i="30"/>
  <c r="W77" i="30"/>
  <c r="J77" i="30"/>
  <c r="W76" i="30"/>
  <c r="J76" i="30"/>
  <c r="W75" i="30"/>
  <c r="J75" i="30"/>
  <c r="W74" i="30"/>
  <c r="J74" i="30"/>
  <c r="W73" i="30"/>
  <c r="J73" i="30"/>
  <c r="W72" i="30"/>
  <c r="J72" i="30"/>
  <c r="W71" i="30"/>
  <c r="J71" i="30"/>
  <c r="W70" i="30"/>
  <c r="J70" i="30"/>
  <c r="W69" i="30"/>
  <c r="J69" i="30"/>
  <c r="W68" i="30"/>
  <c r="J68" i="30"/>
  <c r="W67" i="30"/>
  <c r="J67" i="30"/>
  <c r="W66" i="30"/>
  <c r="J66" i="30"/>
  <c r="W65" i="30"/>
  <c r="J65" i="30"/>
  <c r="W64" i="30"/>
  <c r="J64" i="30"/>
  <c r="W63" i="30"/>
  <c r="J63" i="30"/>
  <c r="W62" i="30"/>
  <c r="J62" i="30"/>
  <c r="W61" i="30"/>
  <c r="J61" i="30"/>
  <c r="W60" i="30"/>
  <c r="J60" i="30"/>
  <c r="W59" i="30"/>
  <c r="J59" i="30"/>
  <c r="W58" i="30"/>
  <c r="J58" i="30"/>
  <c r="W57" i="30"/>
  <c r="J57" i="30"/>
  <c r="W56" i="30"/>
  <c r="J56" i="30"/>
  <c r="W55" i="30"/>
  <c r="J55" i="30"/>
  <c r="W54" i="30"/>
  <c r="J54" i="30"/>
  <c r="W53" i="30"/>
  <c r="J53" i="30"/>
  <c r="W52" i="30"/>
  <c r="J52" i="30"/>
  <c r="W51" i="30"/>
  <c r="J51" i="30"/>
  <c r="W50" i="30"/>
  <c r="J50" i="30"/>
  <c r="W49" i="30"/>
  <c r="J49" i="30"/>
  <c r="W48" i="30"/>
  <c r="J48" i="30"/>
  <c r="W47" i="30"/>
  <c r="J47" i="30"/>
  <c r="W46" i="30"/>
  <c r="J46" i="30"/>
  <c r="W45" i="30"/>
  <c r="J45" i="30"/>
  <c r="W44" i="30"/>
  <c r="J44" i="30"/>
  <c r="W43" i="30"/>
  <c r="J43" i="30"/>
  <c r="W42" i="30"/>
  <c r="J42" i="30"/>
  <c r="W41" i="30"/>
  <c r="J41" i="30"/>
  <c r="W40" i="30"/>
  <c r="J40" i="30"/>
  <c r="W39" i="30"/>
  <c r="J39" i="30"/>
  <c r="W38" i="30"/>
  <c r="J38" i="30"/>
  <c r="W37" i="30"/>
  <c r="J37" i="30"/>
  <c r="W36" i="30"/>
  <c r="J36" i="30"/>
  <c r="W35" i="30"/>
  <c r="J35" i="30"/>
  <c r="W34" i="30"/>
  <c r="J34" i="30"/>
  <c r="W33" i="30"/>
  <c r="J33" i="30"/>
  <c r="W32" i="30"/>
  <c r="J32" i="30"/>
  <c r="W31" i="30"/>
  <c r="J31" i="30"/>
  <c r="W30" i="30"/>
  <c r="J30" i="30"/>
  <c r="W29" i="30"/>
  <c r="J29" i="30"/>
  <c r="W28" i="30"/>
  <c r="J28" i="30"/>
  <c r="W27" i="30"/>
  <c r="J27" i="30"/>
  <c r="W26" i="30"/>
  <c r="J26" i="30"/>
  <c r="W25" i="30"/>
  <c r="J25" i="30"/>
  <c r="W24" i="30"/>
  <c r="J24" i="30"/>
  <c r="W23" i="30"/>
  <c r="J23" i="30"/>
  <c r="W22" i="30"/>
  <c r="J22" i="30"/>
  <c r="W21" i="30"/>
  <c r="J21" i="30"/>
  <c r="W20" i="30"/>
  <c r="J20" i="30"/>
  <c r="W19" i="30"/>
  <c r="J19" i="30"/>
  <c r="W18" i="30"/>
  <c r="J18" i="30"/>
  <c r="W17" i="30"/>
  <c r="J17" i="30"/>
  <c r="W16" i="30"/>
  <c r="J16" i="30"/>
  <c r="W15" i="30"/>
  <c r="J15" i="30"/>
  <c r="W14" i="30"/>
  <c r="J14" i="30"/>
  <c r="W13" i="30"/>
  <c r="J13" i="30"/>
  <c r="W12" i="30"/>
  <c r="J12" i="30"/>
  <c r="W11" i="30"/>
  <c r="J11" i="30"/>
  <c r="W10" i="30"/>
  <c r="J10" i="30"/>
  <c r="W9" i="30"/>
  <c r="J9" i="30"/>
  <c r="W8" i="30"/>
  <c r="J8" i="30"/>
  <c r="W7" i="30"/>
  <c r="J7" i="30"/>
  <c r="G34" i="6" l="1"/>
  <c r="H34" i="6" s="1"/>
  <c r="F34" i="6"/>
  <c r="N31" i="6"/>
  <c r="L31" i="6"/>
  <c r="N30" i="6"/>
  <c r="L30" i="6"/>
  <c r="G30" i="6"/>
  <c r="H30" i="6" s="1"/>
  <c r="F30" i="6"/>
  <c r="N29" i="6"/>
  <c r="L29" i="6"/>
  <c r="G29" i="6"/>
  <c r="H29" i="6"/>
  <c r="F29" i="6"/>
  <c r="N26" i="6"/>
  <c r="L26" i="6"/>
  <c r="N25" i="6"/>
  <c r="L25" i="6"/>
  <c r="G25" i="6"/>
  <c r="H25" i="6" s="1"/>
  <c r="F25" i="6"/>
  <c r="N24" i="6"/>
  <c r="L24" i="6"/>
  <c r="G24" i="6"/>
  <c r="H24" i="6" s="1"/>
  <c r="F24" i="6"/>
  <c r="N23" i="6"/>
  <c r="L23" i="6"/>
  <c r="G23" i="6"/>
  <c r="H23" i="6" s="1"/>
  <c r="F23" i="6"/>
  <c r="N18" i="6"/>
  <c r="L18" i="6"/>
  <c r="N17" i="6"/>
  <c r="L17" i="6"/>
  <c r="N16" i="6"/>
  <c r="L16" i="6"/>
  <c r="G16" i="6"/>
  <c r="H16" i="6" s="1"/>
  <c r="F16" i="6"/>
  <c r="N15" i="6"/>
  <c r="L15" i="6"/>
  <c r="G15" i="6"/>
  <c r="H15" i="6" s="1"/>
  <c r="F15" i="6"/>
  <c r="N14" i="6"/>
  <c r="L14" i="6"/>
  <c r="G14" i="6"/>
  <c r="H14" i="6"/>
  <c r="F14" i="6"/>
  <c r="N13" i="6"/>
  <c r="L13" i="6"/>
  <c r="H13" i="6"/>
  <c r="G13" i="6"/>
  <c r="F13" i="6"/>
  <c r="N12" i="6"/>
  <c r="L12" i="6"/>
  <c r="G12" i="6"/>
  <c r="H12" i="6"/>
  <c r="F12" i="6"/>
  <c r="N9" i="6"/>
  <c r="L9" i="6"/>
  <c r="G9" i="6"/>
  <c r="H9" i="6" s="1"/>
  <c r="F9" i="6"/>
  <c r="G29" i="22"/>
  <c r="H29" i="22" s="1"/>
  <c r="F29" i="22"/>
  <c r="N24" i="22"/>
  <c r="L24" i="22"/>
  <c r="N23" i="22"/>
  <c r="L23" i="22"/>
  <c r="G23" i="22"/>
  <c r="H23" i="22"/>
  <c r="F23" i="22"/>
  <c r="N22" i="22"/>
  <c r="L22" i="22"/>
  <c r="G22" i="22"/>
  <c r="H22" i="22" s="1"/>
  <c r="F22" i="22"/>
  <c r="N21" i="22"/>
  <c r="L21" i="22"/>
  <c r="G21" i="22"/>
  <c r="H21" i="22" s="1"/>
  <c r="F21" i="22"/>
  <c r="G16" i="22"/>
  <c r="H16" i="22" s="1"/>
  <c r="F16" i="22"/>
  <c r="G15" i="22"/>
  <c r="H15" i="22"/>
  <c r="F15" i="22"/>
  <c r="G14" i="22"/>
  <c r="H14" i="22" s="1"/>
  <c r="F14" i="22"/>
  <c r="G13" i="22"/>
  <c r="H13" i="22" s="1"/>
  <c r="F13" i="22"/>
  <c r="N12" i="22"/>
  <c r="L12" i="22"/>
  <c r="G12" i="22"/>
  <c r="H12" i="22" s="1"/>
  <c r="F12" i="22"/>
  <c r="N11" i="22"/>
  <c r="L11" i="22"/>
  <c r="G11" i="22"/>
  <c r="H11" i="22"/>
  <c r="F11" i="22"/>
  <c r="N10" i="22"/>
  <c r="L10" i="22"/>
  <c r="G10" i="22"/>
  <c r="H10" i="22" s="1"/>
  <c r="F10" i="22"/>
  <c r="N9" i="22"/>
  <c r="L9" i="22"/>
  <c r="G9" i="22"/>
  <c r="H9" i="22" s="1"/>
  <c r="F9" i="22"/>
  <c r="G31" i="29"/>
  <c r="H31" i="29"/>
  <c r="F31" i="29"/>
  <c r="L28" i="29"/>
  <c r="N28" i="29"/>
  <c r="L27" i="29"/>
  <c r="N27" i="29"/>
  <c r="G28" i="29"/>
  <c r="H28" i="29" s="1"/>
  <c r="F28" i="29"/>
  <c r="G27" i="29"/>
  <c r="H27" i="29"/>
  <c r="F27" i="29"/>
  <c r="L24" i="29"/>
  <c r="N24" i="29"/>
  <c r="L23" i="29"/>
  <c r="N23" i="29"/>
  <c r="L22" i="29"/>
  <c r="N22" i="29"/>
  <c r="L21" i="29"/>
  <c r="N21" i="29"/>
  <c r="L20" i="29"/>
  <c r="N20" i="29"/>
  <c r="G22" i="29"/>
  <c r="H22" i="29" s="1"/>
  <c r="F22" i="29"/>
  <c r="G21" i="29"/>
  <c r="H21" i="29"/>
  <c r="F21" i="29"/>
  <c r="G20" i="29"/>
  <c r="H20" i="29" s="1"/>
  <c r="F20" i="29"/>
  <c r="G15" i="29"/>
  <c r="H15" i="29"/>
  <c r="F15" i="29"/>
  <c r="G14" i="29"/>
  <c r="H14" i="29" s="1"/>
  <c r="F14" i="29"/>
  <c r="L15" i="29"/>
  <c r="N15" i="29"/>
  <c r="L14" i="29"/>
  <c r="N14" i="29"/>
  <c r="L13" i="29"/>
  <c r="N13" i="29"/>
  <c r="L12" i="29"/>
  <c r="N12" i="29"/>
  <c r="G13" i="29"/>
  <c r="H13" i="29" s="1"/>
  <c r="F13" i="29"/>
  <c r="G12" i="29"/>
  <c r="F12" i="29"/>
  <c r="H12" i="29"/>
  <c r="G9" i="29"/>
  <c r="H9" i="29"/>
  <c r="F9" i="29"/>
  <c r="L9" i="29"/>
  <c r="N9" i="29"/>
  <c r="L26" i="28"/>
  <c r="N26" i="28"/>
  <c r="L25" i="28"/>
  <c r="N25" i="28"/>
  <c r="L24" i="28"/>
  <c r="N24" i="28"/>
  <c r="G25" i="28"/>
  <c r="H25" i="28" s="1"/>
  <c r="F25" i="28"/>
  <c r="G24" i="28"/>
  <c r="H24" i="28" s="1"/>
  <c r="F24" i="28"/>
  <c r="L21" i="28"/>
  <c r="N21" i="28"/>
  <c r="L20" i="28"/>
  <c r="N20" i="28"/>
  <c r="L19" i="28"/>
  <c r="N19" i="28"/>
  <c r="G20" i="28"/>
  <c r="H20" i="28"/>
  <c r="F20" i="28"/>
  <c r="G19" i="28"/>
  <c r="H19" i="28" s="1"/>
  <c r="F19" i="28"/>
  <c r="G13" i="28"/>
  <c r="H13" i="28" s="1"/>
  <c r="F13" i="28"/>
  <c r="L16" i="28"/>
  <c r="N16" i="28"/>
  <c r="L15" i="28"/>
  <c r="N15" i="28"/>
  <c r="L14" i="28"/>
  <c r="N14" i="28"/>
  <c r="L13" i="28"/>
  <c r="N13" i="28"/>
  <c r="L12" i="28"/>
  <c r="N12" i="28"/>
  <c r="L11" i="28"/>
  <c r="N11" i="28"/>
  <c r="L10" i="28"/>
  <c r="N10" i="28"/>
  <c r="G12" i="28"/>
  <c r="H12" i="28" s="1"/>
  <c r="F12" i="28"/>
  <c r="G11" i="28"/>
  <c r="H11" i="28" s="1"/>
  <c r="F11" i="28"/>
  <c r="G10" i="28"/>
  <c r="H10" i="28" s="1"/>
  <c r="F10" i="28"/>
  <c r="L9" i="28"/>
  <c r="N9" i="28"/>
  <c r="G9" i="28"/>
  <c r="H9" i="28" s="1"/>
  <c r="F9" i="28"/>
  <c r="G36" i="27"/>
  <c r="F36" i="27"/>
  <c r="H36" i="27"/>
  <c r="L33" i="27"/>
  <c r="N33" i="27"/>
  <c r="L32" i="27"/>
  <c r="N32" i="27"/>
  <c r="L31" i="27"/>
  <c r="N31" i="27"/>
  <c r="G32" i="27"/>
  <c r="H32" i="27" s="1"/>
  <c r="F32" i="27"/>
  <c r="G31" i="27"/>
  <c r="H31" i="27" s="1"/>
  <c r="F31" i="27"/>
  <c r="L26" i="27"/>
  <c r="N26" i="27"/>
  <c r="L25" i="27"/>
  <c r="N25" i="27"/>
  <c r="L24" i="27"/>
  <c r="N24" i="27"/>
  <c r="L23" i="27"/>
  <c r="N23" i="27"/>
  <c r="L22" i="27"/>
  <c r="N22" i="27"/>
  <c r="G24" i="27"/>
  <c r="H24" i="27" s="1"/>
  <c r="F24" i="27"/>
  <c r="G23" i="27"/>
  <c r="H23" i="27"/>
  <c r="F23" i="27"/>
  <c r="G22" i="27"/>
  <c r="H22" i="27" s="1"/>
  <c r="F22" i="27"/>
  <c r="L19" i="27"/>
  <c r="N19" i="27"/>
  <c r="L18" i="27"/>
  <c r="N18" i="27"/>
  <c r="L17" i="27"/>
  <c r="N17" i="27"/>
  <c r="G13" i="27"/>
  <c r="H13" i="27" s="1"/>
  <c r="F13" i="27"/>
  <c r="G12" i="27"/>
  <c r="H12" i="27" s="1"/>
  <c r="F12" i="27"/>
  <c r="L16" i="27"/>
  <c r="N16" i="27"/>
  <c r="L15" i="27"/>
  <c r="N15" i="27"/>
  <c r="G11" i="27"/>
  <c r="H11" i="27" s="1"/>
  <c r="F11" i="27"/>
  <c r="G10" i="27"/>
  <c r="H10" i="27" s="1"/>
  <c r="F10" i="27"/>
  <c r="L14" i="27"/>
  <c r="N14" i="27"/>
  <c r="L13" i="27"/>
  <c r="N13" i="27"/>
  <c r="L12" i="27"/>
  <c r="N12" i="27"/>
  <c r="L11" i="27"/>
  <c r="N11" i="27"/>
  <c r="L10" i="27"/>
  <c r="N10" i="27"/>
  <c r="G9" i="27"/>
  <c r="H9" i="27" s="1"/>
  <c r="F9" i="27"/>
  <c r="L9" i="27"/>
  <c r="N9" i="27"/>
  <c r="G33" i="26"/>
  <c r="H33" i="26" s="1"/>
  <c r="F33" i="26"/>
  <c r="L30" i="26"/>
  <c r="N30" i="26"/>
  <c r="L29" i="26"/>
  <c r="N29" i="26"/>
  <c r="L28" i="26"/>
  <c r="N28" i="26"/>
  <c r="G29" i="26"/>
  <c r="H29" i="26" s="1"/>
  <c r="F29" i="26"/>
  <c r="G28" i="26"/>
  <c r="H28" i="26"/>
  <c r="F28" i="26"/>
  <c r="L25" i="26"/>
  <c r="N25" i="26"/>
  <c r="L24" i="26"/>
  <c r="N24" i="26"/>
  <c r="L23" i="26"/>
  <c r="N23" i="26"/>
  <c r="L22" i="26"/>
  <c r="N22" i="26"/>
  <c r="G23" i="26"/>
  <c r="H23" i="26" s="1"/>
  <c r="F23" i="26"/>
  <c r="G22" i="26"/>
  <c r="H22" i="26" s="1"/>
  <c r="F22" i="26"/>
  <c r="L19" i="26"/>
  <c r="N19" i="26"/>
  <c r="L18" i="26"/>
  <c r="N18" i="26"/>
  <c r="L17" i="26"/>
  <c r="N17" i="26"/>
  <c r="G16" i="26"/>
  <c r="H16" i="26" s="1"/>
  <c r="F16" i="26"/>
  <c r="G15" i="26"/>
  <c r="H15" i="26"/>
  <c r="F15" i="26"/>
  <c r="L16" i="26"/>
  <c r="N16" i="26"/>
  <c r="L15" i="26"/>
  <c r="N15" i="26"/>
  <c r="L14" i="26"/>
  <c r="N14" i="26"/>
  <c r="G14" i="26"/>
  <c r="H14" i="26" s="1"/>
  <c r="F14" i="26"/>
  <c r="G13" i="26"/>
  <c r="H13" i="26" s="1"/>
  <c r="F13" i="26"/>
  <c r="L13" i="26"/>
  <c r="N13" i="26"/>
  <c r="L12" i="26"/>
  <c r="N12" i="26"/>
  <c r="G12" i="26"/>
  <c r="H12" i="26" s="1"/>
  <c r="F12" i="26"/>
  <c r="L9" i="26"/>
  <c r="N9" i="26"/>
  <c r="G27" i="21"/>
  <c r="H27" i="21" s="1"/>
  <c r="F27" i="21"/>
  <c r="G19" i="21"/>
  <c r="H19" i="21"/>
  <c r="F19" i="21"/>
  <c r="L24" i="21"/>
  <c r="N24" i="21"/>
  <c r="L23" i="21"/>
  <c r="N23" i="21"/>
  <c r="L22" i="21"/>
  <c r="N22" i="21"/>
  <c r="L21" i="21"/>
  <c r="N21" i="21"/>
  <c r="L20" i="21"/>
  <c r="N20" i="21"/>
  <c r="L19" i="21"/>
  <c r="N19" i="21"/>
  <c r="L18" i="21"/>
  <c r="N18" i="21"/>
  <c r="G18" i="21"/>
  <c r="H18" i="21" s="1"/>
  <c r="F18" i="21"/>
  <c r="L12" i="21"/>
  <c r="N12" i="21"/>
  <c r="L11" i="21"/>
  <c r="N11" i="21"/>
  <c r="L10" i="21"/>
  <c r="N10" i="21"/>
  <c r="L9" i="21"/>
  <c r="N9" i="21"/>
  <c r="G15" i="21"/>
  <c r="H15" i="21"/>
  <c r="F15" i="21"/>
  <c r="G14" i="21"/>
  <c r="H14" i="21" s="1"/>
  <c r="F14" i="21"/>
  <c r="G13" i="21"/>
  <c r="H13" i="21" s="1"/>
  <c r="F13" i="21"/>
  <c r="G12" i="21"/>
  <c r="H12" i="21" s="1"/>
  <c r="F12" i="21"/>
  <c r="G11" i="21"/>
  <c r="H11" i="21"/>
  <c r="F11" i="21"/>
  <c r="G10" i="21"/>
  <c r="H10" i="21" s="1"/>
  <c r="F10" i="21"/>
  <c r="G9" i="21"/>
  <c r="H9" i="21" s="1"/>
  <c r="F9" i="21"/>
  <c r="G35" i="20"/>
  <c r="H35" i="20" s="1"/>
  <c r="F35" i="20"/>
  <c r="L32" i="20"/>
  <c r="N32" i="20"/>
  <c r="L31" i="20"/>
  <c r="N31" i="20"/>
  <c r="L30" i="20"/>
  <c r="N30" i="20"/>
  <c r="G31" i="20"/>
  <c r="H31" i="20"/>
  <c r="F31" i="20"/>
  <c r="G30" i="20"/>
  <c r="F30" i="20"/>
  <c r="H30" i="20"/>
  <c r="L27" i="20"/>
  <c r="N27" i="20"/>
  <c r="L26" i="20"/>
  <c r="N26" i="20"/>
  <c r="L25" i="20"/>
  <c r="N25" i="20"/>
  <c r="L24" i="20"/>
  <c r="N24" i="20"/>
  <c r="G27" i="20"/>
  <c r="H27" i="20" s="1"/>
  <c r="F27" i="20"/>
  <c r="G26" i="20"/>
  <c r="H26" i="20" s="1"/>
  <c r="F26" i="20"/>
  <c r="G25" i="20"/>
  <c r="H25" i="20"/>
  <c r="F25" i="20"/>
  <c r="G24" i="20"/>
  <c r="H24" i="20" s="1"/>
  <c r="F24" i="20"/>
  <c r="L21" i="20"/>
  <c r="N21" i="20"/>
  <c r="L20" i="20"/>
  <c r="N20" i="20"/>
  <c r="L19" i="20"/>
  <c r="N19" i="20"/>
  <c r="G15" i="20"/>
  <c r="H15" i="20" s="1"/>
  <c r="F15" i="20"/>
  <c r="G14" i="20"/>
  <c r="H14" i="20" s="1"/>
  <c r="F14" i="20"/>
  <c r="G13" i="20"/>
  <c r="H13" i="20" s="1"/>
  <c r="F13" i="20"/>
  <c r="L18" i="20"/>
  <c r="N18" i="20"/>
  <c r="L17" i="20"/>
  <c r="N17" i="20"/>
  <c r="L16" i="20"/>
  <c r="N16" i="20"/>
  <c r="L15" i="20"/>
  <c r="N15" i="20"/>
  <c r="L14" i="20"/>
  <c r="N14" i="20"/>
  <c r="L13" i="20"/>
  <c r="N13" i="20"/>
  <c r="L12" i="20"/>
  <c r="N12" i="20"/>
  <c r="G12" i="20"/>
  <c r="H12" i="20" s="1"/>
  <c r="F12" i="20"/>
  <c r="G9" i="20"/>
  <c r="H9" i="20" s="1"/>
  <c r="F9" i="20"/>
  <c r="L9" i="20"/>
  <c r="N9" i="20"/>
  <c r="L29" i="19"/>
  <c r="N29" i="19"/>
  <c r="L28" i="19"/>
  <c r="N28" i="19"/>
  <c r="L27" i="19"/>
  <c r="N27" i="19"/>
  <c r="G28" i="19"/>
  <c r="H28" i="19" s="1"/>
  <c r="F28" i="19"/>
  <c r="G27" i="19"/>
  <c r="H27" i="19"/>
  <c r="F27" i="19"/>
  <c r="L24" i="19"/>
  <c r="N24" i="19"/>
  <c r="L23" i="19"/>
  <c r="N23" i="19"/>
  <c r="L22" i="19"/>
  <c r="N22" i="19"/>
  <c r="L21" i="19"/>
  <c r="N21" i="19"/>
  <c r="G22" i="19"/>
  <c r="H22" i="19"/>
  <c r="F22" i="19"/>
  <c r="G21" i="19"/>
  <c r="H21" i="19" s="1"/>
  <c r="F21" i="19"/>
  <c r="G16" i="19"/>
  <c r="H16" i="19" s="1"/>
  <c r="F16" i="19"/>
  <c r="L18" i="19"/>
  <c r="N18" i="19"/>
  <c r="L17" i="19"/>
  <c r="N17" i="19"/>
  <c r="L16" i="19"/>
  <c r="N16" i="19"/>
  <c r="L15" i="19"/>
  <c r="N15" i="19"/>
  <c r="L14" i="19"/>
  <c r="N14" i="19"/>
  <c r="L13" i="19"/>
  <c r="N13" i="19"/>
  <c r="L12" i="19"/>
  <c r="N12" i="19"/>
  <c r="G15" i="19"/>
  <c r="H15" i="19" s="1"/>
  <c r="F15" i="19"/>
  <c r="G14" i="19"/>
  <c r="H14" i="19" s="1"/>
  <c r="F14" i="19"/>
  <c r="G13" i="19"/>
  <c r="H13" i="19"/>
  <c r="F13" i="19"/>
  <c r="G12" i="19"/>
  <c r="H12" i="19"/>
  <c r="F12" i="19"/>
  <c r="L9" i="19"/>
  <c r="N9" i="19"/>
  <c r="G31" i="15"/>
  <c r="H31" i="15" s="1"/>
  <c r="F31" i="15"/>
  <c r="L28" i="15"/>
  <c r="N28" i="15"/>
  <c r="L27" i="15"/>
  <c r="N27" i="15"/>
  <c r="G28" i="15"/>
  <c r="H28" i="15"/>
  <c r="F28" i="15"/>
  <c r="G27" i="15"/>
  <c r="H27" i="15" s="1"/>
  <c r="F27" i="15"/>
  <c r="L24" i="15"/>
  <c r="N24" i="15"/>
  <c r="L23" i="15"/>
  <c r="N23" i="15"/>
  <c r="L22" i="15"/>
  <c r="N22" i="15"/>
  <c r="L21" i="15"/>
  <c r="N21" i="15"/>
  <c r="L20" i="15"/>
  <c r="N20" i="15"/>
  <c r="G22" i="15"/>
  <c r="H22" i="15" s="1"/>
  <c r="F22" i="15"/>
  <c r="G21" i="15"/>
  <c r="H21" i="15" s="1"/>
  <c r="F21" i="15"/>
  <c r="G20" i="15"/>
  <c r="H20" i="15"/>
  <c r="F20" i="15"/>
  <c r="G15" i="15"/>
  <c r="H15" i="15" s="1"/>
  <c r="F15" i="15"/>
  <c r="G14" i="15"/>
  <c r="H14" i="15" s="1"/>
  <c r="F14" i="15"/>
  <c r="L15" i="15"/>
  <c r="N15" i="15"/>
  <c r="L14" i="15"/>
  <c r="N14" i="15"/>
  <c r="L13" i="15"/>
  <c r="N13" i="15"/>
  <c r="L12" i="15"/>
  <c r="N12" i="15"/>
  <c r="G13" i="15"/>
  <c r="H13" i="15" s="1"/>
  <c r="F13" i="15"/>
  <c r="G12" i="15"/>
  <c r="H12" i="15" s="1"/>
  <c r="F12" i="15"/>
  <c r="G9" i="15"/>
  <c r="H9" i="15" s="1"/>
  <c r="F9" i="15"/>
  <c r="L9" i="15"/>
  <c r="N9" i="15"/>
  <c r="L26" i="14"/>
  <c r="N26" i="14"/>
  <c r="L25" i="14"/>
  <c r="N25" i="14"/>
  <c r="L24" i="14"/>
  <c r="N24" i="14"/>
  <c r="G25" i="14"/>
  <c r="H25" i="14" s="1"/>
  <c r="F25" i="14"/>
  <c r="G24" i="14"/>
  <c r="H24" i="14" s="1"/>
  <c r="F24" i="14"/>
  <c r="L21" i="14"/>
  <c r="N21" i="14"/>
  <c r="L20" i="14"/>
  <c r="N20" i="14"/>
  <c r="L19" i="14"/>
  <c r="N19" i="14"/>
  <c r="G20" i="14"/>
  <c r="H20" i="14" s="1"/>
  <c r="F20" i="14"/>
  <c r="G19" i="14"/>
  <c r="H19" i="14" s="1"/>
  <c r="F19" i="14"/>
  <c r="G13" i="14"/>
  <c r="H13" i="14" s="1"/>
  <c r="F13" i="14"/>
  <c r="L16" i="14"/>
  <c r="N16" i="14"/>
  <c r="L15" i="14"/>
  <c r="N15" i="14"/>
  <c r="L14" i="14"/>
  <c r="N14" i="14"/>
  <c r="L13" i="14"/>
  <c r="N13" i="14"/>
  <c r="L12" i="14"/>
  <c r="N12" i="14"/>
  <c r="L11" i="14"/>
  <c r="N11" i="14"/>
  <c r="L10" i="14"/>
  <c r="N10" i="14"/>
  <c r="G12" i="14"/>
  <c r="H12" i="14" s="1"/>
  <c r="F12" i="14"/>
  <c r="G11" i="14"/>
  <c r="H11" i="14" s="1"/>
  <c r="F11" i="14"/>
  <c r="G10" i="14"/>
  <c r="H10" i="14" s="1"/>
  <c r="F10" i="14"/>
  <c r="L9" i="14"/>
  <c r="N9" i="14"/>
  <c r="G9" i="14"/>
  <c r="H9" i="14" s="1"/>
  <c r="F9" i="14"/>
  <c r="G35" i="13"/>
  <c r="H35" i="13"/>
  <c r="F35" i="13"/>
  <c r="L32" i="13"/>
  <c r="N32" i="13"/>
  <c r="L31" i="13"/>
  <c r="N31" i="13"/>
  <c r="L30" i="13"/>
  <c r="N30" i="13"/>
  <c r="G31" i="13"/>
  <c r="H31" i="13" s="1"/>
  <c r="F31" i="13"/>
  <c r="G30" i="13"/>
  <c r="H30" i="13" s="1"/>
  <c r="F30" i="13"/>
  <c r="L26" i="13"/>
  <c r="N26" i="13"/>
  <c r="L25" i="13"/>
  <c r="N25" i="13"/>
  <c r="L24" i="13"/>
  <c r="N24" i="13"/>
  <c r="L23" i="13"/>
  <c r="N23" i="13"/>
  <c r="L22" i="13"/>
  <c r="N22" i="13"/>
  <c r="G24" i="13"/>
  <c r="H24" i="13" s="1"/>
  <c r="F24" i="13"/>
  <c r="G23" i="13"/>
  <c r="H23" i="13" s="1"/>
  <c r="F23" i="13"/>
  <c r="G22" i="13"/>
  <c r="H22" i="13" s="1"/>
  <c r="F22" i="13"/>
  <c r="L19" i="13"/>
  <c r="N19" i="13"/>
  <c r="L18" i="13"/>
  <c r="N18" i="13"/>
  <c r="L17" i="13"/>
  <c r="N17" i="13"/>
  <c r="G13" i="13"/>
  <c r="H13" i="13" s="1"/>
  <c r="F13" i="13"/>
  <c r="G12" i="13"/>
  <c r="H12" i="13" s="1"/>
  <c r="F12" i="13"/>
  <c r="L16" i="13"/>
  <c r="N16" i="13"/>
  <c r="L15" i="13"/>
  <c r="N15" i="13"/>
  <c r="G11" i="13"/>
  <c r="H11" i="13" s="1"/>
  <c r="F11" i="13"/>
  <c r="G10" i="13"/>
  <c r="H10" i="13" s="1"/>
  <c r="F10" i="13"/>
  <c r="L14" i="13"/>
  <c r="N14" i="13"/>
  <c r="L13" i="13"/>
  <c r="N13" i="13"/>
  <c r="L12" i="13"/>
  <c r="N12" i="13"/>
  <c r="L11" i="13"/>
  <c r="N11" i="13"/>
  <c r="L10" i="13"/>
  <c r="N10" i="13"/>
  <c r="G9" i="13"/>
  <c r="H9" i="13" s="1"/>
  <c r="F9" i="13"/>
  <c r="L9" i="13"/>
  <c r="N9" i="13"/>
  <c r="L35" i="12"/>
  <c r="N35" i="12"/>
  <c r="G35" i="12"/>
  <c r="H35" i="12"/>
  <c r="F35" i="12"/>
  <c r="L32" i="12"/>
  <c r="N32" i="12"/>
  <c r="L31" i="12"/>
  <c r="N31" i="12"/>
  <c r="L30" i="12"/>
  <c r="N30" i="12"/>
  <c r="G31" i="12"/>
  <c r="H31" i="12" s="1"/>
  <c r="F31" i="12"/>
  <c r="G30" i="12"/>
  <c r="H30" i="12"/>
  <c r="F30" i="12"/>
  <c r="L23" i="12"/>
  <c r="N23" i="12"/>
  <c r="L22" i="12"/>
  <c r="N22" i="12"/>
  <c r="L21" i="12"/>
  <c r="N21" i="12"/>
  <c r="G23" i="12"/>
  <c r="H23" i="12" s="1"/>
  <c r="F23" i="12"/>
  <c r="G22" i="12"/>
  <c r="H22" i="12" s="1"/>
  <c r="F22" i="12"/>
  <c r="G21" i="12"/>
  <c r="H21" i="12" s="1"/>
  <c r="F21" i="12"/>
  <c r="G15" i="12"/>
  <c r="H15" i="12"/>
  <c r="F15" i="12"/>
  <c r="L16" i="12"/>
  <c r="N16" i="12"/>
  <c r="L15" i="12"/>
  <c r="N15" i="12"/>
  <c r="L14" i="12"/>
  <c r="N14" i="12"/>
  <c r="G14" i="12"/>
  <c r="H14" i="12" s="1"/>
  <c r="F14" i="12"/>
  <c r="G13" i="12"/>
  <c r="H13" i="12" s="1"/>
  <c r="F13" i="12"/>
  <c r="L13" i="12"/>
  <c r="N13" i="12"/>
  <c r="L12" i="12"/>
  <c r="N12" i="12"/>
  <c r="G12" i="12"/>
  <c r="H12" i="12" s="1"/>
  <c r="F12" i="12"/>
  <c r="L9" i="12"/>
  <c r="N9" i="12"/>
  <c r="L25" i="11"/>
  <c r="N25" i="11"/>
  <c r="L24" i="11"/>
  <c r="N24" i="11"/>
  <c r="G25" i="11"/>
  <c r="H25" i="11" s="1"/>
  <c r="F25" i="11"/>
  <c r="G24" i="11"/>
  <c r="H24" i="11"/>
  <c r="F24" i="11"/>
  <c r="L20" i="11"/>
  <c r="N20" i="11"/>
  <c r="L19" i="11"/>
  <c r="N19" i="11"/>
  <c r="G21" i="11"/>
  <c r="H21" i="11" s="1"/>
  <c r="F21" i="11"/>
  <c r="G20" i="11"/>
  <c r="H20" i="11" s="1"/>
  <c r="F20" i="11"/>
  <c r="G19" i="11"/>
  <c r="H19" i="11"/>
  <c r="F19" i="11"/>
  <c r="L16" i="11"/>
  <c r="N16" i="11"/>
  <c r="L15" i="11"/>
  <c r="N15" i="11"/>
  <c r="L14" i="11"/>
  <c r="N14" i="11"/>
  <c r="L13" i="11"/>
  <c r="N13" i="11"/>
  <c r="L12" i="11"/>
  <c r="N12" i="11"/>
  <c r="G16" i="11"/>
  <c r="H16" i="11" s="1"/>
  <c r="F16" i="11"/>
  <c r="G15" i="11"/>
  <c r="H15" i="11" s="1"/>
  <c r="F15" i="11"/>
  <c r="G14" i="11"/>
  <c r="H14" i="11" s="1"/>
  <c r="F14" i="11"/>
  <c r="G13" i="11"/>
  <c r="H13" i="11" s="1"/>
  <c r="F13" i="11"/>
  <c r="G12" i="11"/>
  <c r="H12" i="11" s="1"/>
  <c r="F12" i="11"/>
  <c r="L9" i="11"/>
  <c r="N9" i="11"/>
  <c r="G29" i="8"/>
  <c r="H29" i="8"/>
  <c r="F29" i="8"/>
  <c r="L24" i="8"/>
  <c r="N24" i="8"/>
  <c r="L23" i="8"/>
  <c r="N23" i="8"/>
  <c r="L22" i="8"/>
  <c r="N22" i="8"/>
  <c r="L21" i="8"/>
  <c r="N21" i="8"/>
  <c r="G23" i="8"/>
  <c r="H23" i="8" s="1"/>
  <c r="F23" i="8"/>
  <c r="G22" i="8"/>
  <c r="H22" i="8"/>
  <c r="F22" i="8"/>
  <c r="G21" i="8"/>
  <c r="H21" i="8"/>
  <c r="F21" i="8"/>
  <c r="G15" i="8"/>
  <c r="H15" i="8" s="1"/>
  <c r="F15" i="8"/>
  <c r="L11" i="8"/>
  <c r="N11" i="8"/>
  <c r="L10" i="8"/>
  <c r="N10" i="8"/>
  <c r="G14" i="8"/>
  <c r="H14" i="8" s="1"/>
  <c r="F14" i="8"/>
  <c r="G13" i="8"/>
  <c r="H13" i="8"/>
  <c r="F13" i="8"/>
  <c r="G12" i="8"/>
  <c r="H12" i="8" s="1"/>
  <c r="F12" i="8"/>
  <c r="G11" i="8"/>
  <c r="H11" i="8" s="1"/>
  <c r="F11" i="8"/>
  <c r="G10" i="8"/>
  <c r="H10" i="8" s="1"/>
  <c r="F10" i="8"/>
  <c r="G9" i="8"/>
  <c r="H9" i="8" s="1"/>
  <c r="F9" i="8"/>
  <c r="L9" i="8"/>
  <c r="N9" i="8"/>
  <c r="G27" i="7"/>
  <c r="H27" i="7" s="1"/>
  <c r="F27" i="7"/>
  <c r="G19" i="7"/>
  <c r="H19" i="7" s="1"/>
  <c r="F19" i="7"/>
  <c r="L24" i="7"/>
  <c r="N24" i="7"/>
  <c r="L23" i="7"/>
  <c r="N23" i="7"/>
  <c r="L22" i="7"/>
  <c r="N22" i="7"/>
  <c r="L21" i="7"/>
  <c r="N21" i="7"/>
  <c r="L20" i="7"/>
  <c r="N20" i="7"/>
  <c r="L19" i="7"/>
  <c r="N19" i="7"/>
  <c r="L18" i="7"/>
  <c r="N18" i="7"/>
  <c r="G18" i="7"/>
  <c r="H18" i="7" s="1"/>
  <c r="F18" i="7"/>
  <c r="L12" i="7"/>
  <c r="N12" i="7"/>
  <c r="L11" i="7"/>
  <c r="N11" i="7"/>
  <c r="L10" i="7"/>
  <c r="N10" i="7"/>
  <c r="L9" i="7"/>
  <c r="N9" i="7"/>
  <c r="G15" i="7"/>
  <c r="H15" i="7" s="1"/>
  <c r="F15" i="7"/>
  <c r="G14" i="7"/>
  <c r="H14" i="7"/>
  <c r="F14" i="7"/>
  <c r="G13" i="7"/>
  <c r="H13" i="7" s="1"/>
  <c r="F13" i="7"/>
  <c r="G12" i="7"/>
  <c r="H12" i="7" s="1"/>
  <c r="F12" i="7"/>
  <c r="G11" i="7"/>
  <c r="H11" i="7" s="1"/>
  <c r="F11" i="7"/>
  <c r="G10" i="7"/>
  <c r="H10" i="7" s="1"/>
  <c r="F10" i="7"/>
  <c r="G9" i="7"/>
  <c r="H9" i="7" s="1"/>
  <c r="F9" i="7"/>
  <c r="G33" i="4"/>
  <c r="H33" i="4" s="1"/>
  <c r="F33" i="4"/>
  <c r="L30" i="4"/>
  <c r="N30" i="4"/>
  <c r="L29" i="4"/>
  <c r="N29" i="4"/>
  <c r="L28" i="4"/>
  <c r="N28" i="4"/>
  <c r="G29" i="4"/>
  <c r="H29" i="4" s="1"/>
  <c r="F29" i="4"/>
  <c r="G28" i="4"/>
  <c r="F28" i="4"/>
  <c r="H28" i="4"/>
  <c r="L23" i="4"/>
  <c r="N23" i="4"/>
  <c r="L22" i="4"/>
  <c r="N22" i="4"/>
  <c r="L21" i="4"/>
  <c r="N21" i="4"/>
  <c r="G22" i="4"/>
  <c r="H22" i="4"/>
  <c r="F22" i="4"/>
  <c r="G21" i="4"/>
  <c r="F21" i="4"/>
  <c r="H21" i="4"/>
  <c r="G12" i="4"/>
  <c r="H12" i="4" s="1"/>
  <c r="F12" i="4"/>
  <c r="L16" i="4"/>
  <c r="N16" i="4"/>
  <c r="L15" i="4"/>
  <c r="N15" i="4"/>
  <c r="L14" i="4"/>
  <c r="N14" i="4"/>
  <c r="L13" i="4"/>
  <c r="N13" i="4"/>
  <c r="G11" i="4"/>
  <c r="H11" i="4"/>
  <c r="F11" i="4"/>
  <c r="L12" i="4"/>
  <c r="N12" i="4"/>
  <c r="L11" i="4"/>
  <c r="N11" i="4"/>
  <c r="L10" i="4"/>
  <c r="N10" i="4"/>
  <c r="G10" i="4"/>
  <c r="H10" i="4" s="1"/>
  <c r="F10" i="4"/>
  <c r="G9" i="4"/>
  <c r="H9" i="4" s="1"/>
  <c r="F9" i="4"/>
  <c r="L9" i="4"/>
  <c r="N9" i="4"/>
</calcChain>
</file>

<file path=xl/sharedStrings.xml><?xml version="1.0" encoding="utf-8"?>
<sst xmlns="http://schemas.openxmlformats.org/spreadsheetml/2006/main" count="1897" uniqueCount="389">
  <si>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</si>
  <si>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</si>
  <si>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</si>
  <si>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</si>
  <si>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</si>
  <si>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</si>
  <si>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</si>
  <si>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</si>
  <si>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</si>
  <si>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</si>
  <si>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</si>
  <si>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</si>
  <si>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</si>
  <si>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</si>
  <si>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</si>
  <si>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</si>
  <si>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</si>
  <si>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</si>
  <si>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</si>
  <si>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</si>
  <si>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</si>
  <si>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</si>
  <si>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</si>
  <si>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ご飯</t>
  </si>
  <si>
    <t>玉ねぎ</t>
  </si>
  <si>
    <t>油</t>
  </si>
  <si>
    <t>ケチャップ</t>
  </si>
  <si>
    <t>水</t>
  </si>
  <si>
    <t>バター</t>
  </si>
  <si>
    <t>g</t>
  </si>
  <si>
    <t>塩</t>
  </si>
  <si>
    <t>コショウ</t>
  </si>
  <si>
    <t>ウスターソース</t>
  </si>
  <si>
    <t>冷凍カーネルコーン</t>
  </si>
  <si>
    <t>乳</t>
  </si>
  <si>
    <t>きゅうり</t>
  </si>
  <si>
    <t>人参</t>
  </si>
  <si>
    <t>スパゲッティ</t>
  </si>
  <si>
    <t>小麦</t>
  </si>
  <si>
    <t>砂糖</t>
  </si>
  <si>
    <t>マヨネーズ</t>
  </si>
  <si>
    <t>卵・小麦</t>
  </si>
  <si>
    <t>スープ</t>
  </si>
  <si>
    <t>※加熱調理する際は中心部75℃で1分以上加熱したことを確認して下さい。</t>
  </si>
  <si>
    <t>大根</t>
  </si>
  <si>
    <t>ごぼう</t>
  </si>
  <si>
    <t>コンソメ</t>
  </si>
  <si>
    <t>乳・小麦</t>
  </si>
  <si>
    <t>昼</t>
  </si>
  <si>
    <t>牛乳</t>
  </si>
  <si>
    <t>cc</t>
  </si>
  <si>
    <t>かぼちゃ</t>
  </si>
  <si>
    <t>小麦粉</t>
  </si>
  <si>
    <t>玉子</t>
  </si>
  <si>
    <t>卵</t>
  </si>
  <si>
    <t>ヶ</t>
  </si>
  <si>
    <t>ピーマン</t>
  </si>
  <si>
    <t>トマト</t>
  </si>
  <si>
    <t>正油</t>
  </si>
  <si>
    <t>酒</t>
  </si>
  <si>
    <t>だし汁</t>
  </si>
  <si>
    <t>白菜</t>
  </si>
  <si>
    <t>カットワカメ</t>
  </si>
  <si>
    <t>冷凍カット油揚げ</t>
  </si>
  <si>
    <t>みりん</t>
  </si>
  <si>
    <t>みそ汁</t>
  </si>
  <si>
    <t>キャベツ</t>
  </si>
  <si>
    <t>味噌</t>
  </si>
  <si>
    <t>フルーツ（オレンジ）</t>
  </si>
  <si>
    <t>※原料のまま流水できれいに洗って下さい。</t>
  </si>
  <si>
    <t>ネーブル</t>
  </si>
  <si>
    <t>乳・卵・小麦・落花生・そば・えび・かに</t>
    <phoneticPr fontId="4"/>
  </si>
  <si>
    <t>片栗粉</t>
  </si>
  <si>
    <t>切</t>
  </si>
  <si>
    <t>生姜</t>
  </si>
  <si>
    <t>すまし汁</t>
  </si>
  <si>
    <t>小麦 ※14</t>
  </si>
  <si>
    <t>ヨーグルト</t>
  </si>
  <si>
    <t>※甘さは砂糖で調節して下さい。</t>
  </si>
  <si>
    <t>プレーンヨーグルト</t>
  </si>
  <si>
    <t>鉄分強化！ふりかけご飯</t>
  </si>
  <si>
    <t>鉄ふりかけ　大豆</t>
  </si>
  <si>
    <t>小麦 ※18</t>
  </si>
  <si>
    <t>Ｐ</t>
  </si>
  <si>
    <t>充てん豆腐</t>
  </si>
  <si>
    <t>冷凍カット小松菜ＩＱＦ</t>
  </si>
  <si>
    <t>ごま油</t>
  </si>
  <si>
    <t>丁</t>
  </si>
  <si>
    <t>8月31日（金）配達/9月3日（月）食</t>
  </si>
  <si>
    <t>ケチャップライスのふわふわ玉子のせ</t>
  </si>
  <si>
    <t>①野菜はみじん切りします。
②肉・野菜の順にバターで炒め合わせて、塩・ケチャップを加えます。
③炊き上がったご飯に②・茹でたグリンピースを混ぜ込みます。
④玉子は塩・こしょうで調味して炒り玉子にします。
⑤器に③のごはんを盛り、④を添えてケチャップをかけて下さい。
※玉子は薄焼き玉子にして、覆いかぶせてオムライスにしてもよいでしょう。
※加熱調理する際は中心部75℃で1分以上加熱したことを確認して下さい。</t>
  </si>
  <si>
    <t>鶏もも小間(加熱用)</t>
  </si>
  <si>
    <t>冷凍グリンピース</t>
  </si>
  <si>
    <t>かぼちゃサラダ</t>
  </si>
  <si>
    <t>①かぼちゃは茹でる又は蒸して熱いうちに粗くつぶし冷まし、輪切りにしたきゅうりは茹で冷まします。
②調味料は煮立て冷まし、①を和えて下さい。
※加熱調理する際は中心部75℃で1分以上加熱したことを確認して下さい。</t>
  </si>
  <si>
    <t xml:space="preserve">※加熱調理する際は中心部75℃で1分以上加熱したことを確認して下さい。
</t>
  </si>
  <si>
    <t>冷凍カットほうれん草ＩＱＦ</t>
  </si>
  <si>
    <t>骨抜き黄金カレイ３０</t>
  </si>
  <si>
    <t>冷凍キヌサヤ</t>
  </si>
  <si>
    <t>冷凍国産大豆</t>
  </si>
  <si>
    <t>じゃが芋</t>
  </si>
  <si>
    <t>あおさ粉</t>
  </si>
  <si>
    <t>酢</t>
  </si>
  <si>
    <t>フルーツ（黄桃缶）</t>
  </si>
  <si>
    <t>黄桃缶</t>
  </si>
  <si>
    <t>豆腐と豚肉のうま煮</t>
  </si>
  <si>
    <t>豚小間（ＩＱＦ）</t>
  </si>
  <si>
    <t>万能ねぎ</t>
  </si>
  <si>
    <t>小松菜の中華和え</t>
  </si>
  <si>
    <t>春雨スープ</t>
  </si>
  <si>
    <t>春雨</t>
  </si>
  <si>
    <t>中華味</t>
  </si>
  <si>
    <t>9月4日（火）配達/9月5日（水）食</t>
  </si>
  <si>
    <t>●秋鮭のちゃんちゃん焼き風</t>
  </si>
  <si>
    <t>①魚は2～3等分のそぎ切りしペーパー等で水気をとり、酒をふります。
②キャベツはザク切り、ピーマンは細切り、人参は短冊切りにします。
③みそ・みりん・砂糖・酒を混ぜ合わせます。
④熱した油で魚を焼き、火が通ったら③の半量で味付けをします。
⑤別のフライパンにバターを溶かし、②・コーンを炒め合わせ、③の残りで味付けをします。
⑥④・⑤を盛り付けて下さい。
※加熱調理する際は中心部75℃で1分以上加熱したことを確認して下さい。</t>
  </si>
  <si>
    <t>骨抜き秋鮭３０</t>
  </si>
  <si>
    <t>大根ときゅうりのごま和え</t>
  </si>
  <si>
    <t xml:space="preserve">①野菜は短冊切りにし、茹で冷まします。
②調味料は煮立て冷まし、①・ごまを和えて下さい。
※加熱調理する際は中心部75℃で1分以上加熱したことを確認して下さい。
</t>
  </si>
  <si>
    <t>白すりごま</t>
  </si>
  <si>
    <t>フルーツ（りんご）</t>
  </si>
  <si>
    <t>りんご</t>
  </si>
  <si>
    <t>※15</t>
  </si>
  <si>
    <t>しめじ</t>
  </si>
  <si>
    <t>9月5日（水）配達/9月6日（木）食</t>
  </si>
  <si>
    <t>あったか鶏うどん</t>
  </si>
  <si>
    <t>（干）うどん</t>
  </si>
  <si>
    <t>鶏ささみ　1/2カット(加熱用)</t>
  </si>
  <si>
    <t>高野豆腐のてりマヨ焼き</t>
  </si>
  <si>
    <t>①高野豆腐はぬるま湯で戻して水を絞り、食べやすい大きさに切ります。
②①に片栗粉をまぶし、多めの油で揚げ焼きにします。
③フライパンで調味料を煮立て、②を加えて絡めます。
④トマトは茹でて食べやすい大きさに切って添えて下さい。
※加熱調理する際は中心部75℃で1分以上加熱したことを確認して下さい。</t>
  </si>
  <si>
    <t>高野豆腐</t>
  </si>
  <si>
    <t>骨抜き助宗タラ３０</t>
  </si>
  <si>
    <t>9月6日（木）配達/9月7日（金）食</t>
  </si>
  <si>
    <t>茹で玉子カレーライス</t>
  </si>
  <si>
    <t xml:space="preserve">①材料を食べやすい大きさに切り、芋は水にさらします。
②油で肉・野菜を炒めて、水・牛乳を加えて煮ます。
③人参が柔らかくなったらルーを加えて煮込みます。
④茹でて食べやすい大きさに切った玉子を添えて下さい。
※芋をやわらかくなるまで電子レンジで加熱して冷まし、他の材料を煮込んだ後に加えると、荷崩れを防ぐことができます。
※水の分量は調節して下さい。
※加熱調理する際は中心部75℃で1分以上加熱したことを確認して下さい。
</t>
  </si>
  <si>
    <t>ハウス　バーモントカレー甘口</t>
  </si>
  <si>
    <t>白菜と大豆のサラダ</t>
  </si>
  <si>
    <t>①大豆・コーンは茹で冷まし、野菜は食べやすい大きさに切って茹で冷まします。
②調味料は煮立て冷まし、材料を和えて下さい。
※誤嚥防止のために豆は軽く潰してもよいでしょう。
※加熱調理する際は中心部75℃で1分以上加熱したことを確認して下さい。</t>
  </si>
  <si>
    <t>本</t>
  </si>
  <si>
    <t>しらす干し</t>
  </si>
  <si>
    <t>フルーツ（バナナ）</t>
  </si>
  <si>
    <t>バナナ</t>
  </si>
  <si>
    <t>レーズン</t>
  </si>
  <si>
    <t>9月7日（金）配達/9月10日（月）食</t>
  </si>
  <si>
    <t>肉じゃが</t>
  </si>
  <si>
    <t>①野菜は角切りし、芋は水にさらします。
②熱した油で、肉・①を炒めて、調味料で煮て、茹でたグリンピースをちらして下さい。
※加熱調理する際は中心部75℃で1分以上加熱したことを確認して下さい。</t>
  </si>
  <si>
    <t>大根のしらす和え</t>
  </si>
  <si>
    <t>①食べやすい大きさに切った野菜は茹で冷まします。しらすは茹で冷まします。
②煮立て冷ました調味料で①を和えてください。
※加熱調理する際は中心部75℃で1分以上加熱したことを確認して下さい。</t>
  </si>
  <si>
    <t>9月10日（月）配達/9月11日（火）食</t>
  </si>
  <si>
    <t>助宗タラのタルタル焼き</t>
  </si>
  <si>
    <t xml:space="preserve">①魚は水けをよくふきとり、小麦粉をまぶして、油を塗った天板に並べ、180～200度で15分程度焼きます。
②ほうれん草は茹でて粗くみじん切り、玉子は茹で冷ましつぶして、マヨネーズ・塩・コショウを混ぜます。
③①の魚に②をのせて、更に焼き火を通します。
④茹でたトマトを食べやすい大きさに切って、魚に添えてください。
※加熱調理する際は中心部75℃で1分以上加熱したことを確認して下さい。
</t>
  </si>
  <si>
    <t>野菜チップス</t>
  </si>
  <si>
    <t>9月11日（火）配達/9月12日（水）食</t>
  </si>
  <si>
    <t>ビビンバ</t>
  </si>
  <si>
    <t xml:space="preserve">①肉はごま油で炒めて、混ぜ合わせた水・砂糖・みりん・みそで調味します。
②野菜は食べやすい大きさに切って茹で冷まし、ごま・塩・ごま油でそれぞれ和えます。
③玉子は砂糖・塩を加えて炒り玉子にします。
④ご飯に具を彩りよくのせて下さい。
※加熱調理する際は中心部75℃で1分以上加熱したことを確認して下さい。
</t>
  </si>
  <si>
    <t>豚挽肉</t>
  </si>
  <si>
    <t>お豆腐サラダ</t>
  </si>
  <si>
    <t>①豆腐は食べやすい大きさに切り、茹で冷まします。
②きゅうりは輪切りにして茹で冷まし、ワカメは戻して茹で冷まします。
③①・②を盛り付けて、煮立て冷ました調味料をかけて下さい。
※加熱調理する際は中心部75℃で1分以上加熱したことを確認して下さい。</t>
  </si>
  <si>
    <t>中華スープ</t>
  </si>
  <si>
    <t>9月12日（水）配達/9月13日（木）食</t>
  </si>
  <si>
    <t>スパゲッティミートソース</t>
  </si>
  <si>
    <t>①玉ねぎ・人参はみじん切りにします。
②熱した油で肉・①を炒め、小麦粉を加えて全体に混ぜ合わせます。
水・酒・ケチャップ・ウスターソース・砂糖を加えて煮ます。
③麺はたっぷりのお湯で9～10分茹でてバターをからめて、器に盛り②をかけます。
④茹でたグリンピースを散らして下さい。
※加熱調理する際は中心部75℃で1分以上加熱したことを確認して下さい。</t>
  </si>
  <si>
    <t>かぼちゃのバター煮</t>
  </si>
  <si>
    <t>①かぼちゃは食べやすい大きさに切ります。
②調味料でかぼちゃ・レーズンを煮て下さい。
※加熱調理する際は中心部75℃で1分以上加熱したことを確認して下さい。</t>
  </si>
  <si>
    <t>9月12日（水）配達/9月14日（金）食</t>
  </si>
  <si>
    <t>黄金カレイの甘辛煮</t>
  </si>
  <si>
    <t>①魚は水けをよくふき取り、人参はイチョウ切りにします。
②すりおろした生姜・調味料を煮立て、①を並べて落としぶたをして煮ます。
③茹でた小松菜を添えて下さい。
※加熱調理する際は中心部75℃で1分以上加熱したことを確認して下さい。</t>
  </si>
  <si>
    <t>鶏肉とキャベツの炒めもの</t>
  </si>
  <si>
    <t>①食材は食べやすい大きさに切ります。
②肉・野菜の順に炒め、調味して下さい。
※加熱調理する際は中心部75℃で1分以上加熱したことを確認して下さい。</t>
  </si>
  <si>
    <t>9月14日（金）配達/9月18日（火）食</t>
  </si>
  <si>
    <t>①豆腐は水切りして食べやすい大きさに切ります。
②野菜は食べやすい大きさに切ります。
③熱したごま油で肉・②を炒め合わせて、豆腐を加えて調味料で煮ます。
④水溶き片栗粉でとろみを付け、茹でて斜め切りにしたキヌサヤを散して下さい。
※加熱調理する際は中心部75℃で1分以上加熱したことを確認して下さい。</t>
  </si>
  <si>
    <t>冷凍白菜カット</t>
  </si>
  <si>
    <t>冷凍千切り人参</t>
  </si>
  <si>
    <t>冷凍レッドピーマンスライス</t>
  </si>
  <si>
    <t>9月18日（火）配達/9月19日（水）食</t>
  </si>
  <si>
    <t>秋鮭のバター醤油焼き</t>
  </si>
  <si>
    <t xml:space="preserve">①魚は水けを拭き取ります。酒をふり小麦粉をまぶしてバターで焼きます。
②①に水・砂糖・正油・みりんを加えて絡めます。
③食べやすい大きさに切った野菜・コーンは炒め、塩・こしょうして魚に添えて下さい。
※加熱調理する際は中心部75℃で1分以上加熱したことを確認して下さい。
</t>
  </si>
  <si>
    <t>9月19日（水）配達/9月20日（木）食</t>
  </si>
  <si>
    <t>9月19日（水）配達/9月21日（金）食</t>
  </si>
  <si>
    <t>●お月見カレーライス</t>
  </si>
  <si>
    <t>①茹で卵を作ります。
②材料を食べやすい大きさ切ります。
③油で肉・野菜を炒めて、水・牛乳を加えて煮ます。人参が柔らかくなったらルーを加えて煮込みます。
④ご飯を丸く形を整えうさぎの顔を作り、次にラップでご飯を包んで棒状にし、うさぎの耳を作って盛り付けます。まわりにルーを入れ、半分に切った茹で卵を月にみたてて盛ります。茹でたレーズン・ケチャップで顔を作ってください
※写真を参考に盛り付け下さい。
※加熱調理する際は中心部75℃で1分以上加熱したことを確認して下さい。</t>
  </si>
  <si>
    <t>うさちゃんりんご</t>
  </si>
  <si>
    <t>キッズ</t>
    <phoneticPr fontId="4"/>
  </si>
  <si>
    <t>9月21日（金）配達/9月25日（火）食</t>
  </si>
  <si>
    <t xml:space="preserve">①魚は水けをよくふきとり、小麦粉をまぶして、油を塗った天板に並べ、180～200度で15分程度焼きます。
②ほうれん草は茹でて粗くみじん切り、玉子は茹で冷ましつぶして、マヨネーズ・塩・コショウを混ぜます。
③①の魚に②をのせて、更に焼き火を通します。
④キャベツ・人参は油で炒め、塩・こしょうして魚に添えてください。
※加熱調理する際は中心部75℃で1分以上加熱したことを確認して下さい。
</t>
  </si>
  <si>
    <t>冷凍乱切りキャベツ</t>
  </si>
  <si>
    <t>カリフラワーとアスパラのサラダ</t>
  </si>
  <si>
    <t>①野菜は食べやすい大きさに切り、茹で冷まします。
②調味料を煮立て冷まし、①と和えて下さい。
※加熱調理する際は中心部75℃で1分以上加熱したことを確認して下さい。</t>
  </si>
  <si>
    <t>冷凍カリフラワー</t>
  </si>
  <si>
    <t>冷凍カットアスパラ</t>
  </si>
  <si>
    <t>冷凍かぼちゃ</t>
  </si>
  <si>
    <t>9月25日（火）配達/9月26日（水）食</t>
  </si>
  <si>
    <t>9月26日（水）配達/9月27日（木）食</t>
  </si>
  <si>
    <t>9月27日（木）配達/9月28日（金）食</t>
  </si>
  <si>
    <t>献立名</t>
    <rPh sb="0" eb="2">
      <t>コンダテ</t>
    </rPh>
    <rPh sb="2" eb="3">
      <t>メイ</t>
    </rPh>
    <phoneticPr fontId="3"/>
  </si>
  <si>
    <t>調味料</t>
    <rPh sb="0" eb="3">
      <t>チョウミリョウ</t>
    </rPh>
    <phoneticPr fontId="3"/>
  </si>
  <si>
    <t>キッズ</t>
    <phoneticPr fontId="3"/>
  </si>
  <si>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</si>
  <si>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</si>
  <si>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</si>
  <si>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</si>
  <si>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</si>
  <si>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以上児</t>
    <rPh sb="0" eb="2">
      <t>イジョウ</t>
    </rPh>
    <rPh sb="2" eb="3">
      <t>ジ</t>
    </rPh>
    <phoneticPr fontId="3"/>
  </si>
  <si>
    <t>未満児</t>
    <rPh sb="0" eb="2">
      <t>ミマン</t>
    </rPh>
    <rPh sb="2" eb="3">
      <t>ジ</t>
    </rPh>
    <phoneticPr fontId="3"/>
  </si>
  <si>
    <t>職員</t>
    <rPh sb="0" eb="2">
      <t>ショクイン</t>
    </rPh>
    <phoneticPr fontId="3"/>
  </si>
  <si>
    <t>特定アレルギー表示</t>
    <rPh sb="0" eb="2">
      <t>トクテイ</t>
    </rPh>
    <rPh sb="7" eb="9">
      <t>ヒョウジ</t>
    </rPh>
    <phoneticPr fontId="3"/>
  </si>
  <si>
    <t>乳・卵・小麦・落花生・そば・えび・かに</t>
    <phoneticPr fontId="3"/>
  </si>
  <si>
    <t>材料名</t>
    <rPh sb="0" eb="3">
      <t>ザイリョウメイ</t>
    </rPh>
    <phoneticPr fontId="3"/>
  </si>
  <si>
    <t>以上児分量</t>
    <rPh sb="0" eb="2">
      <t>イジョウ</t>
    </rPh>
    <rPh sb="2" eb="3">
      <t>ジ</t>
    </rPh>
    <rPh sb="3" eb="5">
      <t>ブンリョウ</t>
    </rPh>
    <phoneticPr fontId="3"/>
  </si>
  <si>
    <t>単位</t>
    <rPh sb="0" eb="2">
      <t>タンイ</t>
    </rPh>
    <phoneticPr fontId="3"/>
  </si>
  <si>
    <t>未満児分量</t>
    <rPh sb="0" eb="2">
      <t>ミマン</t>
    </rPh>
    <rPh sb="2" eb="3">
      <t>ジ</t>
    </rPh>
    <rPh sb="3" eb="5">
      <t>ブンリョウ</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</si>
  <si>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</si>
  <si>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</si>
  <si>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</si>
  <si>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お手持ち調味料総使用</t>
    <rPh sb="1" eb="3">
      <t>テモ</t>
    </rPh>
    <rPh sb="4" eb="7">
      <t>チョウミリョウ</t>
    </rPh>
    <rPh sb="7" eb="8">
      <t>ソウ</t>
    </rPh>
    <rPh sb="8" eb="10">
      <t>シヨウ</t>
    </rPh>
    <phoneticPr fontId="3"/>
  </si>
  <si>
    <t>以上児分量
(g)</t>
    <rPh sb="0" eb="2">
      <t>イジョウ</t>
    </rPh>
    <rPh sb="2" eb="3">
      <t>ジ</t>
    </rPh>
    <rPh sb="3" eb="5">
      <t>ブンリョウ</t>
    </rPh>
    <phoneticPr fontId="3"/>
  </si>
  <si>
    <t>未満児分量
(g)</t>
    <rPh sb="0" eb="2">
      <t>ミマン</t>
    </rPh>
    <rPh sb="2" eb="3">
      <t>ジ</t>
    </rPh>
    <rPh sb="3" eb="5">
      <t>ブンリョウ</t>
    </rPh>
    <phoneticPr fontId="3"/>
  </si>
  <si>
    <t>材料</t>
    <rPh sb="0" eb="2">
      <t>ザイリョウ</t>
    </rPh>
    <phoneticPr fontId="3"/>
  </si>
  <si>
    <t>①食べやすい大きさに切った野菜は茹で冷まします。
②煮立て冷ました調味料で、①と和えて下さい。
※加熱調理する際は中心部75℃で1分以上加熱したことを確認して下さい。</t>
    <phoneticPr fontId="3"/>
  </si>
  <si>
    <t>①野菜は食べやすい大きさに切り、肉はそぎ切りします。
②①・油揚げを出し汁で煮て、調味料を加えて煮立てます。
③麺は12分程茹でて洗い、器に盛って②をかけて下さい。
※加熱調理する際は中心部75℃で1分以上加熱したことを確認して下さい。</t>
    <phoneticPr fontId="3"/>
  </si>
  <si>
    <t>①かぼちゃはくし形のうす切りにし、ごぼうは斜め薄切りにし、水にさらします。
②①の水けをよく拭きとり、ごぼうは片栗粉をまぶします。
③②を150～160度の油で揚げ、塩・あおさ粉をまぶして下さい。
※ピーラー又はスライサーを使用すると野菜がより薄く切れます。
※加熱調理する際は中心部75℃で1分以上加熱したことを確認して下さい。</t>
    <phoneticPr fontId="3"/>
  </si>
  <si>
    <t>☆イベント献立☆</t>
    <rPh sb="5" eb="7">
      <t>コンダテ</t>
    </rPh>
    <phoneticPr fontId="3"/>
  </si>
  <si>
    <t>おやつ</t>
    <phoneticPr fontId="3"/>
  </si>
  <si>
    <t>9月4日（火）食</t>
    <phoneticPr fontId="3"/>
  </si>
  <si>
    <t>外部搬入（にこにこ給食）</t>
    <rPh sb="0" eb="2">
      <t>ガイブ</t>
    </rPh>
    <rPh sb="2" eb="4">
      <t>ハンニュウ</t>
    </rPh>
    <rPh sb="9" eb="11">
      <t>キュウショク</t>
    </rPh>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</si>
  <si>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</si>
  <si>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</si>
  <si>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</si>
  <si>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</si>
  <si>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</si>
  <si>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</si>
  <si>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</si>
  <si>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</si>
  <si>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</si>
  <si>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</si>
  <si>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</si>
  <si>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</si>
  <si>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</si>
  <si>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</si>
  <si>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</si>
  <si>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土</t>
  </si>
  <si>
    <t>ポークソテー　ＢＢＱソース</t>
  </si>
  <si>
    <t>ごま・バター・小麦粉・砂糖・Feすりおろしりんごゼリー・ご飯・油・スパゲッティ・マヨネーズ</t>
  </si>
  <si>
    <t>牛乳・玉子・豚肉・ツナフレーク缶</t>
  </si>
  <si>
    <t>かぼちゃ・玉ねぎ・にんにく・チンゲン菜・コーン・きゅうり・人参・大根・ごぼう</t>
  </si>
  <si>
    <t>乳・小麦・なし ※28・卵</t>
  </si>
  <si>
    <t>kcal</t>
    <phoneticPr fontId="3"/>
  </si>
  <si>
    <t>日</t>
  </si>
  <si>
    <t>白糸タラの竜田揚げ</t>
  </si>
  <si>
    <t>油・ごま・ご飯・片栗粉・焼ふ・砂糖・ソーメン</t>
    <phoneticPr fontId="3"/>
  </si>
  <si>
    <t>牛乳・チーズ・シロイトタラ・玉子</t>
    <phoneticPr fontId="3"/>
  </si>
  <si>
    <t>人参・ごぼう・生姜・キャベツ・玉ねぎ・枝豆・長ねぎ・パイナップル缶</t>
    <phoneticPr fontId="3"/>
  </si>
  <si>
    <t>乳・小麦・卵・小麦　※14</t>
    <phoneticPr fontId="3"/>
  </si>
  <si>
    <t>スパゲッティサラダ</t>
  </si>
  <si>
    <t>ｇ</t>
    <phoneticPr fontId="3"/>
  </si>
  <si>
    <t>おふのふわふわ煮</t>
  </si>
  <si>
    <t>ご飯・スープ</t>
  </si>
  <si>
    <t>ご飯・すまし汁</t>
  </si>
  <si>
    <t>フルーツ（パイン缶）</t>
  </si>
  <si>
    <t>牛乳・チーズ・シロイトタラ・玉子・ヨーグルト</t>
    <phoneticPr fontId="3"/>
  </si>
  <si>
    <t>人参・ごぼう・生姜・キャベツ・玉ねぎ・枝豆・長ねぎ</t>
    <phoneticPr fontId="3"/>
  </si>
  <si>
    <t>kcal</t>
  </si>
  <si>
    <t>月</t>
  </si>
  <si>
    <t>ホットケーキミックス・バター・砂糖・ご飯・油・マヨネーズ</t>
    <phoneticPr fontId="3"/>
  </si>
  <si>
    <t>牛乳・玉子・無調整豆乳・鶏肉</t>
    <phoneticPr fontId="3"/>
  </si>
  <si>
    <t>玉ねぎ・グリンピース・かぼちゃ・きゅうり・ほうれん草・人参・オレンジ</t>
  </si>
  <si>
    <t>乳・小麦　※3・卵・小麦</t>
    <phoneticPr fontId="3"/>
  </si>
  <si>
    <t>ｇ</t>
    <phoneticPr fontId="3"/>
  </si>
  <si>
    <t>ケチャップライスのふわふわ玉子のせ</t>
    <phoneticPr fontId="3"/>
  </si>
  <si>
    <t>g</t>
    <phoneticPr fontId="3"/>
  </si>
  <si>
    <t>牛乳</t>
    <phoneticPr fontId="3"/>
  </si>
  <si>
    <t>火</t>
  </si>
  <si>
    <t>じゃが芋・片栗粉・小麦粉・砂糖・ご飯・ごま油・春雨</t>
    <phoneticPr fontId="3"/>
  </si>
  <si>
    <t>牛乳・チーズ・豆腐・豚肉</t>
    <phoneticPr fontId="3"/>
  </si>
  <si>
    <t>白菜・人参・キヌサヤ・小松菜・赤ピーマン・ワカメ</t>
  </si>
  <si>
    <t>乳・小麦</t>
    <phoneticPr fontId="3"/>
  </si>
  <si>
    <t>ウエハース</t>
    <phoneticPr fontId="26"/>
  </si>
  <si>
    <t>バナナケーキ</t>
    <phoneticPr fontId="26"/>
  </si>
  <si>
    <t>せんべい</t>
    <phoneticPr fontId="26"/>
  </si>
  <si>
    <t>ご飯・春雨スープ</t>
  </si>
  <si>
    <t>ご飯・バター・小麦粉・砂糖・油・ごま・ごま油</t>
    <phoneticPr fontId="3"/>
  </si>
  <si>
    <t>牛乳・鶏肉・秋鮭・油揚げ・玉子</t>
    <phoneticPr fontId="3"/>
  </si>
  <si>
    <t>玉ねぎ・人参・パセリ・キャベツ・ピーマン・コーン・大根・きゅうり・りんご</t>
    <phoneticPr fontId="3"/>
  </si>
  <si>
    <t>乳・小麦・小麦　※18・卵</t>
    <phoneticPr fontId="3"/>
  </si>
  <si>
    <t>マカロニきなこ</t>
    <phoneticPr fontId="26"/>
  </si>
  <si>
    <t>鉄分強化！ふりかけご飯</t>
    <phoneticPr fontId="3"/>
  </si>
  <si>
    <t>5　　　　　　　　　　　　　　　　　　　　　　　　　　　　　　　　　　　　　　　　　　　　　　　　　　　　　　　　　　　　　　　　　　　　　　　　　　　　　　　水</t>
    <rPh sb="80" eb="81">
      <t>スイ</t>
    </rPh>
    <phoneticPr fontId="3"/>
  </si>
  <si>
    <t>イベント献立</t>
    <rPh sb="4" eb="6">
      <t>コンダテ</t>
    </rPh>
    <phoneticPr fontId="3"/>
  </si>
  <si>
    <t>秋鮭のちゃんちゃん焼き風</t>
    <phoneticPr fontId="3"/>
  </si>
  <si>
    <t>ご飯・砂糖・油・バター・ごま・ごま油</t>
    <phoneticPr fontId="3"/>
  </si>
  <si>
    <t>牛乳・しらす干し・納豆・秋鮭・油揚げ・玉子</t>
    <phoneticPr fontId="3"/>
  </si>
  <si>
    <t>のり・キャベツ・ピーマン・人参・コーン・大根・きゅうり・りんご</t>
    <phoneticPr fontId="3"/>
  </si>
  <si>
    <t>乳・なし※15・小麦　※18・小麦・卵</t>
    <phoneticPr fontId="3"/>
  </si>
  <si>
    <t>木</t>
  </si>
  <si>
    <t>焼ふ・砂糖・バター・さつま芋・うどん・片栗粉・油・マヨネーズ</t>
    <phoneticPr fontId="3"/>
  </si>
  <si>
    <t>牛乳・きな粉・鶏肉・油揚げ・高野豆腐</t>
    <phoneticPr fontId="3"/>
  </si>
  <si>
    <t>玉ねぎ・人参・小松菜・しめじ・トマト・オレンジ</t>
  </si>
  <si>
    <t>乳・小麦・小麦　※14・卵</t>
    <phoneticPr fontId="3"/>
  </si>
  <si>
    <t>手作りおはぎ風</t>
    <rPh sb="0" eb="2">
      <t>テヅク</t>
    </rPh>
    <rPh sb="6" eb="7">
      <t>フウ</t>
    </rPh>
    <phoneticPr fontId="26"/>
  </si>
  <si>
    <t>21　　　　　　　　　　　　　　　　　　　　　　　　　　　　　　　　　　　　　　　　　　　　　　　　　　　　　　　　　　　　　　　　　　　　　　　　　　　　　　　金</t>
    <rPh sb="81" eb="82">
      <t>キン</t>
    </rPh>
    <phoneticPr fontId="3"/>
  </si>
  <si>
    <t>お月見カレーライス</t>
    <phoneticPr fontId="3"/>
  </si>
  <si>
    <t>片栗粉・ごま・砂糖・ご飯・じゃが芋・油</t>
    <phoneticPr fontId="3"/>
  </si>
  <si>
    <t>牛乳・豚肉・玉子・大豆</t>
    <phoneticPr fontId="3"/>
  </si>
  <si>
    <t>かぼちゃ・黄桃缶・玉ねぎ・人参・レーズン・白菜・コーン・りんご</t>
    <phoneticPr fontId="3"/>
  </si>
  <si>
    <t>乳・小麦・卵</t>
    <phoneticPr fontId="3"/>
  </si>
  <si>
    <t>チャーハン</t>
    <phoneticPr fontId="26"/>
  </si>
  <si>
    <t>クッキー</t>
    <phoneticPr fontId="26"/>
  </si>
  <si>
    <t>金</t>
  </si>
  <si>
    <t>バターロール・ご飯・じゃが芋・油・砂糖</t>
    <phoneticPr fontId="3"/>
  </si>
  <si>
    <t>牛乳・ウインナー・豚肉・玉子・大豆</t>
    <phoneticPr fontId="3"/>
  </si>
  <si>
    <t>きゅうり・人参・玉ねぎ・白菜・コーン・りんご</t>
    <phoneticPr fontId="3"/>
  </si>
  <si>
    <t>乳・お問合せ下さい・小麦・卵</t>
    <phoneticPr fontId="3"/>
  </si>
  <si>
    <t>カラスカレイの南蛮漬け</t>
  </si>
  <si>
    <t>鉄カルウエハース・ご飯・小麦粉・油・砂糖</t>
    <phoneticPr fontId="3"/>
  </si>
  <si>
    <t>牛乳・カラスカレイ・粉豆腐</t>
    <phoneticPr fontId="3"/>
  </si>
  <si>
    <t>玉ねぎ・パプリカ赤・ピーマン・人参・ほうれん草・枝豆・かぼちゃ・えのき茸・オレンジ</t>
  </si>
  <si>
    <t>鈴カステラ</t>
    <rPh sb="0" eb="1">
      <t>スズ</t>
    </rPh>
    <phoneticPr fontId="26"/>
  </si>
  <si>
    <t>炒り粉豆腐</t>
  </si>
  <si>
    <t>クラッカー</t>
    <phoneticPr fontId="26"/>
  </si>
  <si>
    <t>ご飯・みそ汁</t>
  </si>
  <si>
    <t>厚焼き玉子</t>
  </si>
  <si>
    <t>米粉・砂糖・油・ご飯・ごま・片栗粉・花ふ</t>
    <phoneticPr fontId="3"/>
  </si>
  <si>
    <t>牛乳・きな粉・玉子・鶏レバー</t>
    <phoneticPr fontId="3"/>
  </si>
  <si>
    <t>レーズン・玉ねぎ・チンゲン菜・人参・キャベツ・ごぼう・白桃缶</t>
    <phoneticPr fontId="3"/>
  </si>
  <si>
    <t>乳・なし ※28・卵・小麦</t>
    <phoneticPr fontId="3"/>
  </si>
  <si>
    <t>鶏レバーのケチャップ炒め</t>
  </si>
  <si>
    <t>フルーツ（白桃缶）</t>
  </si>
  <si>
    <t>ホットケーキミックス・マヨネーズ・ご飯・じゃが芋・油・砂糖</t>
    <phoneticPr fontId="3"/>
  </si>
  <si>
    <t>牛乳・ハム・玉子・無調整豆乳・豚肉・しらす干し・油揚げ</t>
    <phoneticPr fontId="3"/>
  </si>
  <si>
    <t>玉ねぎ・人参・グリンピース・大根・きゅうり・ワカメ</t>
    <phoneticPr fontId="3"/>
  </si>
  <si>
    <t>乳・小麦・卵・小麦　※3・なし※15</t>
    <phoneticPr fontId="3"/>
  </si>
  <si>
    <t>うどん・生麩　もみじ・天かす・ご飯・小麦粉・油・マヨネーズ・砂糖</t>
    <phoneticPr fontId="3"/>
  </si>
  <si>
    <t>牛乳・スケソウタラ・玉子</t>
    <phoneticPr fontId="3"/>
  </si>
  <si>
    <t>小松菜・ほうれん草・キャベツ・人参・カリフラワー・アスパラ・かぼちゃ・ごぼう・黄桃缶</t>
    <phoneticPr fontId="3"/>
  </si>
  <si>
    <t>乳・小麦　※14・小麦・卵</t>
    <phoneticPr fontId="3"/>
  </si>
  <si>
    <t>うどん・生麩　もみじ・天かす・ご飯・小麦粉・油・マヨネーズ・片栗粉・砂糖</t>
    <phoneticPr fontId="3"/>
  </si>
  <si>
    <t>牛乳・スケソウタラ・玉子・ヨーグルト</t>
    <phoneticPr fontId="3"/>
  </si>
  <si>
    <t>小松菜・ほうれん草・トマト・かぼちゃ・ごぼう・あおさ粉・キャベツ・人参</t>
    <phoneticPr fontId="3"/>
  </si>
  <si>
    <t>砂糖・さつま芋・油・片栗粉・ご飯・ごま油・ごま</t>
    <phoneticPr fontId="3"/>
  </si>
  <si>
    <t>牛乳・豚肉・玉子・豆腐</t>
    <phoneticPr fontId="3"/>
  </si>
  <si>
    <t>みかん缶・寒天・小松菜・人参・きゅうり・ワカメ・大根・万能ねぎ・オレンジ</t>
    <phoneticPr fontId="3"/>
  </si>
  <si>
    <t>にゅう麺</t>
    <rPh sb="3" eb="4">
      <t>メン</t>
    </rPh>
    <phoneticPr fontId="26"/>
  </si>
  <si>
    <t>蒸しパン</t>
    <rPh sb="0" eb="1">
      <t>ム</t>
    </rPh>
    <phoneticPr fontId="26"/>
  </si>
  <si>
    <t>みかん缶・寒天・小松菜・人参・きゅうり・ワカメ・大根・万能ねぎ・バナナ</t>
    <phoneticPr fontId="3"/>
  </si>
  <si>
    <t>ご飯・スパゲッティ・バター・油・小麦粉・砂糖</t>
    <phoneticPr fontId="3"/>
  </si>
  <si>
    <t>牛乳・チーズ・豚肉</t>
    <phoneticPr fontId="3"/>
  </si>
  <si>
    <t>枝豆・きゅうり・玉ねぎ・人参・グリンピース・かぼちゃ・レーズン・白菜・コーン</t>
    <phoneticPr fontId="3"/>
  </si>
  <si>
    <t>乳・小麦　※18・小麦</t>
    <phoneticPr fontId="3"/>
  </si>
  <si>
    <t>ジャムサンド</t>
    <phoneticPr fontId="26"/>
  </si>
  <si>
    <t>小麦粉・バター・砂糖・ご飯・油</t>
    <phoneticPr fontId="3"/>
  </si>
  <si>
    <t>牛乳・カレイ・鶏肉・豆腐・油揚げ</t>
    <phoneticPr fontId="3"/>
  </si>
  <si>
    <t>洋なし缶・生姜・人参・小松菜・キャベツ・ピーマン・りんご</t>
    <phoneticPr fontId="3"/>
  </si>
  <si>
    <t>乳・なし ※28・小麦・小麦　※18</t>
    <phoneticPr fontId="3"/>
  </si>
  <si>
    <t>パイ</t>
    <phoneticPr fontId="26"/>
  </si>
  <si>
    <t>ごま・バター・小麦粉・砂糖・Feすりおろしりんごゼリー・ご飯・油・スパゲッティ・マヨネーズ</t>
    <phoneticPr fontId="3"/>
  </si>
  <si>
    <t>牛乳・玉子・豚肉・ツナフレーク缶</t>
    <phoneticPr fontId="3"/>
  </si>
  <si>
    <t>かぼちゃ・玉ねぎ・にんにく・チンゲン菜・コーン・きゅうり・人参・大根・ごぼう</t>
    <phoneticPr fontId="3"/>
  </si>
  <si>
    <t>乳・小麦・なし ※28・卵</t>
    <phoneticPr fontId="3"/>
  </si>
  <si>
    <t>バームクーヘン</t>
    <phoneticPr fontId="26"/>
  </si>
  <si>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</si>
  <si>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</si>
  <si>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</si>
  <si>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</si>
  <si>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</si>
  <si>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</si>
  <si>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</si>
  <si>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</si>
  <si>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</si>
  <si>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</si>
  <si>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</si>
  <si>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</si>
  <si>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</si>
  <si>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</si>
  <si>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1～2</t>
    <phoneticPr fontId="3"/>
  </si>
  <si>
    <t>485/20.1/13.5/71.0/1.5未満</t>
    <rPh sb="22" eb="24">
      <t>ミマン</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</si>
  <si>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</si>
  <si>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t>
    <phoneticPr fontId="3"/>
  </si>
  <si>
    <t>混入を最小限に抑えるように十分に配慮して生産されております。</t>
  </si>
  <si>
    <t>※14　この商品は「そば・卵」を含む製品と同じ施設で製造しておりますが、</t>
    <phoneticPr fontId="3"/>
  </si>
  <si>
    <t>※15　本製品に使用している原料魚は、えび・かにが混ざる漁法で採取しています。</t>
  </si>
  <si>
    <t>※18　本製品で使用している海苔は、えび・かにの生息域で採取しています。</t>
  </si>
  <si>
    <t>※28　小麦を使用した設備で製造しています。</t>
  </si>
  <si>
    <t>ビスケット</t>
    <phoneticPr fontId="26"/>
  </si>
  <si>
    <t>ハヤシシチュー、ハムカツ、</t>
    <phoneticPr fontId="18"/>
  </si>
  <si>
    <t>野菜ソティ、ブロッコリー、みかん缶</t>
    <rPh sb="0" eb="2">
      <t>ヤサイ</t>
    </rPh>
    <rPh sb="16" eb="17">
      <t>カン</t>
    </rPh>
    <phoneticPr fontId="18"/>
  </si>
  <si>
    <t>【にこにこ弁当（外部搬入）】</t>
    <rPh sb="5" eb="7">
      <t>ベントウ</t>
    </rPh>
    <rPh sb="8" eb="10">
      <t>ガイブ</t>
    </rPh>
    <rPh sb="10" eb="12">
      <t>ハンニュウ</t>
    </rPh>
    <phoneticPr fontId="26"/>
  </si>
  <si>
    <t>小麦</t>
    <rPh sb="0" eb="2">
      <t>コムギ</t>
    </rPh>
    <phoneticPr fontId="18"/>
  </si>
  <si>
    <t>人参、玉葱、ブロッコリー、きゃべつ、みかん缶</t>
    <rPh sb="0" eb="2">
      <t>ニンジン</t>
    </rPh>
    <rPh sb="3" eb="5">
      <t>タマネギ</t>
    </rPh>
    <rPh sb="21" eb="22">
      <t>カン</t>
    </rPh>
    <phoneticPr fontId="18"/>
  </si>
  <si>
    <t>ご飯、植物油脂、じゃがいも</t>
    <rPh sb="1" eb="2">
      <t>ハン</t>
    </rPh>
    <rPh sb="3" eb="5">
      <t>ショクブツ</t>
    </rPh>
    <rPh sb="5" eb="7">
      <t>ユシ</t>
    </rPh>
    <phoneticPr fontId="18"/>
  </si>
  <si>
    <t>牛乳、ハム、牛肉、豚肉、鶏肉</t>
    <rPh sb="0" eb="2">
      <t>ギュウニュウ</t>
    </rPh>
    <rPh sb="6" eb="8">
      <t>ギュウニク</t>
    </rPh>
    <rPh sb="9" eb="11">
      <t>ブタニク</t>
    </rPh>
    <rPh sb="12" eb="14">
      <t>トリニク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</si>
</sst>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28"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9"/>
      <name val="ＭＳ Ｐゴシック"/>
      <family val="3"/>
      <charset val="128"/>
    </font>
    <font>
      <sz val="6"/>
      <name val="ＭＳ Ｐゴシック"/>
      <family val="2"/>
      <charset val="128"/>
      <scheme val="minor"/>
    </font>
    <font>
      <sz val="1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rgb="FFFFCC99"/>
        <bgColor indexed="64"/>
      </patternFill>
    </fill>
    <fill>
      <patternFill patternType="solid">
        <fgColor rgb="FFFFFF99"/>
        <bgColor indexed="64"/>
      </patternFill>
    </fill>
    <fill>
      <patternFill patternType="solid">
        <fgColor rgb="FFCC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5" fillId="0" borderId="0">
      <alignment vertical="center"/>
    </xf>
    <xf numFmtId="0" fontId="1" fillId="0" borderId="0"/>
    <xf numFmtId="0" fontId="1" fillId="0" borderId="0">
      <alignment vertical="center"/>
    </xf>
  </cellStyleXfs>
  <cellXfs count="211">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0" fillId="0" borderId="0" xfId="1" applyFont="1" applyBorder="1" applyAlignment="1">
      <alignment horizontal="left" shrinkToFit="1"/>
    </xf>
    <xf numFmtId="0" fontId="11" fillId="0" borderId="0" xfId="1" applyNumberFormat="1" applyFont="1" applyAlignment="1">
      <alignment vertical="top"/>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0"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0" fontId="1" fillId="0" borderId="8" xfId="1" applyFont="1" applyBorder="1" applyAlignment="1">
      <alignment horizontal="left" vertical="center"/>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1" fillId="0" borderId="9" xfId="1" applyFont="1" applyBorder="1" applyAlignment="1">
      <alignment horizontal="center" vertical="top" shrinkToFit="1"/>
    </xf>
    <xf numFmtId="0" fontId="13" fillId="0" borderId="9" xfId="1" applyFont="1" applyBorder="1" applyAlignment="1">
      <alignment horizontal="center" vertical="top" shrinkToFit="1"/>
    </xf>
    <xf numFmtId="0" fontId="11" fillId="0" borderId="9" xfId="1" applyFont="1" applyBorder="1" applyAlignment="1">
      <alignment vertical="top" shrinkToFit="1"/>
    </xf>
    <xf numFmtId="0" fontId="13" fillId="0" borderId="9" xfId="1" applyNumberFormat="1" applyFont="1" applyBorder="1" applyAlignment="1">
      <alignment horizontal="center" vertical="top" shrinkToFit="1"/>
    </xf>
    <xf numFmtId="0" fontId="11"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9" fillId="0" borderId="4" xfId="1" applyFont="1" applyBorder="1" applyAlignment="1">
      <alignment vertical="center" shrinkToFit="1"/>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176" fontId="6" fillId="0" borderId="5" xfId="1" applyNumberFormat="1" applyFont="1" applyBorder="1" applyAlignment="1">
      <alignment horizontal="center" vertical="top" shrinkToFit="1"/>
    </xf>
    <xf numFmtId="12" fontId="6" fillId="0" borderId="5" xfId="1" applyNumberFormat="1" applyFont="1" applyBorder="1" applyAlignment="1">
      <alignment horizontal="center" vertical="top" shrinkToFit="1"/>
    </xf>
    <xf numFmtId="12" fontId="6" fillId="0" borderId="2" xfId="1" applyNumberFormat="1" applyFont="1" applyBorder="1" applyAlignment="1">
      <alignment horizontal="center" vertical="top" shrinkToFit="1"/>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 fillId="0" borderId="0" xfId="1" applyAlignment="1"/>
    <xf numFmtId="0" fontId="13" fillId="0" borderId="0" xfId="1" applyFont="1" applyAlignment="1">
      <alignment horizontal="left" vertical="center"/>
    </xf>
    <xf numFmtId="0" fontId="17" fillId="0" borderId="0" xfId="1" applyFont="1" applyFill="1" applyAlignment="1">
      <alignment horizontal="center" vertical="center"/>
    </xf>
    <xf numFmtId="0" fontId="17" fillId="0" borderId="0" xfId="1" applyFont="1" applyFill="1">
      <alignment vertical="center"/>
    </xf>
    <xf numFmtId="177" fontId="17" fillId="0" borderId="0" xfId="1" applyNumberFormat="1" applyFont="1" applyFill="1">
      <alignment vertical="center"/>
    </xf>
    <xf numFmtId="0" fontId="17" fillId="0" borderId="1" xfId="4" applyFont="1" applyFill="1" applyBorder="1" applyAlignment="1">
      <alignment vertical="center"/>
    </xf>
    <xf numFmtId="0" fontId="22" fillId="0" borderId="1" xfId="1" applyFont="1" applyFill="1" applyBorder="1" applyAlignment="1">
      <alignment horizontal="center" vertical="center" shrinkToFit="1"/>
    </xf>
    <xf numFmtId="0" fontId="17" fillId="0" borderId="1" xfId="1" applyFont="1" applyFill="1" applyBorder="1" applyAlignment="1">
      <alignment vertical="center"/>
    </xf>
    <xf numFmtId="0" fontId="17" fillId="0" borderId="0" xfId="1" applyFont="1" applyFill="1" applyBorder="1" applyAlignment="1">
      <alignment horizontal="center" vertical="center" shrinkToFit="1"/>
    </xf>
    <xf numFmtId="0" fontId="22" fillId="5" borderId="7" xfId="1" applyFont="1" applyFill="1" applyBorder="1">
      <alignment vertical="center"/>
    </xf>
    <xf numFmtId="178" fontId="22" fillId="0" borderId="7" xfId="1" applyNumberFormat="1" applyFont="1" applyFill="1" applyBorder="1" applyAlignment="1">
      <alignment horizontal="right" vertical="center"/>
    </xf>
    <xf numFmtId="0" fontId="22" fillId="0" borderId="7" xfId="1" applyFont="1" applyFill="1" applyBorder="1" applyAlignment="1">
      <alignment horizontal="left" vertical="center"/>
    </xf>
    <xf numFmtId="0" fontId="17" fillId="0" borderId="0" xfId="1" applyFont="1" applyFill="1" applyBorder="1" applyAlignment="1">
      <alignment horizontal="left" vertical="center"/>
    </xf>
    <xf numFmtId="0" fontId="22" fillId="6" borderId="7" xfId="1" applyFont="1" applyFill="1" applyBorder="1" applyAlignment="1">
      <alignment horizontal="left" vertical="center"/>
    </xf>
    <xf numFmtId="0" fontId="22" fillId="0" borderId="5" xfId="1" applyFont="1" applyFill="1" applyBorder="1">
      <alignment vertical="center"/>
    </xf>
    <xf numFmtId="177" fontId="22" fillId="0" borderId="5" xfId="1" applyNumberFormat="1" applyFont="1" applyFill="1" applyBorder="1">
      <alignment vertical="center"/>
    </xf>
    <xf numFmtId="0" fontId="22" fillId="0" borderId="5" xfId="1" applyFont="1" applyFill="1" applyBorder="1" applyAlignment="1">
      <alignment vertical="center"/>
    </xf>
    <xf numFmtId="0" fontId="17" fillId="0" borderId="0" xfId="1" applyFont="1" applyFill="1" applyBorder="1" applyAlignment="1">
      <alignment vertical="center"/>
    </xf>
    <xf numFmtId="0" fontId="22" fillId="0" borderId="6" xfId="1" applyFont="1" applyFill="1" applyBorder="1">
      <alignment vertical="center"/>
    </xf>
    <xf numFmtId="177" fontId="22" fillId="0" borderId="6" xfId="1" applyNumberFormat="1" applyFont="1" applyFill="1" applyBorder="1">
      <alignment vertical="center"/>
    </xf>
    <xf numFmtId="0" fontId="22" fillId="0" borderId="6" xfId="1" applyFont="1" applyFill="1" applyBorder="1" applyAlignment="1">
      <alignment vertical="center"/>
    </xf>
    <xf numFmtId="178" fontId="22" fillId="0" borderId="7" xfId="1" applyNumberFormat="1" applyFont="1" applyFill="1" applyBorder="1">
      <alignment vertical="center"/>
    </xf>
    <xf numFmtId="0" fontId="22" fillId="0" borderId="7" xfId="1" applyFont="1" applyFill="1" applyBorder="1">
      <alignment vertical="center"/>
    </xf>
    <xf numFmtId="0" fontId="17" fillId="0" borderId="0" xfId="1" applyFont="1" applyFill="1" applyBorder="1">
      <alignment vertical="center"/>
    </xf>
    <xf numFmtId="0" fontId="24" fillId="7" borderId="5" xfId="1" applyFont="1" applyFill="1" applyBorder="1">
      <alignment vertical="center"/>
    </xf>
    <xf numFmtId="0" fontId="22" fillId="0" borderId="7" xfId="1" applyFont="1" applyFill="1" applyBorder="1" applyAlignment="1">
      <alignment horizontal="left" vertical="top" shrinkToFit="1"/>
    </xf>
    <xf numFmtId="0" fontId="22" fillId="8" borderId="7" xfId="1" applyFont="1" applyFill="1" applyBorder="1">
      <alignment vertical="center"/>
    </xf>
    <xf numFmtId="0" fontId="22" fillId="0" borderId="5" xfId="1" applyFont="1" applyFill="1" applyBorder="1" applyAlignment="1">
      <alignment horizontal="left" vertical="top" shrinkToFit="1"/>
    </xf>
    <xf numFmtId="0" fontId="22" fillId="0" borderId="6" xfId="1" applyFont="1" applyFill="1" applyBorder="1" applyAlignment="1">
      <alignment horizontal="left" vertical="top" shrinkToFit="1"/>
    </xf>
    <xf numFmtId="0" fontId="22" fillId="6" borderId="7" xfId="1" applyFont="1" applyFill="1" applyBorder="1">
      <alignment vertical="center"/>
    </xf>
    <xf numFmtId="0" fontId="22" fillId="10" borderId="7" xfId="1" applyFont="1" applyFill="1" applyBorder="1">
      <alignment vertical="center"/>
    </xf>
    <xf numFmtId="0" fontId="22" fillId="7" borderId="7" xfId="1" applyFont="1" applyFill="1" applyBorder="1">
      <alignment vertical="center"/>
    </xf>
    <xf numFmtId="0" fontId="22" fillId="6" borderId="7" xfId="1" applyFont="1" applyFill="1" applyBorder="1" applyAlignment="1">
      <alignment vertical="center" shrinkToFit="1"/>
    </xf>
    <xf numFmtId="0" fontId="22" fillId="5" borderId="7" xfId="1" applyFont="1" applyFill="1" applyBorder="1" applyAlignment="1">
      <alignment vertical="center" shrinkToFit="1"/>
    </xf>
    <xf numFmtId="0" fontId="22" fillId="0" borderId="17" xfId="1" applyFont="1" applyFill="1" applyBorder="1" applyAlignment="1">
      <alignment vertical="center"/>
    </xf>
    <xf numFmtId="0" fontId="27" fillId="0" borderId="18" xfId="1" applyFont="1" applyFill="1" applyBorder="1" applyAlignment="1">
      <alignment vertical="center"/>
    </xf>
    <xf numFmtId="0" fontId="27" fillId="0" borderId="19" xfId="1" applyFont="1" applyBorder="1" applyAlignment="1">
      <alignment vertical="center"/>
    </xf>
    <xf numFmtId="0" fontId="22" fillId="0" borderId="20" xfId="1" applyFont="1" applyFill="1" applyBorder="1" applyAlignment="1">
      <alignment vertical="center" wrapText="1"/>
    </xf>
    <xf numFmtId="0" fontId="22" fillId="0" borderId="20" xfId="1" applyFont="1" applyFill="1" applyBorder="1" applyAlignment="1">
      <alignment vertical="center"/>
    </xf>
    <xf numFmtId="0" fontId="22" fillId="0" borderId="1" xfId="1" applyFont="1" applyFill="1" applyBorder="1" applyAlignment="1">
      <alignment horizontal="center" vertical="center"/>
    </xf>
    <xf numFmtId="0" fontId="17" fillId="0" borderId="0" xfId="1" applyFont="1" applyFill="1" applyBorder="1" applyAlignment="1">
      <alignment horizontal="center" vertical="center"/>
    </xf>
    <xf numFmtId="0" fontId="22" fillId="0" borderId="0" xfId="1" applyFont="1" applyFill="1" applyBorder="1" applyAlignment="1">
      <alignment vertical="center" wrapText="1"/>
    </xf>
    <xf numFmtId="0" fontId="22" fillId="0" borderId="0" xfId="1" applyFont="1" applyFill="1" applyBorder="1" applyAlignment="1">
      <alignment vertical="center"/>
    </xf>
    <xf numFmtId="0" fontId="22" fillId="0" borderId="17" xfId="1" applyFont="1" applyFill="1" applyBorder="1" applyAlignment="1">
      <alignment horizontal="center" vertical="center"/>
    </xf>
    <xf numFmtId="0" fontId="22" fillId="0" borderId="19" xfId="1" applyFont="1" applyFill="1" applyBorder="1">
      <alignment vertical="center"/>
    </xf>
    <xf numFmtId="0" fontId="22" fillId="0" borderId="1" xfId="4" applyFont="1" applyFill="1" applyBorder="1" applyAlignment="1">
      <alignment horizontal="center" vertical="center" shrinkToFit="1"/>
    </xf>
    <xf numFmtId="178" fontId="22" fillId="0" borderId="1" xfId="1" applyNumberFormat="1" applyFont="1" applyFill="1" applyBorder="1" applyAlignment="1">
      <alignment horizontal="center" vertical="center"/>
    </xf>
    <xf numFmtId="177" fontId="22" fillId="0" borderId="1" xfId="1" applyNumberFormat="1" applyFont="1" applyFill="1" applyBorder="1" applyAlignment="1">
      <alignment horizontal="center" vertical="center"/>
    </xf>
    <xf numFmtId="177" fontId="17" fillId="0" borderId="0" xfId="1" applyNumberFormat="1" applyFont="1" applyFill="1" applyBorder="1">
      <alignment vertical="center"/>
    </xf>
    <xf numFmtId="0" fontId="22" fillId="0" borderId="0" xfId="4" applyFont="1" applyFill="1" applyBorder="1" applyAlignment="1">
      <alignment vertical="center"/>
    </xf>
    <xf numFmtId="0" fontId="22" fillId="0" borderId="0" xfId="1" applyFont="1" applyFill="1" applyBorder="1" applyAlignment="1">
      <alignment horizontal="left" vertical="center"/>
    </xf>
    <xf numFmtId="0" fontId="17" fillId="0" borderId="20" xfId="1" applyFont="1" applyFill="1" applyBorder="1" applyAlignment="1">
      <alignment horizontal="center" vertical="center"/>
    </xf>
    <xf numFmtId="0" fontId="17" fillId="0" borderId="20" xfId="1" applyFont="1" applyFill="1" applyBorder="1">
      <alignment vertical="center"/>
    </xf>
    <xf numFmtId="0" fontId="17" fillId="0" borderId="20" xfId="1" applyFont="1" applyFill="1" applyBorder="1" applyAlignment="1">
      <alignment horizontal="center" vertical="center" shrinkToFit="1"/>
    </xf>
    <xf numFmtId="178" fontId="17" fillId="0" borderId="20" xfId="1" applyNumberFormat="1" applyFont="1" applyFill="1" applyBorder="1" applyAlignment="1">
      <alignment horizontal="center" vertical="center"/>
    </xf>
    <xf numFmtId="177" fontId="17" fillId="0" borderId="20" xfId="1" applyNumberFormat="1" applyFont="1" applyFill="1" applyBorder="1" applyAlignment="1">
      <alignment horizontal="center" vertical="center"/>
    </xf>
    <xf numFmtId="0" fontId="17" fillId="0" borderId="0" xfId="1" applyFont="1" applyFill="1" applyAlignment="1">
      <alignment horizontal="left" vertical="center"/>
    </xf>
    <xf numFmtId="178" fontId="17" fillId="0" borderId="0" xfId="1" applyNumberFormat="1" applyFont="1" applyFill="1" applyBorder="1" applyAlignment="1">
      <alignment vertical="center"/>
    </xf>
    <xf numFmtId="177" fontId="17" fillId="0" borderId="0" xfId="1" applyNumberFormat="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top"/>
    </xf>
    <xf numFmtId="177" fontId="22" fillId="0" borderId="0" xfId="1" applyNumberFormat="1" applyFont="1" applyFill="1" applyBorder="1" applyAlignment="1">
      <alignment vertical="center"/>
    </xf>
    <xf numFmtId="0" fontId="17" fillId="0" borderId="0" xfId="1" applyFont="1" applyFill="1" applyBorder="1" applyAlignment="1">
      <alignment vertical="center" wrapText="1"/>
    </xf>
    <xf numFmtId="0" fontId="17" fillId="0" borderId="0" xfId="1" applyFont="1" applyFill="1" applyBorder="1" applyAlignment="1">
      <alignment vertical="top" wrapText="1"/>
    </xf>
    <xf numFmtId="0" fontId="17" fillId="0" borderId="0" xfId="1" applyFont="1" applyFill="1" applyBorder="1" applyAlignment="1">
      <alignment horizontal="left" vertical="top" wrapText="1"/>
    </xf>
    <xf numFmtId="0" fontId="22" fillId="0" borderId="7" xfId="1" applyFont="1" applyFill="1" applyBorder="1" applyAlignment="1">
      <alignment horizontal="center" vertical="top" shrinkToFit="1"/>
    </xf>
    <xf numFmtId="0" fontId="22" fillId="0" borderId="5" xfId="1" applyFont="1" applyFill="1" applyBorder="1" applyAlignment="1">
      <alignment horizontal="center" vertical="top" shrinkToFit="1"/>
    </xf>
    <xf numFmtId="0" fontId="22" fillId="0" borderId="6" xfId="1" applyFont="1" applyFill="1" applyBorder="1" applyAlignment="1">
      <alignment horizontal="center" vertical="top" shrinkToFit="1"/>
    </xf>
    <xf numFmtId="0" fontId="22" fillId="0" borderId="1" xfId="4" applyFont="1" applyFill="1" applyBorder="1" applyAlignment="1">
      <alignment horizontal="left" vertical="top" wrapText="1"/>
    </xf>
    <xf numFmtId="0" fontId="27" fillId="0" borderId="1" xfId="4" applyFont="1" applyFill="1" applyBorder="1" applyAlignment="1">
      <alignment horizontal="left" vertical="top" wrapText="1"/>
    </xf>
    <xf numFmtId="0" fontId="22" fillId="0" borderId="1" xfId="1" applyFont="1" applyFill="1" applyBorder="1" applyAlignment="1">
      <alignment horizontal="center" vertical="center"/>
    </xf>
    <xf numFmtId="0" fontId="24" fillId="0" borderId="1" xfId="1" applyFont="1" applyFill="1" applyBorder="1" applyAlignment="1">
      <alignment horizontal="left" vertical="top" wrapText="1"/>
    </xf>
    <xf numFmtId="0" fontId="22" fillId="0" borderId="7" xfId="1" applyFont="1" applyFill="1" applyBorder="1" applyAlignment="1">
      <alignment horizontal="center" vertical="center"/>
    </xf>
    <xf numFmtId="0" fontId="22" fillId="0" borderId="1" xfId="1" applyFont="1" applyFill="1" applyBorder="1" applyAlignment="1">
      <alignment vertical="center"/>
    </xf>
    <xf numFmtId="0" fontId="22" fillId="0" borderId="1" xfId="1" applyFont="1" applyFill="1" applyBorder="1" applyAlignment="1">
      <alignment horizontal="center" vertical="center" textRotation="255" shrinkToFit="1"/>
    </xf>
    <xf numFmtId="0" fontId="25" fillId="0" borderId="1" xfId="1" applyFont="1" applyFill="1" applyBorder="1" applyAlignment="1">
      <alignment horizontal="left" vertical="top" wrapText="1"/>
    </xf>
    <xf numFmtId="0" fontId="22" fillId="0" borderId="20"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4" fillId="0" borderId="7" xfId="1"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1" xfId="1" applyFont="1" applyFill="1" applyBorder="1" applyAlignment="1">
      <alignment horizontal="center" vertical="center" textRotation="255"/>
    </xf>
    <xf numFmtId="0" fontId="22" fillId="0" borderId="1" xfId="1" applyFont="1" applyFill="1" applyBorder="1" applyAlignment="1">
      <alignment vertical="center" textRotation="255"/>
    </xf>
    <xf numFmtId="0" fontId="22" fillId="9" borderId="1" xfId="1" applyFont="1" applyFill="1" applyBorder="1" applyAlignment="1">
      <alignment horizontal="center" vertical="center" wrapText="1"/>
    </xf>
    <xf numFmtId="0" fontId="22" fillId="9" borderId="1" xfId="1" applyFont="1" applyFill="1" applyBorder="1" applyAlignment="1">
      <alignment vertical="center" wrapText="1"/>
    </xf>
    <xf numFmtId="0" fontId="22" fillId="9" borderId="1" xfId="1" applyFont="1" applyFill="1" applyBorder="1" applyAlignment="1">
      <alignment horizontal="center" vertical="center" textRotation="255" shrinkToFit="1"/>
    </xf>
    <xf numFmtId="0" fontId="22" fillId="0" borderId="1" xfId="1" applyFont="1" applyFill="1" applyBorder="1" applyAlignment="1">
      <alignment horizontal="center" vertical="center" wrapText="1"/>
    </xf>
    <xf numFmtId="0" fontId="22" fillId="0" borderId="1" xfId="1" applyFont="1" applyFill="1" applyBorder="1" applyAlignment="1">
      <alignment vertical="center" wrapText="1"/>
    </xf>
    <xf numFmtId="0" fontId="17" fillId="0" borderId="1" xfId="1" applyFont="1" applyFill="1" applyBorder="1" applyAlignment="1">
      <alignment horizontal="center" vertical="center" wrapText="1" shrinkToFit="1"/>
    </xf>
    <xf numFmtId="0" fontId="17" fillId="2" borderId="1" xfId="1" applyFont="1" applyFill="1" applyBorder="1" applyAlignment="1">
      <alignment horizontal="center" wrapText="1" shrinkToFit="1"/>
    </xf>
    <xf numFmtId="0" fontId="17" fillId="3" borderId="1" xfId="1" applyFont="1" applyFill="1" applyBorder="1" applyAlignment="1">
      <alignment horizontal="center" wrapText="1" shrinkToFit="1"/>
    </xf>
    <xf numFmtId="0" fontId="17" fillId="4" borderId="1" xfId="1" applyFont="1" applyFill="1" applyBorder="1" applyAlignment="1">
      <alignment horizontal="center" wrapText="1" shrinkToFit="1"/>
    </xf>
    <xf numFmtId="0" fontId="17" fillId="0" borderId="1" xfId="4" applyFont="1" applyBorder="1" applyAlignment="1">
      <alignment horizontal="center" wrapText="1" shrinkToFit="1"/>
    </xf>
    <xf numFmtId="0" fontId="19" fillId="0" borderId="1" xfId="1" applyFont="1" applyFill="1" applyBorder="1" applyAlignment="1">
      <alignment horizontal="center" vertical="center" textRotation="255" shrinkToFit="1"/>
    </xf>
    <xf numFmtId="0" fontId="20" fillId="0" borderId="1" xfId="1" applyFont="1" applyFill="1" applyBorder="1" applyAlignment="1">
      <alignment horizontal="center" vertical="center" textRotation="255"/>
    </xf>
    <xf numFmtId="0" fontId="21" fillId="0" borderId="1" xfId="1" applyFont="1" applyFill="1" applyBorder="1" applyAlignment="1">
      <alignment horizontal="left" vertical="center"/>
    </xf>
    <xf numFmtId="0" fontId="17" fillId="0" borderId="1" xfId="1" applyFont="1" applyFill="1" applyBorder="1" applyAlignment="1">
      <alignment horizontal="center" vertical="center"/>
    </xf>
    <xf numFmtId="0" fontId="2" fillId="0" borderId="0" xfId="1" applyFont="1" applyAlignment="1">
      <alignment vertical="center" shrinkToFit="1"/>
    </xf>
    <xf numFmtId="0" fontId="2" fillId="0" borderId="0" xfId="1" applyFont="1" applyAlignment="1">
      <alignment horizontal="center" vertical="center"/>
    </xf>
    <xf numFmtId="0" fontId="5" fillId="0" borderId="16" xfId="1" applyFont="1" applyBorder="1" applyAlignment="1">
      <alignment horizontal="center" vertical="center"/>
    </xf>
    <xf numFmtId="0" fontId="9" fillId="0" borderId="0" xfId="3" applyNumberFormat="1" applyFont="1" applyFill="1" applyAlignment="1">
      <alignment horizontal="center" shrinkToFit="1"/>
    </xf>
    <xf numFmtId="0" fontId="1" fillId="0" borderId="0" xfId="1" applyFont="1" applyAlignment="1">
      <alignment horizontal="center" shrinkToFit="1"/>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Font="1" applyBorder="1" applyAlignment="1">
      <alignment horizontal="center" shrinkToFit="1"/>
    </xf>
    <xf numFmtId="0" fontId="11" fillId="0" borderId="8" xfId="1"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 fillId="0" borderId="3" xfId="1" applyFont="1" applyBorder="1" applyAlignment="1">
      <alignment horizontal="center" vertical="center"/>
    </xf>
    <xf numFmtId="0" fontId="16" fillId="0" borderId="13" xfId="2" applyFont="1" applyBorder="1" applyAlignment="1">
      <alignment horizontal="center" vertical="center"/>
    </xf>
    <xf numFmtId="0" fontId="1" fillId="0" borderId="3" xfId="1" applyFont="1" applyBorder="1" applyAlignment="1">
      <alignment horizontal="center" vertical="center" shrinkToFit="1"/>
    </xf>
    <xf numFmtId="0" fontId="1" fillId="0" borderId="13" xfId="1" applyFont="1" applyBorder="1" applyAlignment="1">
      <alignment horizontal="center" vertical="center" shrinkToFit="1"/>
    </xf>
    <xf numFmtId="0" fontId="5" fillId="0" borderId="2" xfId="1" applyFont="1" applyBorder="1" applyAlignment="1">
      <alignment vertical="top" wrapText="1"/>
    </xf>
    <xf numFmtId="0" fontId="16" fillId="0" borderId="2"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5" fillId="0" borderId="7" xfId="1" applyFont="1" applyBorder="1" applyAlignment="1">
      <alignment vertical="top" wrapText="1"/>
    </xf>
    <xf numFmtId="0" fontId="16" fillId="0" borderId="7" xfId="0" applyFont="1" applyBorder="1" applyAlignment="1">
      <alignment vertical="top" wrapText="1"/>
    </xf>
    <xf numFmtId="0" fontId="16" fillId="0" borderId="9" xfId="0" applyFont="1" applyBorder="1" applyAlignment="1">
      <alignment vertical="top" wrapText="1"/>
    </xf>
    <xf numFmtId="0" fontId="1" fillId="0" borderId="0" xfId="1" applyBorder="1" applyAlignment="1">
      <alignment horizontal="center" shrinkToFit="1"/>
    </xf>
    <xf numFmtId="0" fontId="0" fillId="0" borderId="7"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 fillId="0" borderId="0" xfId="1" applyAlignment="1">
      <alignment horizontal="center" shrinkToFit="1"/>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14" fillId="0" borderId="0" xfId="1" applyFont="1" applyAlignment="1">
      <alignment horizontal="center" vertical="center" shrinkToFit="1"/>
    </xf>
    <xf numFmtId="0" fontId="15" fillId="0" borderId="13" xfId="2" applyBorder="1" applyAlignment="1">
      <alignment horizontal="center" vertical="center"/>
    </xf>
    <xf numFmtId="0" fontId="0" fillId="0" borderId="2" xfId="0" applyBorder="1" applyAlignment="1">
      <alignmen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61" Type="http://schemas.openxmlformats.org/officeDocument/2006/relationships/image" Target="../media/image61.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s>
</file>

<file path=xl/drawings/_rels/drawing2.xml.rels><?xml version="1.0" encoding="UTF-8" standalone="yes"?>
<Relationships xmlns="http://schemas.openxmlformats.org/package/2006/relationships"><Relationship Id="rId1" Type="http://schemas.openxmlformats.org/officeDocument/2006/relationships/image" Target="../media/image6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7.jpeg"/></Relationships>
</file>

<file path=xl/drawings/drawing1.xml><?xml version="1.0" encoding="utf-8"?>
<xdr:wsDr xmlns:xdr="http://schemas.openxmlformats.org/drawingml/2006/spreadsheetDrawing" xmlns:a="http://schemas.openxmlformats.org/drawingml/2006/main">
  <xdr:twoCellAnchor>
    <xdr:from>
      <xdr:col>9</xdr:col>
      <xdr:colOff>190500</xdr:colOff>
      <xdr:row>82</xdr:row>
      <xdr:rowOff>47625</xdr:rowOff>
    </xdr:from>
    <xdr:to>
      <xdr:col>11</xdr:col>
      <xdr:colOff>990600</xdr:colOff>
      <xdr:row>89</xdr:row>
      <xdr:rowOff>114300</xdr:rowOff>
    </xdr:to>
    <xdr:grpSp>
      <xdr:nvGrpSpPr>
        <xdr:cNvPr id="2" name="グループ化 23"/>
        <xdr:cNvGrpSpPr>
          <a:grpSpLocks/>
        </xdr:cNvGrpSpPr>
      </xdr:nvGrpSpPr>
      <xdr:grpSpPr bwMode="auto">
        <a:xfrm>
          <a:off x="8420100" y="14373225"/>
          <a:ext cx="1981200" cy="1266825"/>
          <a:chOff x="7686675" y="12915901"/>
          <a:chExt cx="1857375" cy="958678"/>
        </a:xfrm>
      </xdr:grpSpPr>
      <xdr:sp macro="" textlink="">
        <xdr:nvSpPr>
          <xdr:cNvPr id="3" name="テキスト ボックス 2"/>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673438"/>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25</xdr:col>
      <xdr:colOff>0</xdr:colOff>
      <xdr:row>92</xdr:row>
      <xdr:rowOff>9525</xdr:rowOff>
    </xdr:to>
    <xdr:grpSp>
      <xdr:nvGrpSpPr>
        <xdr:cNvPr id="6" name="グループ化 262"/>
        <xdr:cNvGrpSpPr>
          <a:grpSpLocks/>
        </xdr:cNvGrpSpPr>
      </xdr:nvGrpSpPr>
      <xdr:grpSpPr bwMode="auto">
        <a:xfrm>
          <a:off x="0" y="0"/>
          <a:ext cx="21278850" cy="16049625"/>
          <a:chOff x="0" y="0"/>
          <a:chExt cx="21034744" cy="15192324"/>
        </a:xfrm>
      </xdr:grpSpPr>
      <xdr:pic>
        <xdr:nvPicPr>
          <xdr:cNvPr id="7"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47072" y="54428"/>
            <a:ext cx="407949" cy="39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206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26759" y="311545"/>
            <a:ext cx="761582" cy="12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206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004312" y="311545"/>
            <a:ext cx="761582" cy="12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206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146394" y="311545"/>
            <a:ext cx="761582" cy="12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206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32635" y="311545"/>
            <a:ext cx="761582" cy="12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543657" y="54407"/>
            <a:ext cx="291895" cy="3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6743" y="163723"/>
            <a:ext cx="711844" cy="914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3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r="-12108"/>
          <a:stretch>
            <a:fillRect/>
          </a:stretch>
        </xdr:blipFill>
        <xdr:spPr bwMode="auto">
          <a:xfrm rot="776899">
            <a:off x="1834155" y="235468"/>
            <a:ext cx="897395" cy="866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22422" y="402618"/>
            <a:ext cx="1242607" cy="102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032382" y="5669679"/>
            <a:ext cx="554704" cy="3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3"/>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975301" y="6467435"/>
            <a:ext cx="295847" cy="380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17"/>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594783" y="6362214"/>
            <a:ext cx="391281" cy="549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8"/>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4013928"/>
            <a:ext cx="1075892" cy="1164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8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45580" y="14469104"/>
            <a:ext cx="812975" cy="65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99"/>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73660" y="14457888"/>
            <a:ext cx="162239" cy="306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106"/>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642797" y="14112951"/>
            <a:ext cx="219499" cy="212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10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678172" y="14869656"/>
            <a:ext cx="1415051" cy="25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109"/>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38770" y="14899362"/>
            <a:ext cx="1415051" cy="243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11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43622" y="14869656"/>
            <a:ext cx="1415051" cy="25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84"/>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682854" y="14340376"/>
            <a:ext cx="955916" cy="81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11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138879" y="14152560"/>
            <a:ext cx="162239" cy="197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94"/>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l="-9122"/>
          <a:stretch>
            <a:fillRect/>
          </a:stretch>
        </xdr:blipFill>
        <xdr:spPr bwMode="auto">
          <a:xfrm>
            <a:off x="3310837" y="14295978"/>
            <a:ext cx="747010" cy="882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6"/>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200999" y="14370082"/>
            <a:ext cx="773018" cy="70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93"/>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l="-9122"/>
          <a:stretch>
            <a:fillRect/>
          </a:stretch>
        </xdr:blipFill>
        <xdr:spPr bwMode="auto">
          <a:xfrm>
            <a:off x="7528934" y="14409690"/>
            <a:ext cx="648955" cy="76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8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538477" y="14083244"/>
            <a:ext cx="496259" cy="58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93"/>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r="-9122"/>
          <a:stretch>
            <a:fillRect/>
          </a:stretch>
        </xdr:blipFill>
        <xdr:spPr bwMode="auto">
          <a:xfrm>
            <a:off x="6629228" y="14276175"/>
            <a:ext cx="744388" cy="876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2050"/>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440571">
            <a:off x="2919557" y="69316"/>
            <a:ext cx="1042857" cy="569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2054"/>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024536" y="267360"/>
            <a:ext cx="162239" cy="361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47"/>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3339468" y="237654"/>
            <a:ext cx="162239" cy="357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19"/>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5980333" y="148534"/>
            <a:ext cx="601236" cy="436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2048"/>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380637">
            <a:off x="6352527" y="346578"/>
            <a:ext cx="804271" cy="282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2052"/>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5529666" y="59413"/>
            <a:ext cx="431028" cy="51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44"/>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rot="-380637">
            <a:off x="4852081" y="346578"/>
            <a:ext cx="792105" cy="282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94"/>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3617544" y="19804"/>
            <a:ext cx="248129" cy="237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2078"/>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2155568" y="365440"/>
            <a:ext cx="592935" cy="83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図 36"/>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1525250" y="325136"/>
            <a:ext cx="498065" cy="88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図 40"/>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2417397" y="171084"/>
            <a:ext cx="1067281" cy="108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42"/>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3927290" y="30889"/>
            <a:ext cx="317556" cy="405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113"/>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5284742" y="73341"/>
            <a:ext cx="152695" cy="138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図 3"/>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8140718" y="13522523"/>
            <a:ext cx="672749" cy="72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図 5"/>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8952599" y="14786141"/>
            <a:ext cx="1868991" cy="32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図 90"/>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7332730" y="14869114"/>
            <a:ext cx="2288483" cy="32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7"/>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19252765" y="14492233"/>
            <a:ext cx="461441" cy="623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77"/>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b="-1001"/>
          <a:stretch>
            <a:fillRect/>
          </a:stretch>
        </xdr:blipFill>
        <xdr:spPr bwMode="auto">
          <a:xfrm>
            <a:off x="20426482" y="14814707"/>
            <a:ext cx="608262" cy="326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図 9"/>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20280519" y="14401207"/>
            <a:ext cx="529074" cy="72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図 11"/>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6474773" y="14354978"/>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図 85"/>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6886543" y="14909928"/>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図 86"/>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7367203" y="14421618"/>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87"/>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9074467" y="13661258"/>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88"/>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9713347" y="14074759"/>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図 89"/>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20499894" y="13574206"/>
            <a:ext cx="171942" cy="16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図 13"/>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19777128" y="14412089"/>
            <a:ext cx="383210" cy="724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図 3"/>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18197034" y="14198040"/>
            <a:ext cx="898013" cy="891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図 112"/>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6063474" y="12395"/>
            <a:ext cx="444969" cy="581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図 206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73181" y="311545"/>
            <a:ext cx="761582" cy="12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図 38"/>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14908540" y="0"/>
            <a:ext cx="305390" cy="435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図 111"/>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15644672" y="152342"/>
            <a:ext cx="215912" cy="278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図 7"/>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7415894" y="54428"/>
            <a:ext cx="870857" cy="51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図 13"/>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8568958" y="61127"/>
            <a:ext cx="348568" cy="341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図 101"/>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flipH="1">
            <a:off x="9794532" y="0"/>
            <a:ext cx="675468" cy="42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7" name="グループ化 20"/>
          <xdr:cNvGrpSpPr>
            <a:grpSpLocks/>
          </xdr:cNvGrpSpPr>
        </xdr:nvGrpSpPr>
        <xdr:grpSpPr bwMode="auto">
          <a:xfrm>
            <a:off x="9094152" y="107646"/>
            <a:ext cx="541678" cy="327784"/>
            <a:chOff x="9059016" y="107646"/>
            <a:chExt cx="543822" cy="319675"/>
          </a:xfrm>
        </xdr:grpSpPr>
        <xdr:pic>
          <xdr:nvPicPr>
            <xdr:cNvPr id="79" name="図 19"/>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r="-1440"/>
            <a:stretch>
              <a:fillRect/>
            </a:stretch>
          </xdr:blipFill>
          <xdr:spPr bwMode="auto">
            <a:xfrm>
              <a:off x="9237944" y="107646"/>
              <a:ext cx="364894" cy="31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図 17"/>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rot="2693810">
              <a:off x="9059016" y="124863"/>
              <a:ext cx="283620" cy="188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68" name="図 24"/>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16948953" y="32209"/>
            <a:ext cx="524661" cy="571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図 30"/>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t="-4005" r="-761" b="-8829"/>
          <a:stretch>
            <a:fillRect/>
          </a:stretch>
        </xdr:blipFill>
        <xdr:spPr bwMode="auto">
          <a:xfrm flipH="1">
            <a:off x="18206695" y="105411"/>
            <a:ext cx="734545" cy="211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図 240"/>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flipH="1">
            <a:off x="19141848" y="27215"/>
            <a:ext cx="285750" cy="390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図 242"/>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rot="-2491196">
            <a:off x="19604491" y="88444"/>
            <a:ext cx="162053" cy="115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72" name="グループ化 248"/>
          <xdr:cNvGrpSpPr>
            <a:grpSpLocks/>
          </xdr:cNvGrpSpPr>
        </xdr:nvGrpSpPr>
        <xdr:grpSpPr bwMode="auto">
          <a:xfrm>
            <a:off x="20320891" y="13765"/>
            <a:ext cx="687436" cy="401432"/>
            <a:chOff x="20270750" y="17008"/>
            <a:chExt cx="747565" cy="437797"/>
          </a:xfrm>
        </xdr:grpSpPr>
        <xdr:pic>
          <xdr:nvPicPr>
            <xdr:cNvPr id="77" name="図 247"/>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l="-3046"/>
            <a:stretch>
              <a:fillRect/>
            </a:stretch>
          </xdr:blipFill>
          <xdr:spPr bwMode="auto">
            <a:xfrm flipH="1">
              <a:off x="20631474" y="17008"/>
              <a:ext cx="386841" cy="401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8" name="図 258"/>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r="-1927" b="-2734"/>
            <a:stretch>
              <a:fillRect/>
            </a:stretch>
          </xdr:blipFill>
          <xdr:spPr bwMode="auto">
            <a:xfrm flipH="1">
              <a:off x="20270750" y="288503"/>
              <a:ext cx="737419" cy="16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73" name="図 252"/>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flipH="1">
            <a:off x="20114425" y="120845"/>
            <a:ext cx="220249" cy="157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図 254"/>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t="-1848" r="-316"/>
          <a:stretch>
            <a:fillRect/>
          </a:stretch>
        </xdr:blipFill>
        <xdr:spPr bwMode="auto">
          <a:xfrm>
            <a:off x="17665126" y="228491"/>
            <a:ext cx="398745" cy="281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図 257"/>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1698269" y="312965"/>
            <a:ext cx="220338"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6" name="図 260"/>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1374643" y="122464"/>
            <a:ext cx="244607" cy="280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790575</xdr:colOff>
      <xdr:row>89</xdr:row>
      <xdr:rowOff>85725</xdr:rowOff>
    </xdr:from>
    <xdr:to>
      <xdr:col>2</xdr:col>
      <xdr:colOff>1524000</xdr:colOff>
      <xdr:row>91</xdr:row>
      <xdr:rowOff>123825</xdr:rowOff>
    </xdr:to>
    <xdr:pic>
      <xdr:nvPicPr>
        <xdr:cNvPr id="81" name="図 16"/>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1390650" y="14763750"/>
          <a:ext cx="7334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457200</xdr:colOff>
      <xdr:row>86</xdr:row>
      <xdr:rowOff>9525</xdr:rowOff>
    </xdr:from>
    <xdr:to>
      <xdr:col>2</xdr:col>
      <xdr:colOff>1905000</xdr:colOff>
      <xdr:row>89</xdr:row>
      <xdr:rowOff>95250</xdr:rowOff>
    </xdr:to>
    <xdr:pic>
      <xdr:nvPicPr>
        <xdr:cNvPr id="82" name="図 14"/>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1057275" y="14201775"/>
          <a:ext cx="1447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xdr:colOff>
      <xdr:row>6</xdr:row>
      <xdr:rowOff>0</xdr:rowOff>
    </xdr:from>
    <xdr:to>
      <xdr:col>11</xdr:col>
      <xdr:colOff>1181100</xdr:colOff>
      <xdr:row>10</xdr:row>
      <xdr:rowOff>152400</xdr:rowOff>
    </xdr:to>
    <xdr:cxnSp macro="">
      <xdr:nvCxnSpPr>
        <xdr:cNvPr id="83" name="直線コネクタ 82"/>
        <xdr:cNvCxnSpPr/>
      </xdr:nvCxnSpPr>
      <xdr:spPr>
        <a:xfrm>
          <a:off x="9334500" y="123825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11</xdr:row>
      <xdr:rowOff>0</xdr:rowOff>
    </xdr:from>
    <xdr:to>
      <xdr:col>11</xdr:col>
      <xdr:colOff>1181100</xdr:colOff>
      <xdr:row>15</xdr:row>
      <xdr:rowOff>152400</xdr:rowOff>
    </xdr:to>
    <xdr:cxnSp macro="">
      <xdr:nvCxnSpPr>
        <xdr:cNvPr id="84" name="直線コネクタ 83"/>
        <xdr:cNvCxnSpPr/>
      </xdr:nvCxnSpPr>
      <xdr:spPr>
        <a:xfrm>
          <a:off x="9334500" y="2047875"/>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6</xdr:row>
      <xdr:rowOff>0</xdr:rowOff>
    </xdr:from>
    <xdr:to>
      <xdr:col>24</xdr:col>
      <xdr:colOff>1181100</xdr:colOff>
      <xdr:row>10</xdr:row>
      <xdr:rowOff>152400</xdr:rowOff>
    </xdr:to>
    <xdr:cxnSp macro="">
      <xdr:nvCxnSpPr>
        <xdr:cNvPr id="85" name="直線コネクタ 84"/>
        <xdr:cNvCxnSpPr/>
      </xdr:nvCxnSpPr>
      <xdr:spPr>
        <a:xfrm>
          <a:off x="19897725" y="123825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11</xdr:row>
      <xdr:rowOff>0</xdr:rowOff>
    </xdr:from>
    <xdr:to>
      <xdr:col>24</xdr:col>
      <xdr:colOff>1181100</xdr:colOff>
      <xdr:row>15</xdr:row>
      <xdr:rowOff>152400</xdr:rowOff>
    </xdr:to>
    <xdr:cxnSp macro="">
      <xdr:nvCxnSpPr>
        <xdr:cNvPr id="86" name="直線コネクタ 85"/>
        <xdr:cNvCxnSpPr/>
      </xdr:nvCxnSpPr>
      <xdr:spPr>
        <a:xfrm>
          <a:off x="19897725" y="2047875"/>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36</xdr:row>
      <xdr:rowOff>0</xdr:rowOff>
    </xdr:from>
    <xdr:to>
      <xdr:col>24</xdr:col>
      <xdr:colOff>1181100</xdr:colOff>
      <xdr:row>40</xdr:row>
      <xdr:rowOff>152400</xdr:rowOff>
    </xdr:to>
    <xdr:cxnSp macro="">
      <xdr:nvCxnSpPr>
        <xdr:cNvPr id="87" name="直線コネクタ 86"/>
        <xdr:cNvCxnSpPr/>
      </xdr:nvCxnSpPr>
      <xdr:spPr>
        <a:xfrm>
          <a:off x="19897725" y="609600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41</xdr:row>
      <xdr:rowOff>0</xdr:rowOff>
    </xdr:from>
    <xdr:to>
      <xdr:col>24</xdr:col>
      <xdr:colOff>1181100</xdr:colOff>
      <xdr:row>45</xdr:row>
      <xdr:rowOff>152400</xdr:rowOff>
    </xdr:to>
    <xdr:cxnSp macro="">
      <xdr:nvCxnSpPr>
        <xdr:cNvPr id="88" name="直線コネクタ 87"/>
        <xdr:cNvCxnSpPr/>
      </xdr:nvCxnSpPr>
      <xdr:spPr>
        <a:xfrm>
          <a:off x="19897725" y="6905625"/>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41</xdr:row>
      <xdr:rowOff>0</xdr:rowOff>
    </xdr:from>
    <xdr:to>
      <xdr:col>11</xdr:col>
      <xdr:colOff>1181100</xdr:colOff>
      <xdr:row>45</xdr:row>
      <xdr:rowOff>152400</xdr:rowOff>
    </xdr:to>
    <xdr:cxnSp macro="">
      <xdr:nvCxnSpPr>
        <xdr:cNvPr id="89" name="直線コネクタ 88"/>
        <xdr:cNvCxnSpPr/>
      </xdr:nvCxnSpPr>
      <xdr:spPr>
        <a:xfrm>
          <a:off x="9334500" y="6905625"/>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46</xdr:row>
      <xdr:rowOff>0</xdr:rowOff>
    </xdr:from>
    <xdr:to>
      <xdr:col>11</xdr:col>
      <xdr:colOff>1181100</xdr:colOff>
      <xdr:row>50</xdr:row>
      <xdr:rowOff>152400</xdr:rowOff>
    </xdr:to>
    <xdr:cxnSp macro="">
      <xdr:nvCxnSpPr>
        <xdr:cNvPr id="90" name="直線コネクタ 89"/>
        <xdr:cNvCxnSpPr/>
      </xdr:nvCxnSpPr>
      <xdr:spPr>
        <a:xfrm>
          <a:off x="9334500" y="771525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76</xdr:row>
      <xdr:rowOff>0</xdr:rowOff>
    </xdr:from>
    <xdr:to>
      <xdr:col>11</xdr:col>
      <xdr:colOff>1181100</xdr:colOff>
      <xdr:row>80</xdr:row>
      <xdr:rowOff>152400</xdr:rowOff>
    </xdr:to>
    <xdr:cxnSp macro="">
      <xdr:nvCxnSpPr>
        <xdr:cNvPr id="91" name="直線コネクタ 90"/>
        <xdr:cNvCxnSpPr/>
      </xdr:nvCxnSpPr>
      <xdr:spPr>
        <a:xfrm>
          <a:off x="9334500" y="1257300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71</xdr:row>
      <xdr:rowOff>0</xdr:rowOff>
    </xdr:from>
    <xdr:to>
      <xdr:col>24</xdr:col>
      <xdr:colOff>1181100</xdr:colOff>
      <xdr:row>75</xdr:row>
      <xdr:rowOff>152400</xdr:rowOff>
    </xdr:to>
    <xdr:cxnSp macro="">
      <xdr:nvCxnSpPr>
        <xdr:cNvPr id="92" name="直線コネクタ 91"/>
        <xdr:cNvCxnSpPr/>
      </xdr:nvCxnSpPr>
      <xdr:spPr>
        <a:xfrm>
          <a:off x="19897725" y="11763375"/>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46</xdr:row>
      <xdr:rowOff>0</xdr:rowOff>
    </xdr:from>
    <xdr:to>
      <xdr:col>24</xdr:col>
      <xdr:colOff>1181100</xdr:colOff>
      <xdr:row>50</xdr:row>
      <xdr:rowOff>152400</xdr:rowOff>
    </xdr:to>
    <xdr:cxnSp macro="">
      <xdr:nvCxnSpPr>
        <xdr:cNvPr id="93" name="直線コネクタ 92"/>
        <xdr:cNvCxnSpPr/>
      </xdr:nvCxnSpPr>
      <xdr:spPr>
        <a:xfrm>
          <a:off x="19897725" y="771525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19050</xdr:colOff>
      <xdr:row>76</xdr:row>
      <xdr:rowOff>0</xdr:rowOff>
    </xdr:from>
    <xdr:to>
      <xdr:col>24</xdr:col>
      <xdr:colOff>1181100</xdr:colOff>
      <xdr:row>80</xdr:row>
      <xdr:rowOff>152400</xdr:rowOff>
    </xdr:to>
    <xdr:cxnSp macro="">
      <xdr:nvCxnSpPr>
        <xdr:cNvPr id="94" name="直線コネクタ 93"/>
        <xdr:cNvCxnSpPr/>
      </xdr:nvCxnSpPr>
      <xdr:spPr>
        <a:xfrm>
          <a:off x="19897725" y="12573000"/>
          <a:ext cx="1162050"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301625</xdr:colOff>
      <xdr:row>35</xdr:row>
      <xdr:rowOff>158750</xdr:rowOff>
    </xdr:from>
    <xdr:to>
      <xdr:col>8</xdr:col>
      <xdr:colOff>1419225</xdr:colOff>
      <xdr:row>52</xdr:row>
      <xdr:rowOff>111125</xdr:rowOff>
    </xdr:to>
    <xdr:pic>
      <xdr:nvPicPr>
        <xdr:cNvPr id="2767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9144000"/>
          <a:ext cx="602297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346075</xdr:colOff>
      <xdr:row>31</xdr:row>
      <xdr:rowOff>63500</xdr:rowOff>
    </xdr:from>
    <xdr:to>
      <xdr:col>11</xdr:col>
      <xdr:colOff>260350</xdr:colOff>
      <xdr:row>48</xdr:row>
      <xdr:rowOff>63500</xdr:rowOff>
    </xdr:to>
    <xdr:pic>
      <xdr:nvPicPr>
        <xdr:cNvPr id="1046"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9200" y="8096250"/>
          <a:ext cx="5946775" cy="404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zoomScale="50" zoomScaleNormal="50" zoomScaleSheetLayoutView="100" workbookViewId="0"/>
  </sheetViews>
  <sheetFormatPr defaultRowHeight="13.5" x14ac:dyDescent="0.15"/>
  <cols>
    <col min="1" max="1" width="4.5" style="83" bestFit="1" customWidth="1"/>
    <col min="2" max="2" width="3.375" style="84" bestFit="1" customWidth="1"/>
    <col min="3" max="3" width="26.625" style="84" customWidth="1"/>
    <col min="4" max="5" width="15.625" style="84" customWidth="1"/>
    <col min="6" max="6" width="16.875" style="84" customWidth="1"/>
    <col min="7" max="7" width="10.625" style="84" customWidth="1"/>
    <col min="8" max="8" width="7.125" style="85" bestFit="1" customWidth="1"/>
    <col min="9" max="9" width="6.625" style="84" customWidth="1"/>
    <col min="10" max="10" width="8.625" style="85" bestFit="1" customWidth="1"/>
    <col min="11" max="11" width="6.625" style="84" customWidth="1"/>
    <col min="12" max="12" width="15.625" style="84" customWidth="1"/>
    <col min="13" max="13" width="2.25" style="84" customWidth="1"/>
    <col min="14" max="14" width="4.5" style="137" bestFit="1" customWidth="1"/>
    <col min="15" max="15" width="3.375" style="84" bestFit="1" customWidth="1"/>
    <col min="16" max="16" width="26.625" style="84" customWidth="1"/>
    <col min="17" max="18" width="15.625" style="84" customWidth="1"/>
    <col min="19" max="19" width="16.875" style="84" customWidth="1"/>
    <col min="20" max="20" width="10.625" style="84" customWidth="1"/>
    <col min="21" max="21" width="7.125" style="85" customWidth="1"/>
    <col min="22" max="22" width="6.625" style="84" customWidth="1"/>
    <col min="23" max="23" width="7.125" style="85" bestFit="1" customWidth="1"/>
    <col min="24" max="24" width="6.625" style="84" customWidth="1"/>
    <col min="25" max="25" width="15.625" style="84" customWidth="1"/>
    <col min="26" max="16384" width="9" style="84"/>
  </cols>
  <sheetData>
    <row r="1" spans="1:25" ht="33.75" customHeight="1" x14ac:dyDescent="0.15">
      <c r="N1" s="83"/>
    </row>
    <row r="2" spans="1:25" s="83" customFormat="1" ht="12.75" customHeight="1" x14ac:dyDescent="0.15">
      <c r="A2" s="173" t="s">
        <v>224</v>
      </c>
      <c r="B2" s="174" t="s">
        <v>225</v>
      </c>
      <c r="C2" s="175"/>
      <c r="D2" s="176" t="s">
        <v>226</v>
      </c>
      <c r="E2" s="176"/>
      <c r="F2" s="176"/>
      <c r="G2" s="86"/>
      <c r="H2" s="166" t="s">
        <v>227</v>
      </c>
      <c r="I2" s="87" t="s">
        <v>228</v>
      </c>
      <c r="J2" s="166" t="s">
        <v>229</v>
      </c>
      <c r="K2" s="87" t="s">
        <v>228</v>
      </c>
      <c r="L2" s="88"/>
      <c r="M2" s="89"/>
      <c r="N2" s="173" t="s">
        <v>224</v>
      </c>
      <c r="O2" s="174" t="s">
        <v>225</v>
      </c>
      <c r="P2" s="175"/>
      <c r="Q2" s="176" t="s">
        <v>226</v>
      </c>
      <c r="R2" s="176"/>
      <c r="S2" s="176"/>
      <c r="T2" s="86"/>
      <c r="U2" s="166" t="s">
        <v>227</v>
      </c>
      <c r="V2" s="87" t="s">
        <v>228</v>
      </c>
      <c r="W2" s="166" t="s">
        <v>229</v>
      </c>
      <c r="X2" s="87" t="s">
        <v>228</v>
      </c>
      <c r="Y2" s="88"/>
    </row>
    <row r="3" spans="1:25" s="83" customFormat="1" ht="12.75" customHeight="1" x14ac:dyDescent="0.15">
      <c r="A3" s="173"/>
      <c r="B3" s="174"/>
      <c r="C3" s="175"/>
      <c r="D3" s="169" t="s">
        <v>230</v>
      </c>
      <c r="E3" s="170" t="s">
        <v>231</v>
      </c>
      <c r="F3" s="171" t="s">
        <v>232</v>
      </c>
      <c r="G3" s="172" t="s">
        <v>233</v>
      </c>
      <c r="H3" s="166"/>
      <c r="I3" s="87" t="s">
        <v>234</v>
      </c>
      <c r="J3" s="166"/>
      <c r="K3" s="87" t="s">
        <v>234</v>
      </c>
      <c r="L3" s="168" t="s">
        <v>235</v>
      </c>
      <c r="M3" s="89"/>
      <c r="N3" s="173"/>
      <c r="O3" s="174"/>
      <c r="P3" s="175"/>
      <c r="Q3" s="169" t="s">
        <v>230</v>
      </c>
      <c r="R3" s="170" t="s">
        <v>231</v>
      </c>
      <c r="S3" s="171" t="s">
        <v>232</v>
      </c>
      <c r="T3" s="172" t="s">
        <v>233</v>
      </c>
      <c r="U3" s="166"/>
      <c r="V3" s="87" t="s">
        <v>234</v>
      </c>
      <c r="W3" s="166"/>
      <c r="X3" s="87" t="s">
        <v>234</v>
      </c>
      <c r="Y3" s="168" t="s">
        <v>235</v>
      </c>
    </row>
    <row r="4" spans="1:25" s="83" customFormat="1" ht="12.75" customHeight="1" x14ac:dyDescent="0.15">
      <c r="A4" s="173"/>
      <c r="B4" s="174"/>
      <c r="C4" s="175"/>
      <c r="D4" s="169"/>
      <c r="E4" s="170"/>
      <c r="F4" s="171"/>
      <c r="G4" s="172"/>
      <c r="H4" s="166"/>
      <c r="I4" s="87" t="s">
        <v>236</v>
      </c>
      <c r="J4" s="166"/>
      <c r="K4" s="87" t="s">
        <v>236</v>
      </c>
      <c r="L4" s="168"/>
      <c r="M4" s="89"/>
      <c r="N4" s="173"/>
      <c r="O4" s="174"/>
      <c r="P4" s="175"/>
      <c r="Q4" s="169"/>
      <c r="R4" s="170"/>
      <c r="S4" s="171"/>
      <c r="T4" s="172"/>
      <c r="U4" s="166"/>
      <c r="V4" s="87" t="s">
        <v>236</v>
      </c>
      <c r="W4" s="166"/>
      <c r="X4" s="87" t="s">
        <v>236</v>
      </c>
      <c r="Y4" s="168"/>
    </row>
    <row r="5" spans="1:25" s="83" customFormat="1" ht="12.75" customHeight="1" x14ac:dyDescent="0.15">
      <c r="A5" s="173"/>
      <c r="B5" s="174"/>
      <c r="C5" s="175"/>
      <c r="D5" s="169"/>
      <c r="E5" s="170"/>
      <c r="F5" s="171"/>
      <c r="G5" s="172"/>
      <c r="H5" s="166"/>
      <c r="I5" s="87" t="s">
        <v>237</v>
      </c>
      <c r="J5" s="166"/>
      <c r="K5" s="87" t="s">
        <v>237</v>
      </c>
      <c r="L5" s="168"/>
      <c r="M5" s="89"/>
      <c r="N5" s="173"/>
      <c r="O5" s="174"/>
      <c r="P5" s="175"/>
      <c r="Q5" s="169"/>
      <c r="R5" s="170"/>
      <c r="S5" s="171"/>
      <c r="T5" s="172"/>
      <c r="U5" s="166"/>
      <c r="V5" s="87" t="s">
        <v>237</v>
      </c>
      <c r="W5" s="166"/>
      <c r="X5" s="87" t="s">
        <v>237</v>
      </c>
      <c r="Y5" s="168"/>
    </row>
    <row r="6" spans="1:25" s="83" customFormat="1" ht="12.75" customHeight="1" x14ac:dyDescent="0.15">
      <c r="A6" s="173"/>
      <c r="B6" s="174"/>
      <c r="C6" s="175"/>
      <c r="D6" s="169"/>
      <c r="E6" s="170"/>
      <c r="F6" s="171"/>
      <c r="G6" s="172"/>
      <c r="H6" s="166"/>
      <c r="I6" s="87" t="s">
        <v>238</v>
      </c>
      <c r="J6" s="166"/>
      <c r="K6" s="87" t="s">
        <v>238</v>
      </c>
      <c r="L6" s="168"/>
      <c r="M6" s="89"/>
      <c r="N6" s="173"/>
      <c r="O6" s="174"/>
      <c r="P6" s="175"/>
      <c r="Q6" s="169"/>
      <c r="R6" s="170"/>
      <c r="S6" s="171"/>
      <c r="T6" s="172"/>
      <c r="U6" s="166"/>
      <c r="V6" s="87" t="s">
        <v>238</v>
      </c>
      <c r="W6" s="166"/>
      <c r="X6" s="87" t="s">
        <v>238</v>
      </c>
      <c r="Y6" s="168"/>
    </row>
    <row r="7" spans="1:25" ht="12.75" customHeight="1" x14ac:dyDescent="0.15">
      <c r="A7" s="151">
        <v>1</v>
      </c>
      <c r="B7" s="151" t="s">
        <v>239</v>
      </c>
      <c r="C7" s="90" t="s">
        <v>240</v>
      </c>
      <c r="D7" s="152" t="s">
        <v>241</v>
      </c>
      <c r="E7" s="152" t="s">
        <v>242</v>
      </c>
      <c r="F7" s="152" t="s">
        <v>243</v>
      </c>
      <c r="G7" s="149" t="s">
        <v>244</v>
      </c>
      <c r="H7" s="91">
        <v>655</v>
      </c>
      <c r="I7" s="92" t="s">
        <v>245</v>
      </c>
      <c r="J7" s="91">
        <f>IF(H7="","",H7*0.75)</f>
        <v>491.25</v>
      </c>
      <c r="K7" s="92" t="s">
        <v>245</v>
      </c>
      <c r="L7" s="146"/>
      <c r="M7" s="93"/>
      <c r="N7" s="151">
        <v>16</v>
      </c>
      <c r="O7" s="151" t="s">
        <v>246</v>
      </c>
      <c r="P7" s="94" t="s">
        <v>247</v>
      </c>
      <c r="Q7" s="152" t="s">
        <v>248</v>
      </c>
      <c r="R7" s="152" t="s">
        <v>249</v>
      </c>
      <c r="S7" s="152" t="s">
        <v>250</v>
      </c>
      <c r="T7" s="149" t="s">
        <v>251</v>
      </c>
      <c r="U7" s="91">
        <v>654</v>
      </c>
      <c r="V7" s="92" t="s">
        <v>245</v>
      </c>
      <c r="W7" s="91">
        <f>IF(U7="","",U7*0.75)</f>
        <v>490.5</v>
      </c>
      <c r="X7" s="92" t="s">
        <v>245</v>
      </c>
      <c r="Y7" s="146"/>
    </row>
    <row r="8" spans="1:25" ht="12.75" customHeight="1" x14ac:dyDescent="0.15">
      <c r="A8" s="151"/>
      <c r="B8" s="151"/>
      <c r="C8" s="95" t="s">
        <v>252</v>
      </c>
      <c r="D8" s="152"/>
      <c r="E8" s="152"/>
      <c r="F8" s="152"/>
      <c r="G8" s="149"/>
      <c r="H8" s="96">
        <v>21.4</v>
      </c>
      <c r="I8" s="97" t="s">
        <v>253</v>
      </c>
      <c r="J8" s="96">
        <f>IF(H8="","",ROUND(H8*0.75,2))</f>
        <v>16.05</v>
      </c>
      <c r="K8" s="97" t="s">
        <v>253</v>
      </c>
      <c r="L8" s="147"/>
      <c r="M8" s="98"/>
      <c r="N8" s="151"/>
      <c r="O8" s="151"/>
      <c r="P8" s="95" t="s">
        <v>254</v>
      </c>
      <c r="Q8" s="152"/>
      <c r="R8" s="152"/>
      <c r="S8" s="152"/>
      <c r="T8" s="149"/>
      <c r="U8" s="96">
        <v>22.5</v>
      </c>
      <c r="V8" s="97" t="s">
        <v>253</v>
      </c>
      <c r="W8" s="96">
        <f>IF(U8="","",ROUND(U8*0.75,2))</f>
        <v>16.88</v>
      </c>
      <c r="X8" s="97" t="s">
        <v>253</v>
      </c>
      <c r="Y8" s="147"/>
    </row>
    <row r="9" spans="1:25" ht="12.75" customHeight="1" x14ac:dyDescent="0.15">
      <c r="A9" s="151"/>
      <c r="B9" s="151"/>
      <c r="C9" s="95" t="s">
        <v>255</v>
      </c>
      <c r="D9" s="152"/>
      <c r="E9" s="152"/>
      <c r="F9" s="152"/>
      <c r="G9" s="149"/>
      <c r="H9" s="96">
        <v>23.2</v>
      </c>
      <c r="I9" s="97" t="s">
        <v>253</v>
      </c>
      <c r="J9" s="96">
        <f>IF(H9="","",ROUND(H9*0.75,2))</f>
        <v>17.399999999999999</v>
      </c>
      <c r="K9" s="97" t="s">
        <v>253</v>
      </c>
      <c r="L9" s="147"/>
      <c r="M9" s="98"/>
      <c r="N9" s="151"/>
      <c r="O9" s="151"/>
      <c r="P9" s="95" t="s">
        <v>256</v>
      </c>
      <c r="Q9" s="152"/>
      <c r="R9" s="152"/>
      <c r="S9" s="152"/>
      <c r="T9" s="149"/>
      <c r="U9" s="96">
        <v>16.7</v>
      </c>
      <c r="V9" s="97" t="s">
        <v>253</v>
      </c>
      <c r="W9" s="96">
        <f>IF(U9="","",ROUND(U9*0.75,2))</f>
        <v>12.53</v>
      </c>
      <c r="X9" s="97" t="s">
        <v>253</v>
      </c>
      <c r="Y9" s="147"/>
    </row>
    <row r="10" spans="1:25" ht="12.75" customHeight="1" x14ac:dyDescent="0.15">
      <c r="A10" s="151"/>
      <c r="B10" s="151"/>
      <c r="C10" s="95"/>
      <c r="D10" s="152"/>
      <c r="E10" s="152"/>
      <c r="F10" s="152"/>
      <c r="G10" s="149"/>
      <c r="H10" s="96">
        <v>88.1</v>
      </c>
      <c r="I10" s="97" t="s">
        <v>253</v>
      </c>
      <c r="J10" s="96">
        <f>IF(H10="","",ROUND(H10*0.75,2))</f>
        <v>66.08</v>
      </c>
      <c r="K10" s="97" t="s">
        <v>253</v>
      </c>
      <c r="L10" s="147"/>
      <c r="M10" s="98"/>
      <c r="N10" s="151"/>
      <c r="O10" s="151"/>
      <c r="P10" s="95" t="s">
        <v>257</v>
      </c>
      <c r="Q10" s="152"/>
      <c r="R10" s="152"/>
      <c r="S10" s="152"/>
      <c r="T10" s="149"/>
      <c r="U10" s="96">
        <v>100.5</v>
      </c>
      <c r="V10" s="97" t="s">
        <v>253</v>
      </c>
      <c r="W10" s="96">
        <f>IF(U10="","",ROUND(U10*0.75,2))</f>
        <v>75.38</v>
      </c>
      <c r="X10" s="97" t="s">
        <v>253</v>
      </c>
      <c r="Y10" s="147"/>
    </row>
    <row r="11" spans="1:25" ht="12.75" customHeight="1" x14ac:dyDescent="0.15">
      <c r="A11" s="151"/>
      <c r="B11" s="151"/>
      <c r="C11" s="99"/>
      <c r="D11" s="152"/>
      <c r="E11" s="152"/>
      <c r="F11" s="152"/>
      <c r="G11" s="149"/>
      <c r="H11" s="100">
        <v>1.5</v>
      </c>
      <c r="I11" s="101" t="s">
        <v>253</v>
      </c>
      <c r="J11" s="100">
        <f>IF(H11="","",ROUND(H11*0.75,2))</f>
        <v>1.1299999999999999</v>
      </c>
      <c r="K11" s="101" t="s">
        <v>253</v>
      </c>
      <c r="L11" s="148"/>
      <c r="M11" s="98"/>
      <c r="N11" s="151"/>
      <c r="O11" s="151"/>
      <c r="P11" s="99"/>
      <c r="Q11" s="152"/>
      <c r="R11" s="152"/>
      <c r="S11" s="152"/>
      <c r="T11" s="149"/>
      <c r="U11" s="100">
        <v>1.8</v>
      </c>
      <c r="V11" s="101" t="s">
        <v>253</v>
      </c>
      <c r="W11" s="100">
        <f>IF(U11="","",ROUND(U11*0.75,2))</f>
        <v>1.35</v>
      </c>
      <c r="X11" s="101" t="s">
        <v>253</v>
      </c>
      <c r="Y11" s="148"/>
    </row>
    <row r="12" spans="1:25" ht="12.75" customHeight="1" x14ac:dyDescent="0.15">
      <c r="A12" s="166">
        <v>2</v>
      </c>
      <c r="B12" s="155" t="s">
        <v>246</v>
      </c>
      <c r="C12" s="94" t="s">
        <v>247</v>
      </c>
      <c r="D12" s="152" t="s">
        <v>248</v>
      </c>
      <c r="E12" s="152" t="s">
        <v>258</v>
      </c>
      <c r="F12" s="152" t="s">
        <v>259</v>
      </c>
      <c r="G12" s="149" t="s">
        <v>251</v>
      </c>
      <c r="H12" s="102">
        <v>670</v>
      </c>
      <c r="I12" s="103" t="s">
        <v>260</v>
      </c>
      <c r="J12" s="91">
        <f>IF(H12="","",H12*0.75)</f>
        <v>502.5</v>
      </c>
      <c r="K12" s="103" t="s">
        <v>260</v>
      </c>
      <c r="L12" s="146"/>
      <c r="M12" s="104"/>
      <c r="N12" s="166">
        <v>17</v>
      </c>
      <c r="O12" s="155" t="s">
        <v>261</v>
      </c>
      <c r="P12" s="103" t="s">
        <v>93</v>
      </c>
      <c r="Q12" s="152" t="s">
        <v>262</v>
      </c>
      <c r="R12" s="152" t="s">
        <v>263</v>
      </c>
      <c r="S12" s="152" t="s">
        <v>264</v>
      </c>
      <c r="T12" s="149" t="s">
        <v>265</v>
      </c>
      <c r="U12" s="102">
        <v>653</v>
      </c>
      <c r="V12" s="103" t="s">
        <v>260</v>
      </c>
      <c r="W12" s="91">
        <f>IF(U12="","",U12*0.75)</f>
        <v>489.75</v>
      </c>
      <c r="X12" s="103" t="s">
        <v>260</v>
      </c>
      <c r="Y12" s="146"/>
    </row>
    <row r="13" spans="1:25" ht="12.75" customHeight="1" x14ac:dyDescent="0.15">
      <c r="A13" s="166"/>
      <c r="B13" s="155"/>
      <c r="C13" s="95" t="s">
        <v>254</v>
      </c>
      <c r="D13" s="156"/>
      <c r="E13" s="156"/>
      <c r="F13" s="152"/>
      <c r="G13" s="149"/>
      <c r="H13" s="96">
        <v>23.8</v>
      </c>
      <c r="I13" s="95" t="s">
        <v>253</v>
      </c>
      <c r="J13" s="96">
        <f t="shared" ref="J13:J76" si="0">IF(H13="","",ROUND(H13*0.75,2))</f>
        <v>17.850000000000001</v>
      </c>
      <c r="K13" s="95" t="s">
        <v>266</v>
      </c>
      <c r="L13" s="147"/>
      <c r="M13" s="104"/>
      <c r="N13" s="166"/>
      <c r="O13" s="155"/>
      <c r="P13" s="105" t="s">
        <v>267</v>
      </c>
      <c r="Q13" s="156"/>
      <c r="R13" s="156"/>
      <c r="S13" s="152"/>
      <c r="T13" s="149"/>
      <c r="U13" s="96">
        <v>20.8</v>
      </c>
      <c r="V13" s="95" t="s">
        <v>253</v>
      </c>
      <c r="W13" s="96">
        <f t="shared" ref="W13:W76" si="1">IF(U13="","",ROUND(U13*0.75,2))</f>
        <v>15.6</v>
      </c>
      <c r="X13" s="95" t="s">
        <v>253</v>
      </c>
      <c r="Y13" s="147"/>
    </row>
    <row r="14" spans="1:25" ht="12.75" customHeight="1" x14ac:dyDescent="0.15">
      <c r="A14" s="166"/>
      <c r="B14" s="155"/>
      <c r="C14" s="95" t="s">
        <v>256</v>
      </c>
      <c r="D14" s="156"/>
      <c r="E14" s="156"/>
      <c r="F14" s="152"/>
      <c r="G14" s="149"/>
      <c r="H14" s="96">
        <v>17.899999999999999</v>
      </c>
      <c r="I14" s="95" t="s">
        <v>253</v>
      </c>
      <c r="J14" s="96">
        <f t="shared" si="0"/>
        <v>13.43</v>
      </c>
      <c r="K14" s="95" t="s">
        <v>253</v>
      </c>
      <c r="L14" s="147"/>
      <c r="M14" s="104"/>
      <c r="N14" s="166"/>
      <c r="O14" s="155"/>
      <c r="P14" s="95" t="s">
        <v>42</v>
      </c>
      <c r="Q14" s="156"/>
      <c r="R14" s="156"/>
      <c r="S14" s="152"/>
      <c r="T14" s="149"/>
      <c r="U14" s="96">
        <v>19.600000000000001</v>
      </c>
      <c r="V14" s="95" t="s">
        <v>253</v>
      </c>
      <c r="W14" s="96">
        <f t="shared" si="1"/>
        <v>14.7</v>
      </c>
      <c r="X14" s="95" t="s">
        <v>253</v>
      </c>
      <c r="Y14" s="147"/>
    </row>
    <row r="15" spans="1:25" ht="12.75" customHeight="1" x14ac:dyDescent="0.15">
      <c r="A15" s="166"/>
      <c r="B15" s="155"/>
      <c r="C15" s="95" t="s">
        <v>77</v>
      </c>
      <c r="D15" s="156"/>
      <c r="E15" s="156"/>
      <c r="F15" s="152"/>
      <c r="G15" s="149"/>
      <c r="H15" s="96">
        <v>100</v>
      </c>
      <c r="I15" s="95" t="s">
        <v>253</v>
      </c>
      <c r="J15" s="96">
        <f t="shared" si="0"/>
        <v>75</v>
      </c>
      <c r="K15" s="95" t="s">
        <v>253</v>
      </c>
      <c r="L15" s="147"/>
      <c r="M15" s="104"/>
      <c r="N15" s="166"/>
      <c r="O15" s="155"/>
      <c r="P15" s="95" t="s">
        <v>68</v>
      </c>
      <c r="Q15" s="156"/>
      <c r="R15" s="156"/>
      <c r="S15" s="152"/>
      <c r="T15" s="149"/>
      <c r="U15" s="96">
        <v>96.1</v>
      </c>
      <c r="V15" s="95" t="s">
        <v>253</v>
      </c>
      <c r="W15" s="96">
        <f t="shared" si="1"/>
        <v>72.08</v>
      </c>
      <c r="X15" s="95" t="s">
        <v>253</v>
      </c>
      <c r="Y15" s="147"/>
    </row>
    <row r="16" spans="1:25" ht="12.75" customHeight="1" x14ac:dyDescent="0.15">
      <c r="A16" s="166"/>
      <c r="B16" s="155"/>
      <c r="C16" s="99"/>
      <c r="D16" s="156"/>
      <c r="E16" s="156"/>
      <c r="F16" s="152"/>
      <c r="G16" s="149"/>
      <c r="H16" s="100">
        <v>1.8</v>
      </c>
      <c r="I16" s="99" t="s">
        <v>268</v>
      </c>
      <c r="J16" s="100">
        <f t="shared" si="0"/>
        <v>1.35</v>
      </c>
      <c r="K16" s="99" t="s">
        <v>268</v>
      </c>
      <c r="L16" s="148"/>
      <c r="M16" s="104"/>
      <c r="N16" s="166"/>
      <c r="O16" s="155"/>
      <c r="P16" s="99"/>
      <c r="Q16" s="156"/>
      <c r="R16" s="156"/>
      <c r="S16" s="152"/>
      <c r="T16" s="149"/>
      <c r="U16" s="100">
        <v>2.1</v>
      </c>
      <c r="V16" s="99" t="s">
        <v>268</v>
      </c>
      <c r="W16" s="100">
        <f t="shared" si="1"/>
        <v>1.58</v>
      </c>
      <c r="X16" s="99" t="s">
        <v>268</v>
      </c>
      <c r="Y16" s="148"/>
    </row>
    <row r="17" spans="1:25" ht="12.75" customHeight="1" x14ac:dyDescent="0.15">
      <c r="A17" s="166">
        <v>3</v>
      </c>
      <c r="B17" s="155" t="s">
        <v>261</v>
      </c>
      <c r="C17" s="103" t="s">
        <v>93</v>
      </c>
      <c r="D17" s="152" t="s">
        <v>262</v>
      </c>
      <c r="E17" s="152" t="s">
        <v>263</v>
      </c>
      <c r="F17" s="152" t="s">
        <v>264</v>
      </c>
      <c r="G17" s="149" t="s">
        <v>265</v>
      </c>
      <c r="H17" s="102">
        <v>653</v>
      </c>
      <c r="I17" s="92" t="s">
        <v>245</v>
      </c>
      <c r="J17" s="91">
        <f>IF(H17="","",H17*0.75)</f>
        <v>489.75</v>
      </c>
      <c r="K17" s="92" t="s">
        <v>245</v>
      </c>
      <c r="L17" s="106" t="s">
        <v>269</v>
      </c>
      <c r="M17" s="93"/>
      <c r="N17" s="166">
        <v>18</v>
      </c>
      <c r="O17" s="155" t="s">
        <v>270</v>
      </c>
      <c r="P17" s="107" t="s">
        <v>105</v>
      </c>
      <c r="Q17" s="152" t="s">
        <v>271</v>
      </c>
      <c r="R17" s="152" t="s">
        <v>272</v>
      </c>
      <c r="S17" s="152" t="s">
        <v>273</v>
      </c>
      <c r="T17" s="149" t="s">
        <v>274</v>
      </c>
      <c r="U17" s="102">
        <v>558</v>
      </c>
      <c r="V17" s="92" t="s">
        <v>245</v>
      </c>
      <c r="W17" s="91">
        <f>IF(U17="","",U17*0.75)</f>
        <v>418.5</v>
      </c>
      <c r="X17" s="92" t="s">
        <v>245</v>
      </c>
      <c r="Y17" s="106" t="s">
        <v>269</v>
      </c>
    </row>
    <row r="18" spans="1:25" ht="12.75" customHeight="1" x14ac:dyDescent="0.15">
      <c r="A18" s="167"/>
      <c r="B18" s="155"/>
      <c r="C18" s="105" t="s">
        <v>267</v>
      </c>
      <c r="D18" s="152"/>
      <c r="E18" s="152"/>
      <c r="F18" s="152"/>
      <c r="G18" s="149"/>
      <c r="H18" s="96">
        <v>20.8</v>
      </c>
      <c r="I18" s="95" t="s">
        <v>253</v>
      </c>
      <c r="J18" s="96">
        <f>IF(H18="","",ROUND(H18*0.75,2))</f>
        <v>15.6</v>
      </c>
      <c r="K18" s="95" t="s">
        <v>253</v>
      </c>
      <c r="L18" s="108" t="s">
        <v>275</v>
      </c>
      <c r="M18" s="104"/>
      <c r="N18" s="167"/>
      <c r="O18" s="155"/>
      <c r="P18" s="95" t="s">
        <v>108</v>
      </c>
      <c r="Q18" s="152"/>
      <c r="R18" s="152"/>
      <c r="S18" s="152"/>
      <c r="T18" s="149"/>
      <c r="U18" s="96">
        <v>19.8</v>
      </c>
      <c r="V18" s="95" t="s">
        <v>253</v>
      </c>
      <c r="W18" s="96">
        <f>IF(U18="","",ROUND(U18*0.75,2))</f>
        <v>14.85</v>
      </c>
      <c r="X18" s="95" t="s">
        <v>253</v>
      </c>
      <c r="Y18" s="108" t="s">
        <v>276</v>
      </c>
    </row>
    <row r="19" spans="1:25" ht="12.75" customHeight="1" x14ac:dyDescent="0.15">
      <c r="A19" s="167"/>
      <c r="B19" s="155"/>
      <c r="C19" s="95" t="s">
        <v>42</v>
      </c>
      <c r="D19" s="152"/>
      <c r="E19" s="152"/>
      <c r="F19" s="152"/>
      <c r="G19" s="149"/>
      <c r="H19" s="96">
        <v>19.600000000000001</v>
      </c>
      <c r="I19" s="95" t="s">
        <v>253</v>
      </c>
      <c r="J19" s="96">
        <f t="shared" si="0"/>
        <v>14.7</v>
      </c>
      <c r="K19" s="95" t="s">
        <v>253</v>
      </c>
      <c r="L19" s="108" t="s">
        <v>277</v>
      </c>
      <c r="M19" s="104"/>
      <c r="N19" s="167"/>
      <c r="O19" s="155"/>
      <c r="P19" s="95" t="s">
        <v>278</v>
      </c>
      <c r="Q19" s="152"/>
      <c r="R19" s="152"/>
      <c r="S19" s="152"/>
      <c r="T19" s="149"/>
      <c r="U19" s="96">
        <v>17.600000000000001</v>
      </c>
      <c r="V19" s="95" t="s">
        <v>253</v>
      </c>
      <c r="W19" s="96">
        <f t="shared" si="1"/>
        <v>13.2</v>
      </c>
      <c r="X19" s="95" t="s">
        <v>253</v>
      </c>
      <c r="Y19" s="108"/>
    </row>
    <row r="20" spans="1:25" ht="12.75" customHeight="1" x14ac:dyDescent="0.15">
      <c r="A20" s="167"/>
      <c r="B20" s="155"/>
      <c r="C20" s="95" t="s">
        <v>68</v>
      </c>
      <c r="D20" s="152"/>
      <c r="E20" s="152"/>
      <c r="F20" s="152"/>
      <c r="G20" s="149"/>
      <c r="H20" s="96">
        <v>96.1</v>
      </c>
      <c r="I20" s="95" t="s">
        <v>253</v>
      </c>
      <c r="J20" s="96">
        <f t="shared" si="0"/>
        <v>72.08</v>
      </c>
      <c r="K20" s="95" t="s">
        <v>253</v>
      </c>
      <c r="L20" s="108"/>
      <c r="M20" s="104"/>
      <c r="N20" s="167"/>
      <c r="O20" s="155"/>
      <c r="P20" s="95"/>
      <c r="Q20" s="152"/>
      <c r="R20" s="152"/>
      <c r="S20" s="152"/>
      <c r="T20" s="149"/>
      <c r="U20" s="96">
        <v>77.099999999999994</v>
      </c>
      <c r="V20" s="95" t="s">
        <v>253</v>
      </c>
      <c r="W20" s="96">
        <f t="shared" si="1"/>
        <v>57.83</v>
      </c>
      <c r="X20" s="95" t="s">
        <v>253</v>
      </c>
      <c r="Y20" s="108"/>
    </row>
    <row r="21" spans="1:25" ht="12.75" customHeight="1" x14ac:dyDescent="0.15">
      <c r="A21" s="167"/>
      <c r="B21" s="155"/>
      <c r="C21" s="99"/>
      <c r="D21" s="152"/>
      <c r="E21" s="152"/>
      <c r="F21" s="152"/>
      <c r="G21" s="149"/>
      <c r="H21" s="100">
        <v>2.1</v>
      </c>
      <c r="I21" s="99" t="s">
        <v>253</v>
      </c>
      <c r="J21" s="100">
        <f t="shared" si="0"/>
        <v>1.58</v>
      </c>
      <c r="K21" s="99" t="s">
        <v>253</v>
      </c>
      <c r="L21" s="109"/>
      <c r="M21" s="104"/>
      <c r="N21" s="167"/>
      <c r="O21" s="155"/>
      <c r="P21" s="99"/>
      <c r="Q21" s="152"/>
      <c r="R21" s="152"/>
      <c r="S21" s="152"/>
      <c r="T21" s="149"/>
      <c r="U21" s="100">
        <v>1.6</v>
      </c>
      <c r="V21" s="99" t="s">
        <v>253</v>
      </c>
      <c r="W21" s="100">
        <f t="shared" si="1"/>
        <v>1.2</v>
      </c>
      <c r="X21" s="99" t="s">
        <v>253</v>
      </c>
      <c r="Y21" s="109"/>
    </row>
    <row r="22" spans="1:25" ht="12.75" customHeight="1" x14ac:dyDescent="0.15">
      <c r="A22" s="166">
        <v>4</v>
      </c>
      <c r="B22" s="155" t="s">
        <v>270</v>
      </c>
      <c r="C22" s="107" t="s">
        <v>384</v>
      </c>
      <c r="D22" s="152" t="s">
        <v>387</v>
      </c>
      <c r="E22" s="152" t="s">
        <v>388</v>
      </c>
      <c r="F22" s="152" t="s">
        <v>386</v>
      </c>
      <c r="G22" s="149" t="s">
        <v>385</v>
      </c>
      <c r="H22" s="102"/>
      <c r="I22" s="92" t="s">
        <v>245</v>
      </c>
      <c r="J22" s="91" t="str">
        <f>IF(H22="","",H22*0.75)</f>
        <v/>
      </c>
      <c r="K22" s="92" t="s">
        <v>245</v>
      </c>
      <c r="L22" s="106" t="s">
        <v>269</v>
      </c>
      <c r="M22" s="93"/>
      <c r="N22" s="166">
        <v>19</v>
      </c>
      <c r="O22" s="155" t="s">
        <v>27</v>
      </c>
      <c r="P22" s="110" t="s">
        <v>174</v>
      </c>
      <c r="Q22" s="152" t="s">
        <v>279</v>
      </c>
      <c r="R22" s="152" t="s">
        <v>280</v>
      </c>
      <c r="S22" s="152" t="s">
        <v>281</v>
      </c>
      <c r="T22" s="149" t="s">
        <v>282</v>
      </c>
      <c r="U22" s="102">
        <v>615</v>
      </c>
      <c r="V22" s="92" t="s">
        <v>245</v>
      </c>
      <c r="W22" s="91">
        <f>IF(U22="","",U22*0.75)</f>
        <v>461.25</v>
      </c>
      <c r="X22" s="92" t="s">
        <v>245</v>
      </c>
      <c r="Y22" s="106" t="s">
        <v>269</v>
      </c>
    </row>
    <row r="23" spans="1:25" ht="12.75" customHeight="1" x14ac:dyDescent="0.15">
      <c r="A23" s="167"/>
      <c r="B23" s="155"/>
      <c r="C23" s="95" t="s">
        <v>382</v>
      </c>
      <c r="D23" s="152"/>
      <c r="E23" s="152"/>
      <c r="F23" s="152"/>
      <c r="G23" s="149"/>
      <c r="H23" s="96"/>
      <c r="I23" s="95" t="s">
        <v>253</v>
      </c>
      <c r="J23" s="96" t="str">
        <f>IF(H23="","",ROUND(H23*0.75,2))</f>
        <v/>
      </c>
      <c r="K23" s="95" t="s">
        <v>253</v>
      </c>
      <c r="L23" s="108" t="s">
        <v>381</v>
      </c>
      <c r="M23" s="104"/>
      <c r="N23" s="167"/>
      <c r="O23" s="155"/>
      <c r="P23" s="95" t="s">
        <v>116</v>
      </c>
      <c r="Q23" s="152"/>
      <c r="R23" s="152"/>
      <c r="S23" s="152"/>
      <c r="T23" s="149"/>
      <c r="U23" s="96">
        <v>21.7</v>
      </c>
      <c r="V23" s="95" t="s">
        <v>253</v>
      </c>
      <c r="W23" s="96">
        <f>IF(U23="","",ROUND(U23*0.75,2))</f>
        <v>16.28</v>
      </c>
      <c r="X23" s="95" t="s">
        <v>253</v>
      </c>
      <c r="Y23" s="108" t="s">
        <v>283</v>
      </c>
    </row>
    <row r="24" spans="1:25" ht="12.75" customHeight="1" x14ac:dyDescent="0.15">
      <c r="A24" s="167"/>
      <c r="B24" s="155"/>
      <c r="C24" s="95" t="s">
        <v>383</v>
      </c>
      <c r="D24" s="152"/>
      <c r="E24" s="152"/>
      <c r="F24" s="152"/>
      <c r="G24" s="149"/>
      <c r="H24" s="96"/>
      <c r="I24" s="95" t="s">
        <v>253</v>
      </c>
      <c r="J24" s="96" t="str">
        <f t="shared" si="0"/>
        <v/>
      </c>
      <c r="K24" s="95" t="s">
        <v>253</v>
      </c>
      <c r="L24" s="108" t="s">
        <v>277</v>
      </c>
      <c r="M24" s="104"/>
      <c r="N24" s="167"/>
      <c r="O24" s="155"/>
      <c r="P24" s="95" t="s">
        <v>284</v>
      </c>
      <c r="Q24" s="152"/>
      <c r="R24" s="152"/>
      <c r="S24" s="152"/>
      <c r="T24" s="149"/>
      <c r="U24" s="96">
        <v>17.600000000000001</v>
      </c>
      <c r="V24" s="95" t="s">
        <v>253</v>
      </c>
      <c r="W24" s="96">
        <f t="shared" si="1"/>
        <v>13.2</v>
      </c>
      <c r="X24" s="95" t="s">
        <v>253</v>
      </c>
      <c r="Y24" s="108"/>
    </row>
    <row r="25" spans="1:25" ht="12.75" customHeight="1" x14ac:dyDescent="0.15">
      <c r="A25" s="167"/>
      <c r="B25" s="155"/>
      <c r="C25" s="95"/>
      <c r="D25" s="152"/>
      <c r="E25" s="152"/>
      <c r="F25" s="152"/>
      <c r="G25" s="149"/>
      <c r="H25" s="96"/>
      <c r="I25" s="95" t="s">
        <v>253</v>
      </c>
      <c r="J25" s="96" t="str">
        <f t="shared" si="0"/>
        <v/>
      </c>
      <c r="K25" s="95" t="s">
        <v>253</v>
      </c>
      <c r="L25" s="108"/>
      <c r="M25" s="104"/>
      <c r="N25" s="167"/>
      <c r="O25" s="155"/>
      <c r="P25" s="95" t="s">
        <v>75</v>
      </c>
      <c r="Q25" s="152"/>
      <c r="R25" s="152"/>
      <c r="S25" s="152"/>
      <c r="T25" s="149"/>
      <c r="U25" s="96">
        <v>89</v>
      </c>
      <c r="V25" s="95" t="s">
        <v>253</v>
      </c>
      <c r="W25" s="96">
        <f t="shared" si="1"/>
        <v>66.75</v>
      </c>
      <c r="X25" s="95" t="s">
        <v>253</v>
      </c>
      <c r="Y25" s="108"/>
    </row>
    <row r="26" spans="1:25" ht="12.75" customHeight="1" x14ac:dyDescent="0.15">
      <c r="A26" s="167"/>
      <c r="B26" s="155"/>
      <c r="C26" s="99"/>
      <c r="D26" s="152"/>
      <c r="E26" s="152"/>
      <c r="F26" s="152"/>
      <c r="G26" s="149"/>
      <c r="H26" s="100"/>
      <c r="I26" s="99" t="s">
        <v>253</v>
      </c>
      <c r="J26" s="100" t="str">
        <f t="shared" si="0"/>
        <v/>
      </c>
      <c r="K26" s="99" t="s">
        <v>253</v>
      </c>
      <c r="L26" s="109"/>
      <c r="M26" s="104"/>
      <c r="N26" s="167"/>
      <c r="O26" s="155"/>
      <c r="P26" s="95" t="s">
        <v>119</v>
      </c>
      <c r="Q26" s="152"/>
      <c r="R26" s="152"/>
      <c r="S26" s="152"/>
      <c r="T26" s="149"/>
      <c r="U26" s="100">
        <v>1.2</v>
      </c>
      <c r="V26" s="99" t="s">
        <v>253</v>
      </c>
      <c r="W26" s="100">
        <f t="shared" si="1"/>
        <v>0.9</v>
      </c>
      <c r="X26" s="99" t="s">
        <v>253</v>
      </c>
      <c r="Y26" s="109"/>
    </row>
    <row r="27" spans="1:25" ht="12.75" customHeight="1" x14ac:dyDescent="0.15">
      <c r="A27" s="163" t="s">
        <v>285</v>
      </c>
      <c r="B27" s="165" t="s">
        <v>286</v>
      </c>
      <c r="C27" s="110" t="s">
        <v>287</v>
      </c>
      <c r="D27" s="152" t="s">
        <v>288</v>
      </c>
      <c r="E27" s="152" t="s">
        <v>289</v>
      </c>
      <c r="F27" s="152" t="s">
        <v>290</v>
      </c>
      <c r="G27" s="149" t="s">
        <v>291</v>
      </c>
      <c r="H27" s="102">
        <v>608</v>
      </c>
      <c r="I27" s="92" t="s">
        <v>245</v>
      </c>
      <c r="J27" s="91">
        <f>IF(H27="","",H27*0.75)</f>
        <v>456</v>
      </c>
      <c r="K27" s="92" t="s">
        <v>245</v>
      </c>
      <c r="L27" s="106" t="s">
        <v>269</v>
      </c>
      <c r="M27" s="93"/>
      <c r="N27" s="166">
        <v>20</v>
      </c>
      <c r="O27" s="155" t="s">
        <v>292</v>
      </c>
      <c r="P27" s="111" t="s">
        <v>124</v>
      </c>
      <c r="Q27" s="152" t="s">
        <v>293</v>
      </c>
      <c r="R27" s="152" t="s">
        <v>294</v>
      </c>
      <c r="S27" s="152" t="s">
        <v>295</v>
      </c>
      <c r="T27" s="149" t="s">
        <v>296</v>
      </c>
      <c r="U27" s="102">
        <v>593</v>
      </c>
      <c r="V27" s="92" t="s">
        <v>245</v>
      </c>
      <c r="W27" s="91">
        <f>IF(U27="","",U27*0.75)</f>
        <v>444.75</v>
      </c>
      <c r="X27" s="92" t="s">
        <v>245</v>
      </c>
      <c r="Y27" s="106" t="s">
        <v>269</v>
      </c>
    </row>
    <row r="28" spans="1:25" ht="12.75" customHeight="1" x14ac:dyDescent="0.15">
      <c r="A28" s="164"/>
      <c r="B28" s="165"/>
      <c r="C28" s="95" t="s">
        <v>116</v>
      </c>
      <c r="D28" s="152"/>
      <c r="E28" s="152"/>
      <c r="F28" s="152"/>
      <c r="G28" s="149"/>
      <c r="H28" s="96">
        <v>22.9</v>
      </c>
      <c r="I28" s="95" t="s">
        <v>253</v>
      </c>
      <c r="J28" s="96">
        <f>IF(H28="","",ROUND(H28*0.75,2))</f>
        <v>17.18</v>
      </c>
      <c r="K28" s="95" t="s">
        <v>253</v>
      </c>
      <c r="L28" s="108" t="s">
        <v>283</v>
      </c>
      <c r="M28" s="104"/>
      <c r="N28" s="167"/>
      <c r="O28" s="155"/>
      <c r="P28" s="95" t="s">
        <v>127</v>
      </c>
      <c r="Q28" s="152"/>
      <c r="R28" s="152"/>
      <c r="S28" s="152"/>
      <c r="T28" s="149"/>
      <c r="U28" s="96">
        <v>25.2</v>
      </c>
      <c r="V28" s="95" t="s">
        <v>253</v>
      </c>
      <c r="W28" s="96">
        <f>IF(U28="","",ROUND(U28*0.75,2))</f>
        <v>18.899999999999999</v>
      </c>
      <c r="X28" s="95" t="s">
        <v>253</v>
      </c>
      <c r="Y28" s="108" t="s">
        <v>297</v>
      </c>
    </row>
    <row r="29" spans="1:25" ht="12.75" customHeight="1" x14ac:dyDescent="0.15">
      <c r="A29" s="164"/>
      <c r="B29" s="165"/>
      <c r="C29" s="95" t="s">
        <v>284</v>
      </c>
      <c r="D29" s="152"/>
      <c r="E29" s="152"/>
      <c r="F29" s="152"/>
      <c r="G29" s="149"/>
      <c r="H29" s="96">
        <v>16.399999999999999</v>
      </c>
      <c r="I29" s="95" t="s">
        <v>253</v>
      </c>
      <c r="J29" s="96">
        <f t="shared" si="0"/>
        <v>12.3</v>
      </c>
      <c r="K29" s="95" t="s">
        <v>253</v>
      </c>
      <c r="L29" s="108"/>
      <c r="M29" s="104"/>
      <c r="N29" s="167"/>
      <c r="O29" s="155"/>
      <c r="P29" s="95" t="s">
        <v>68</v>
      </c>
      <c r="Q29" s="152"/>
      <c r="R29" s="152"/>
      <c r="S29" s="152"/>
      <c r="T29" s="149"/>
      <c r="U29" s="96">
        <v>21.5</v>
      </c>
      <c r="V29" s="95" t="s">
        <v>253</v>
      </c>
      <c r="W29" s="96">
        <f t="shared" si="1"/>
        <v>16.13</v>
      </c>
      <c r="X29" s="95" t="s">
        <v>253</v>
      </c>
      <c r="Y29" s="108"/>
    </row>
    <row r="30" spans="1:25" ht="12.75" customHeight="1" x14ac:dyDescent="0.15">
      <c r="A30" s="164"/>
      <c r="B30" s="165"/>
      <c r="C30" s="95" t="s">
        <v>75</v>
      </c>
      <c r="D30" s="152"/>
      <c r="E30" s="152"/>
      <c r="F30" s="152"/>
      <c r="G30" s="149"/>
      <c r="H30" s="96">
        <v>89.9</v>
      </c>
      <c r="I30" s="95" t="s">
        <v>253</v>
      </c>
      <c r="J30" s="96">
        <f t="shared" si="0"/>
        <v>67.430000000000007</v>
      </c>
      <c r="K30" s="95" t="s">
        <v>253</v>
      </c>
      <c r="L30" s="108"/>
      <c r="M30" s="104"/>
      <c r="N30" s="167"/>
      <c r="O30" s="155"/>
      <c r="P30" s="95"/>
      <c r="Q30" s="152"/>
      <c r="R30" s="152"/>
      <c r="S30" s="152"/>
      <c r="T30" s="149"/>
      <c r="U30" s="96">
        <v>74.8</v>
      </c>
      <c r="V30" s="95" t="s">
        <v>253</v>
      </c>
      <c r="W30" s="96">
        <f t="shared" si="1"/>
        <v>56.1</v>
      </c>
      <c r="X30" s="95" t="s">
        <v>253</v>
      </c>
      <c r="Y30" s="108"/>
    </row>
    <row r="31" spans="1:25" ht="12.75" customHeight="1" x14ac:dyDescent="0.15">
      <c r="A31" s="164"/>
      <c r="B31" s="165"/>
      <c r="C31" s="99" t="s">
        <v>119</v>
      </c>
      <c r="D31" s="152"/>
      <c r="E31" s="152"/>
      <c r="F31" s="152"/>
      <c r="G31" s="149"/>
      <c r="H31" s="100">
        <v>1.3</v>
      </c>
      <c r="I31" s="99" t="s">
        <v>253</v>
      </c>
      <c r="J31" s="100">
        <f t="shared" si="0"/>
        <v>0.98</v>
      </c>
      <c r="K31" s="99" t="s">
        <v>253</v>
      </c>
      <c r="L31" s="109"/>
      <c r="M31" s="104"/>
      <c r="N31" s="167"/>
      <c r="O31" s="155"/>
      <c r="P31" s="99"/>
      <c r="Q31" s="152"/>
      <c r="R31" s="152"/>
      <c r="S31" s="152"/>
      <c r="T31" s="149"/>
      <c r="U31" s="100">
        <v>2.6</v>
      </c>
      <c r="V31" s="99" t="s">
        <v>253</v>
      </c>
      <c r="W31" s="100">
        <f t="shared" si="1"/>
        <v>1.95</v>
      </c>
      <c r="X31" s="99" t="s">
        <v>253</v>
      </c>
      <c r="Y31" s="109"/>
    </row>
    <row r="32" spans="1:25" ht="12.75" customHeight="1" x14ac:dyDescent="0.15">
      <c r="A32" s="151">
        <v>6</v>
      </c>
      <c r="B32" s="155" t="s">
        <v>292</v>
      </c>
      <c r="C32" s="111" t="s">
        <v>124</v>
      </c>
      <c r="D32" s="152" t="s">
        <v>293</v>
      </c>
      <c r="E32" s="152" t="s">
        <v>294</v>
      </c>
      <c r="F32" s="152" t="s">
        <v>295</v>
      </c>
      <c r="G32" s="149" t="s">
        <v>296</v>
      </c>
      <c r="H32" s="102">
        <v>593</v>
      </c>
      <c r="I32" s="92" t="s">
        <v>245</v>
      </c>
      <c r="J32" s="91">
        <f>IF(H32="","",H32*0.75)</f>
        <v>444.75</v>
      </c>
      <c r="K32" s="92" t="s">
        <v>245</v>
      </c>
      <c r="L32" s="106" t="s">
        <v>269</v>
      </c>
      <c r="M32" s="93"/>
      <c r="N32" s="163" t="s">
        <v>298</v>
      </c>
      <c r="O32" s="165" t="s">
        <v>286</v>
      </c>
      <c r="P32" s="90" t="s">
        <v>299</v>
      </c>
      <c r="Q32" s="152" t="s">
        <v>300</v>
      </c>
      <c r="R32" s="152" t="s">
        <v>301</v>
      </c>
      <c r="S32" s="152" t="s">
        <v>302</v>
      </c>
      <c r="T32" s="149" t="s">
        <v>303</v>
      </c>
      <c r="U32" s="102">
        <v>670</v>
      </c>
      <c r="V32" s="92" t="s">
        <v>245</v>
      </c>
      <c r="W32" s="91">
        <f>IF(U32="","",U32*0.75)</f>
        <v>502.5</v>
      </c>
      <c r="X32" s="92" t="s">
        <v>245</v>
      </c>
      <c r="Y32" s="106" t="s">
        <v>269</v>
      </c>
    </row>
    <row r="33" spans="1:25" ht="12.75" customHeight="1" x14ac:dyDescent="0.15">
      <c r="A33" s="154"/>
      <c r="B33" s="155"/>
      <c r="C33" s="95" t="s">
        <v>127</v>
      </c>
      <c r="D33" s="152"/>
      <c r="E33" s="152"/>
      <c r="F33" s="152"/>
      <c r="G33" s="149"/>
      <c r="H33" s="96">
        <v>25.2</v>
      </c>
      <c r="I33" s="95" t="s">
        <v>253</v>
      </c>
      <c r="J33" s="96">
        <f>IF(H33="","",ROUND(H33*0.75,2))</f>
        <v>18.899999999999999</v>
      </c>
      <c r="K33" s="95" t="s">
        <v>253</v>
      </c>
      <c r="L33" s="108" t="s">
        <v>304</v>
      </c>
      <c r="M33" s="104"/>
      <c r="N33" s="164"/>
      <c r="O33" s="165"/>
      <c r="P33" s="95" t="s">
        <v>135</v>
      </c>
      <c r="Q33" s="152"/>
      <c r="R33" s="152"/>
      <c r="S33" s="152"/>
      <c r="T33" s="149"/>
      <c r="U33" s="96">
        <v>20.9</v>
      </c>
      <c r="V33" s="95" t="s">
        <v>253</v>
      </c>
      <c r="W33" s="96">
        <f>IF(U33="","",ROUND(U33*0.75,2))</f>
        <v>15.68</v>
      </c>
      <c r="X33" s="95" t="s">
        <v>253</v>
      </c>
      <c r="Y33" s="108" t="s">
        <v>305</v>
      </c>
    </row>
    <row r="34" spans="1:25" ht="12.75" customHeight="1" x14ac:dyDescent="0.15">
      <c r="A34" s="154"/>
      <c r="B34" s="155"/>
      <c r="C34" s="95" t="s">
        <v>68</v>
      </c>
      <c r="D34" s="152"/>
      <c r="E34" s="152"/>
      <c r="F34" s="152"/>
      <c r="G34" s="149"/>
      <c r="H34" s="96">
        <v>21.5</v>
      </c>
      <c r="I34" s="95" t="s">
        <v>253</v>
      </c>
      <c r="J34" s="96">
        <f t="shared" si="0"/>
        <v>16.13</v>
      </c>
      <c r="K34" s="95" t="s">
        <v>253</v>
      </c>
      <c r="L34" s="108"/>
      <c r="M34" s="104"/>
      <c r="N34" s="164"/>
      <c r="O34" s="165"/>
      <c r="P34" s="95" t="s">
        <v>180</v>
      </c>
      <c r="Q34" s="152"/>
      <c r="R34" s="152"/>
      <c r="S34" s="152"/>
      <c r="T34" s="149"/>
      <c r="U34" s="96">
        <v>20.399999999999999</v>
      </c>
      <c r="V34" s="95" t="s">
        <v>253</v>
      </c>
      <c r="W34" s="96">
        <f t="shared" si="1"/>
        <v>15.3</v>
      </c>
      <c r="X34" s="95" t="s">
        <v>253</v>
      </c>
      <c r="Y34" s="108" t="s">
        <v>277</v>
      </c>
    </row>
    <row r="35" spans="1:25" ht="12.75" customHeight="1" x14ac:dyDescent="0.15">
      <c r="A35" s="154"/>
      <c r="B35" s="155"/>
      <c r="C35" s="95"/>
      <c r="D35" s="152"/>
      <c r="E35" s="152"/>
      <c r="F35" s="152"/>
      <c r="G35" s="149"/>
      <c r="H35" s="96">
        <v>74.8</v>
      </c>
      <c r="I35" s="95" t="s">
        <v>253</v>
      </c>
      <c r="J35" s="96">
        <f t="shared" si="0"/>
        <v>56.1</v>
      </c>
      <c r="K35" s="95" t="s">
        <v>253</v>
      </c>
      <c r="L35" s="108"/>
      <c r="M35" s="104"/>
      <c r="N35" s="164"/>
      <c r="O35" s="165"/>
      <c r="P35" s="95"/>
      <c r="Q35" s="152"/>
      <c r="R35" s="152"/>
      <c r="S35" s="152"/>
      <c r="T35" s="149"/>
      <c r="U35" s="96">
        <v>99.4</v>
      </c>
      <c r="V35" s="95" t="s">
        <v>253</v>
      </c>
      <c r="W35" s="96">
        <f t="shared" si="1"/>
        <v>74.55</v>
      </c>
      <c r="X35" s="95" t="s">
        <v>253</v>
      </c>
      <c r="Y35" s="108"/>
    </row>
    <row r="36" spans="1:25" ht="12.75" customHeight="1" x14ac:dyDescent="0.15">
      <c r="A36" s="154"/>
      <c r="B36" s="155"/>
      <c r="C36" s="99"/>
      <c r="D36" s="152"/>
      <c r="E36" s="152"/>
      <c r="F36" s="152"/>
      <c r="G36" s="149"/>
      <c r="H36" s="100">
        <v>2.6</v>
      </c>
      <c r="I36" s="99" t="s">
        <v>253</v>
      </c>
      <c r="J36" s="100">
        <f t="shared" si="0"/>
        <v>1.95</v>
      </c>
      <c r="K36" s="99" t="s">
        <v>253</v>
      </c>
      <c r="L36" s="109"/>
      <c r="M36" s="104"/>
      <c r="N36" s="164"/>
      <c r="O36" s="165"/>
      <c r="P36" s="99"/>
      <c r="Q36" s="152"/>
      <c r="R36" s="152"/>
      <c r="S36" s="152"/>
      <c r="T36" s="149"/>
      <c r="U36" s="100">
        <v>1.7</v>
      </c>
      <c r="V36" s="99" t="s">
        <v>253</v>
      </c>
      <c r="W36" s="100">
        <f t="shared" si="1"/>
        <v>1.28</v>
      </c>
      <c r="X36" s="99" t="s">
        <v>253</v>
      </c>
      <c r="Y36" s="109"/>
    </row>
    <row r="37" spans="1:25" ht="12.75" customHeight="1" x14ac:dyDescent="0.15">
      <c r="A37" s="151">
        <v>7</v>
      </c>
      <c r="B37" s="155" t="s">
        <v>306</v>
      </c>
      <c r="C37" s="90" t="s">
        <v>132</v>
      </c>
      <c r="D37" s="152" t="s">
        <v>307</v>
      </c>
      <c r="E37" s="152" t="s">
        <v>308</v>
      </c>
      <c r="F37" s="152" t="s">
        <v>309</v>
      </c>
      <c r="G37" s="149" t="s">
        <v>310</v>
      </c>
      <c r="H37" s="102">
        <v>687</v>
      </c>
      <c r="I37" s="92" t="s">
        <v>245</v>
      </c>
      <c r="J37" s="91">
        <f>IF(H37="","",H37*0.75)</f>
        <v>515.25</v>
      </c>
      <c r="K37" s="92" t="s">
        <v>245</v>
      </c>
      <c r="L37" s="106" t="s">
        <v>269</v>
      </c>
      <c r="M37" s="93"/>
      <c r="N37" s="151">
        <v>22</v>
      </c>
      <c r="O37" s="155" t="s">
        <v>239</v>
      </c>
      <c r="P37" s="110" t="s">
        <v>311</v>
      </c>
      <c r="Q37" s="152" t="s">
        <v>312</v>
      </c>
      <c r="R37" s="152" t="s">
        <v>313</v>
      </c>
      <c r="S37" s="152" t="s">
        <v>314</v>
      </c>
      <c r="T37" s="149" t="s">
        <v>303</v>
      </c>
      <c r="U37" s="102">
        <v>521</v>
      </c>
      <c r="V37" s="92" t="s">
        <v>245</v>
      </c>
      <c r="W37" s="91">
        <f>IF(U37="","",U37*0.75)</f>
        <v>390.75</v>
      </c>
      <c r="X37" s="92" t="s">
        <v>245</v>
      </c>
      <c r="Y37" s="146"/>
    </row>
    <row r="38" spans="1:25" ht="12.75" customHeight="1" x14ac:dyDescent="0.15">
      <c r="A38" s="154"/>
      <c r="B38" s="155"/>
      <c r="C38" s="95" t="s">
        <v>135</v>
      </c>
      <c r="D38" s="152"/>
      <c r="E38" s="152"/>
      <c r="F38" s="152"/>
      <c r="G38" s="149"/>
      <c r="H38" s="96">
        <v>24.1</v>
      </c>
      <c r="I38" s="95" t="s">
        <v>253</v>
      </c>
      <c r="J38" s="96">
        <f>IF(H38="","",ROUND(H38*0.75,2))</f>
        <v>18.079999999999998</v>
      </c>
      <c r="K38" s="95" t="s">
        <v>253</v>
      </c>
      <c r="L38" s="108" t="s">
        <v>315</v>
      </c>
      <c r="M38" s="104"/>
      <c r="N38" s="154"/>
      <c r="O38" s="155"/>
      <c r="P38" s="95" t="s">
        <v>316</v>
      </c>
      <c r="Q38" s="152"/>
      <c r="R38" s="152"/>
      <c r="S38" s="152"/>
      <c r="T38" s="149"/>
      <c r="U38" s="96">
        <v>20</v>
      </c>
      <c r="V38" s="95" t="s">
        <v>253</v>
      </c>
      <c r="W38" s="96">
        <f>IF(U38="","",ROUND(U38*0.75,2))</f>
        <v>15</v>
      </c>
      <c r="X38" s="95" t="s">
        <v>253</v>
      </c>
      <c r="Y38" s="147"/>
    </row>
    <row r="39" spans="1:25" ht="12.75" customHeight="1" x14ac:dyDescent="0.15">
      <c r="A39" s="154"/>
      <c r="B39" s="155"/>
      <c r="C39" s="95" t="s">
        <v>119</v>
      </c>
      <c r="D39" s="152"/>
      <c r="E39" s="152"/>
      <c r="F39" s="152"/>
      <c r="G39" s="149"/>
      <c r="H39" s="96">
        <v>25.3</v>
      </c>
      <c r="I39" s="95" t="s">
        <v>253</v>
      </c>
      <c r="J39" s="96">
        <f t="shared" si="0"/>
        <v>18.98</v>
      </c>
      <c r="K39" s="95" t="s">
        <v>253</v>
      </c>
      <c r="L39" s="108" t="s">
        <v>317</v>
      </c>
      <c r="M39" s="104"/>
      <c r="N39" s="154"/>
      <c r="O39" s="155"/>
      <c r="P39" s="95" t="s">
        <v>318</v>
      </c>
      <c r="Q39" s="152"/>
      <c r="R39" s="152"/>
      <c r="S39" s="152"/>
      <c r="T39" s="149"/>
      <c r="U39" s="96">
        <v>14.9</v>
      </c>
      <c r="V39" s="95" t="s">
        <v>253</v>
      </c>
      <c r="W39" s="96">
        <f t="shared" si="1"/>
        <v>11.18</v>
      </c>
      <c r="X39" s="95" t="s">
        <v>253</v>
      </c>
      <c r="Y39" s="147"/>
    </row>
    <row r="40" spans="1:25" ht="12.75" customHeight="1" x14ac:dyDescent="0.15">
      <c r="A40" s="154"/>
      <c r="B40" s="155"/>
      <c r="C40" s="95"/>
      <c r="D40" s="152"/>
      <c r="E40" s="152"/>
      <c r="F40" s="152"/>
      <c r="G40" s="149"/>
      <c r="H40" s="96">
        <v>89</v>
      </c>
      <c r="I40" s="95" t="s">
        <v>253</v>
      </c>
      <c r="J40" s="96">
        <f t="shared" si="0"/>
        <v>66.75</v>
      </c>
      <c r="K40" s="95" t="s">
        <v>253</v>
      </c>
      <c r="L40" s="108"/>
      <c r="M40" s="104"/>
      <c r="N40" s="154"/>
      <c r="O40" s="155"/>
      <c r="P40" s="95" t="s">
        <v>68</v>
      </c>
      <c r="Q40" s="152"/>
      <c r="R40" s="152"/>
      <c r="S40" s="152"/>
      <c r="T40" s="149"/>
      <c r="U40" s="96">
        <v>75.2</v>
      </c>
      <c r="V40" s="95" t="s">
        <v>253</v>
      </c>
      <c r="W40" s="96">
        <f t="shared" si="1"/>
        <v>56.4</v>
      </c>
      <c r="X40" s="95" t="s">
        <v>253</v>
      </c>
      <c r="Y40" s="147"/>
    </row>
    <row r="41" spans="1:25" ht="12.75" customHeight="1" x14ac:dyDescent="0.15">
      <c r="A41" s="154"/>
      <c r="B41" s="155"/>
      <c r="C41" s="99"/>
      <c r="D41" s="152"/>
      <c r="E41" s="152"/>
      <c r="F41" s="152"/>
      <c r="G41" s="149"/>
      <c r="H41" s="100">
        <v>2.1</v>
      </c>
      <c r="I41" s="99" t="s">
        <v>253</v>
      </c>
      <c r="J41" s="100">
        <f t="shared" si="0"/>
        <v>1.58</v>
      </c>
      <c r="K41" s="99" t="s">
        <v>253</v>
      </c>
      <c r="L41" s="109"/>
      <c r="M41" s="104"/>
      <c r="N41" s="154"/>
      <c r="O41" s="155"/>
      <c r="P41" s="99"/>
      <c r="Q41" s="152"/>
      <c r="R41" s="152"/>
      <c r="S41" s="152"/>
      <c r="T41" s="149"/>
      <c r="U41" s="100">
        <v>1.4</v>
      </c>
      <c r="V41" s="99" t="s">
        <v>253</v>
      </c>
      <c r="W41" s="100">
        <f t="shared" si="1"/>
        <v>1.05</v>
      </c>
      <c r="X41" s="99" t="s">
        <v>253</v>
      </c>
      <c r="Y41" s="148"/>
    </row>
    <row r="42" spans="1:25" ht="12.75" customHeight="1" x14ac:dyDescent="0.15">
      <c r="A42" s="161">
        <v>8</v>
      </c>
      <c r="B42" s="155" t="s">
        <v>239</v>
      </c>
      <c r="C42" s="110" t="s">
        <v>311</v>
      </c>
      <c r="D42" s="152" t="s">
        <v>312</v>
      </c>
      <c r="E42" s="152" t="s">
        <v>313</v>
      </c>
      <c r="F42" s="152" t="s">
        <v>314</v>
      </c>
      <c r="G42" s="149" t="s">
        <v>303</v>
      </c>
      <c r="H42" s="102">
        <v>521</v>
      </c>
      <c r="I42" s="92" t="s">
        <v>245</v>
      </c>
      <c r="J42" s="91">
        <f>IF(H42="","",H42*0.75)</f>
        <v>390.75</v>
      </c>
      <c r="K42" s="92" t="s">
        <v>245</v>
      </c>
      <c r="L42" s="146"/>
      <c r="M42" s="93"/>
      <c r="N42" s="151">
        <v>23</v>
      </c>
      <c r="O42" s="155" t="s">
        <v>246</v>
      </c>
      <c r="P42" s="112" t="s">
        <v>319</v>
      </c>
      <c r="Q42" s="152" t="s">
        <v>320</v>
      </c>
      <c r="R42" s="152" t="s">
        <v>321</v>
      </c>
      <c r="S42" s="152" t="s">
        <v>322</v>
      </c>
      <c r="T42" s="149" t="s">
        <v>323</v>
      </c>
      <c r="U42" s="102">
        <v>669</v>
      </c>
      <c r="V42" s="92" t="s">
        <v>245</v>
      </c>
      <c r="W42" s="91">
        <f>IF(U42="","",U42*0.75)</f>
        <v>501.75</v>
      </c>
      <c r="X42" s="92" t="s">
        <v>245</v>
      </c>
      <c r="Y42" s="146"/>
    </row>
    <row r="43" spans="1:25" ht="12.75" customHeight="1" x14ac:dyDescent="0.15">
      <c r="A43" s="162"/>
      <c r="B43" s="155"/>
      <c r="C43" s="95" t="s">
        <v>316</v>
      </c>
      <c r="D43" s="152"/>
      <c r="E43" s="152"/>
      <c r="F43" s="152"/>
      <c r="G43" s="149"/>
      <c r="H43" s="96">
        <v>20</v>
      </c>
      <c r="I43" s="95" t="s">
        <v>253</v>
      </c>
      <c r="J43" s="96">
        <f>IF(H43="","",ROUND(H43*0.75,2))</f>
        <v>15</v>
      </c>
      <c r="K43" s="95" t="s">
        <v>253</v>
      </c>
      <c r="L43" s="147"/>
      <c r="M43" s="104"/>
      <c r="N43" s="154"/>
      <c r="O43" s="155"/>
      <c r="P43" s="95" t="s">
        <v>324</v>
      </c>
      <c r="Q43" s="152"/>
      <c r="R43" s="152"/>
      <c r="S43" s="152"/>
      <c r="T43" s="149"/>
      <c r="U43" s="96">
        <v>23.9</v>
      </c>
      <c r="V43" s="95" t="s">
        <v>253</v>
      </c>
      <c r="W43" s="96">
        <f>IF(U43="","",ROUND(U43*0.75,2))</f>
        <v>17.93</v>
      </c>
      <c r="X43" s="95" t="s">
        <v>253</v>
      </c>
      <c r="Y43" s="147"/>
    </row>
    <row r="44" spans="1:25" ht="12.75" customHeight="1" x14ac:dyDescent="0.15">
      <c r="A44" s="162"/>
      <c r="B44" s="155"/>
      <c r="C44" s="95" t="s">
        <v>318</v>
      </c>
      <c r="D44" s="152"/>
      <c r="E44" s="152"/>
      <c r="F44" s="152"/>
      <c r="G44" s="149"/>
      <c r="H44" s="96">
        <v>14.9</v>
      </c>
      <c r="I44" s="95" t="s">
        <v>253</v>
      </c>
      <c r="J44" s="96">
        <f t="shared" si="0"/>
        <v>11.18</v>
      </c>
      <c r="K44" s="95" t="s">
        <v>253</v>
      </c>
      <c r="L44" s="147"/>
      <c r="M44" s="104"/>
      <c r="N44" s="154"/>
      <c r="O44" s="155"/>
      <c r="P44" s="95" t="s">
        <v>318</v>
      </c>
      <c r="Q44" s="152"/>
      <c r="R44" s="152"/>
      <c r="S44" s="152"/>
      <c r="T44" s="149"/>
      <c r="U44" s="96">
        <v>22.1</v>
      </c>
      <c r="V44" s="95" t="s">
        <v>253</v>
      </c>
      <c r="W44" s="96">
        <f t="shared" si="1"/>
        <v>16.579999999999998</v>
      </c>
      <c r="X44" s="95" t="s">
        <v>253</v>
      </c>
      <c r="Y44" s="147"/>
    </row>
    <row r="45" spans="1:25" ht="12.75" customHeight="1" x14ac:dyDescent="0.15">
      <c r="A45" s="162"/>
      <c r="B45" s="155"/>
      <c r="C45" s="95" t="s">
        <v>68</v>
      </c>
      <c r="D45" s="152"/>
      <c r="E45" s="152"/>
      <c r="F45" s="152"/>
      <c r="G45" s="149"/>
      <c r="H45" s="96">
        <v>75.2</v>
      </c>
      <c r="I45" s="95" t="s">
        <v>253</v>
      </c>
      <c r="J45" s="96">
        <f t="shared" si="0"/>
        <v>56.4</v>
      </c>
      <c r="K45" s="95" t="s">
        <v>253</v>
      </c>
      <c r="L45" s="147"/>
      <c r="M45" s="104"/>
      <c r="N45" s="154"/>
      <c r="O45" s="155"/>
      <c r="P45" s="95" t="s">
        <v>325</v>
      </c>
      <c r="Q45" s="152"/>
      <c r="R45" s="152"/>
      <c r="S45" s="152"/>
      <c r="T45" s="149"/>
      <c r="U45" s="96">
        <v>91.1</v>
      </c>
      <c r="V45" s="95" t="s">
        <v>253</v>
      </c>
      <c r="W45" s="96">
        <f t="shared" si="1"/>
        <v>68.33</v>
      </c>
      <c r="X45" s="95" t="s">
        <v>253</v>
      </c>
      <c r="Y45" s="147"/>
    </row>
    <row r="46" spans="1:25" ht="12.75" customHeight="1" x14ac:dyDescent="0.15">
      <c r="A46" s="162"/>
      <c r="B46" s="155"/>
      <c r="C46" s="99"/>
      <c r="D46" s="152"/>
      <c r="E46" s="152"/>
      <c r="F46" s="152"/>
      <c r="G46" s="149"/>
      <c r="H46" s="100">
        <v>1.4</v>
      </c>
      <c r="I46" s="99" t="s">
        <v>253</v>
      </c>
      <c r="J46" s="100">
        <f t="shared" si="0"/>
        <v>1.05</v>
      </c>
      <c r="K46" s="99" t="s">
        <v>253</v>
      </c>
      <c r="L46" s="148"/>
      <c r="M46" s="104"/>
      <c r="N46" s="154"/>
      <c r="O46" s="155"/>
      <c r="P46" s="99"/>
      <c r="Q46" s="152"/>
      <c r="R46" s="152"/>
      <c r="S46" s="152"/>
      <c r="T46" s="149"/>
      <c r="U46" s="100">
        <v>1.8</v>
      </c>
      <c r="V46" s="99" t="s">
        <v>253</v>
      </c>
      <c r="W46" s="100">
        <f t="shared" si="1"/>
        <v>1.35</v>
      </c>
      <c r="X46" s="99" t="s">
        <v>253</v>
      </c>
      <c r="Y46" s="148"/>
    </row>
    <row r="47" spans="1:25" ht="12.75" customHeight="1" x14ac:dyDescent="0.15">
      <c r="A47" s="151">
        <v>9</v>
      </c>
      <c r="B47" s="155" t="s">
        <v>246</v>
      </c>
      <c r="C47" s="112" t="s">
        <v>319</v>
      </c>
      <c r="D47" s="152" t="s">
        <v>320</v>
      </c>
      <c r="E47" s="152" t="s">
        <v>321</v>
      </c>
      <c r="F47" s="152" t="s">
        <v>322</v>
      </c>
      <c r="G47" s="149" t="s">
        <v>323</v>
      </c>
      <c r="H47" s="102">
        <v>669</v>
      </c>
      <c r="I47" s="92" t="s">
        <v>245</v>
      </c>
      <c r="J47" s="91">
        <f>IF(H47="","",H47*0.75)</f>
        <v>501.75</v>
      </c>
      <c r="K47" s="92" t="s">
        <v>245</v>
      </c>
      <c r="L47" s="146"/>
      <c r="M47" s="93"/>
      <c r="N47" s="151">
        <v>24</v>
      </c>
      <c r="O47" s="155" t="s">
        <v>261</v>
      </c>
      <c r="P47" s="90" t="s">
        <v>143</v>
      </c>
      <c r="Q47" s="152" t="s">
        <v>326</v>
      </c>
      <c r="R47" s="152" t="s">
        <v>327</v>
      </c>
      <c r="S47" s="152" t="s">
        <v>328</v>
      </c>
      <c r="T47" s="149" t="s">
        <v>329</v>
      </c>
      <c r="U47" s="102">
        <v>611</v>
      </c>
      <c r="V47" s="92" t="s">
        <v>245</v>
      </c>
      <c r="W47" s="91">
        <f>IF(U47="","",U47*0.75)</f>
        <v>458.25</v>
      </c>
      <c r="X47" s="92" t="s">
        <v>245</v>
      </c>
      <c r="Y47" s="146"/>
    </row>
    <row r="48" spans="1:25" ht="12.75" customHeight="1" x14ac:dyDescent="0.15">
      <c r="A48" s="154"/>
      <c r="B48" s="155"/>
      <c r="C48" s="95" t="s">
        <v>324</v>
      </c>
      <c r="D48" s="152"/>
      <c r="E48" s="152"/>
      <c r="F48" s="152"/>
      <c r="G48" s="149"/>
      <c r="H48" s="96">
        <v>23.9</v>
      </c>
      <c r="I48" s="95" t="s">
        <v>253</v>
      </c>
      <c r="J48" s="96">
        <f>IF(H48="","",ROUND(H48*0.75,2))</f>
        <v>17.93</v>
      </c>
      <c r="K48" s="95" t="s">
        <v>253</v>
      </c>
      <c r="L48" s="147"/>
      <c r="M48" s="104"/>
      <c r="N48" s="154"/>
      <c r="O48" s="155"/>
      <c r="P48" s="95" t="s">
        <v>145</v>
      </c>
      <c r="Q48" s="152"/>
      <c r="R48" s="152"/>
      <c r="S48" s="152"/>
      <c r="T48" s="149"/>
      <c r="U48" s="96">
        <v>23.2</v>
      </c>
      <c r="V48" s="95" t="s">
        <v>253</v>
      </c>
      <c r="W48" s="96">
        <f>IF(U48="","",ROUND(U48*0.75,2))</f>
        <v>17.399999999999999</v>
      </c>
      <c r="X48" s="95" t="s">
        <v>253</v>
      </c>
      <c r="Y48" s="147"/>
    </row>
    <row r="49" spans="1:25" ht="12.75" customHeight="1" x14ac:dyDescent="0.15">
      <c r="A49" s="154"/>
      <c r="B49" s="155"/>
      <c r="C49" s="95" t="s">
        <v>318</v>
      </c>
      <c r="D49" s="152"/>
      <c r="E49" s="152"/>
      <c r="F49" s="152"/>
      <c r="G49" s="149"/>
      <c r="H49" s="96">
        <v>22.1</v>
      </c>
      <c r="I49" s="95" t="s">
        <v>253</v>
      </c>
      <c r="J49" s="96">
        <f t="shared" si="0"/>
        <v>16.579999999999998</v>
      </c>
      <c r="K49" s="95" t="s">
        <v>253</v>
      </c>
      <c r="L49" s="147"/>
      <c r="M49" s="104"/>
      <c r="N49" s="154"/>
      <c r="O49" s="155"/>
      <c r="P49" s="95" t="s">
        <v>318</v>
      </c>
      <c r="Q49" s="152"/>
      <c r="R49" s="152"/>
      <c r="S49" s="152"/>
      <c r="T49" s="149"/>
      <c r="U49" s="96">
        <v>18.399999999999999</v>
      </c>
      <c r="V49" s="95" t="s">
        <v>253</v>
      </c>
      <c r="W49" s="96">
        <f t="shared" si="1"/>
        <v>13.8</v>
      </c>
      <c r="X49" s="95" t="s">
        <v>253</v>
      </c>
      <c r="Y49" s="147"/>
    </row>
    <row r="50" spans="1:25" ht="12.75" customHeight="1" x14ac:dyDescent="0.15">
      <c r="A50" s="154"/>
      <c r="B50" s="155"/>
      <c r="C50" s="95" t="s">
        <v>325</v>
      </c>
      <c r="D50" s="152"/>
      <c r="E50" s="152"/>
      <c r="F50" s="152"/>
      <c r="G50" s="149"/>
      <c r="H50" s="96">
        <v>91.1</v>
      </c>
      <c r="I50" s="95" t="s">
        <v>253</v>
      </c>
      <c r="J50" s="96">
        <f t="shared" si="0"/>
        <v>68.33</v>
      </c>
      <c r="K50" s="95" t="s">
        <v>253</v>
      </c>
      <c r="L50" s="147"/>
      <c r="M50" s="104"/>
      <c r="N50" s="154"/>
      <c r="O50" s="155"/>
      <c r="P50" s="95"/>
      <c r="Q50" s="152"/>
      <c r="R50" s="152"/>
      <c r="S50" s="152"/>
      <c r="T50" s="149"/>
      <c r="U50" s="96">
        <v>85.7</v>
      </c>
      <c r="V50" s="95" t="s">
        <v>253</v>
      </c>
      <c r="W50" s="96">
        <f t="shared" si="1"/>
        <v>64.28</v>
      </c>
      <c r="X50" s="95" t="s">
        <v>253</v>
      </c>
      <c r="Y50" s="147"/>
    </row>
    <row r="51" spans="1:25" ht="12.75" customHeight="1" x14ac:dyDescent="0.15">
      <c r="A51" s="154"/>
      <c r="B51" s="155"/>
      <c r="C51" s="99"/>
      <c r="D51" s="152"/>
      <c r="E51" s="152"/>
      <c r="F51" s="152"/>
      <c r="G51" s="149"/>
      <c r="H51" s="100">
        <v>1.8</v>
      </c>
      <c r="I51" s="99" t="s">
        <v>253</v>
      </c>
      <c r="J51" s="100">
        <f t="shared" si="0"/>
        <v>1.35</v>
      </c>
      <c r="K51" s="99" t="s">
        <v>253</v>
      </c>
      <c r="L51" s="148"/>
      <c r="M51" s="104"/>
      <c r="N51" s="154"/>
      <c r="O51" s="155"/>
      <c r="P51" s="99"/>
      <c r="Q51" s="152"/>
      <c r="R51" s="152"/>
      <c r="S51" s="152"/>
      <c r="T51" s="149"/>
      <c r="U51" s="100">
        <v>2</v>
      </c>
      <c r="V51" s="99" t="s">
        <v>253</v>
      </c>
      <c r="W51" s="100">
        <f t="shared" si="1"/>
        <v>1.5</v>
      </c>
      <c r="X51" s="99" t="s">
        <v>253</v>
      </c>
      <c r="Y51" s="148"/>
    </row>
    <row r="52" spans="1:25" ht="12.75" customHeight="1" x14ac:dyDescent="0.15">
      <c r="A52" s="151">
        <v>10</v>
      </c>
      <c r="B52" s="155" t="s">
        <v>261</v>
      </c>
      <c r="C52" s="90" t="s">
        <v>143</v>
      </c>
      <c r="D52" s="152" t="s">
        <v>326</v>
      </c>
      <c r="E52" s="152" t="s">
        <v>327</v>
      </c>
      <c r="F52" s="152" t="s">
        <v>328</v>
      </c>
      <c r="G52" s="149" t="s">
        <v>329</v>
      </c>
      <c r="H52" s="102">
        <v>611</v>
      </c>
      <c r="I52" s="92" t="s">
        <v>245</v>
      </c>
      <c r="J52" s="91">
        <f>IF(H52="","",H52*0.75)</f>
        <v>458.25</v>
      </c>
      <c r="K52" s="92" t="s">
        <v>245</v>
      </c>
      <c r="L52" s="106" t="s">
        <v>269</v>
      </c>
      <c r="M52" s="93"/>
      <c r="N52" s="151">
        <v>25</v>
      </c>
      <c r="O52" s="155" t="s">
        <v>270</v>
      </c>
      <c r="P52" s="113" t="s">
        <v>148</v>
      </c>
      <c r="Q52" s="152" t="s">
        <v>330</v>
      </c>
      <c r="R52" s="152" t="s">
        <v>331</v>
      </c>
      <c r="S52" s="152" t="s">
        <v>332</v>
      </c>
      <c r="T52" s="149" t="s">
        <v>333</v>
      </c>
      <c r="U52" s="102">
        <v>569</v>
      </c>
      <c r="V52" s="92" t="s">
        <v>245</v>
      </c>
      <c r="W52" s="91">
        <f>IF(U52="","",U52*0.75)</f>
        <v>426.75</v>
      </c>
      <c r="X52" s="92" t="s">
        <v>245</v>
      </c>
      <c r="Y52" s="106" t="s">
        <v>269</v>
      </c>
    </row>
    <row r="53" spans="1:25" ht="12.75" customHeight="1" x14ac:dyDescent="0.15">
      <c r="A53" s="154"/>
      <c r="B53" s="155"/>
      <c r="C53" s="95" t="s">
        <v>145</v>
      </c>
      <c r="D53" s="152"/>
      <c r="E53" s="152"/>
      <c r="F53" s="152"/>
      <c r="G53" s="149"/>
      <c r="H53" s="96">
        <v>23.2</v>
      </c>
      <c r="I53" s="95" t="s">
        <v>253</v>
      </c>
      <c r="J53" s="96">
        <f>IF(H53="","",ROUND(H53*0.75,2))</f>
        <v>17.399999999999999</v>
      </c>
      <c r="K53" s="95" t="s">
        <v>253</v>
      </c>
      <c r="L53" s="108" t="s">
        <v>276</v>
      </c>
      <c r="M53" s="104"/>
      <c r="N53" s="154"/>
      <c r="O53" s="155"/>
      <c r="P53" s="95" t="s">
        <v>185</v>
      </c>
      <c r="Q53" s="152"/>
      <c r="R53" s="152"/>
      <c r="S53" s="152"/>
      <c r="T53" s="149"/>
      <c r="U53" s="96">
        <v>19.399999999999999</v>
      </c>
      <c r="V53" s="95" t="s">
        <v>253</v>
      </c>
      <c r="W53" s="96">
        <f>IF(U53="","",ROUND(U53*0.75,2))</f>
        <v>14.55</v>
      </c>
      <c r="X53" s="95" t="s">
        <v>253</v>
      </c>
      <c r="Y53" s="108" t="s">
        <v>304</v>
      </c>
    </row>
    <row r="54" spans="1:25" ht="12.75" customHeight="1" x14ac:dyDescent="0.15">
      <c r="A54" s="154"/>
      <c r="B54" s="155"/>
      <c r="C54" s="95" t="s">
        <v>318</v>
      </c>
      <c r="D54" s="152"/>
      <c r="E54" s="152"/>
      <c r="F54" s="152"/>
      <c r="G54" s="149"/>
      <c r="H54" s="96">
        <v>18.399999999999999</v>
      </c>
      <c r="I54" s="95" t="s">
        <v>253</v>
      </c>
      <c r="J54" s="96">
        <f t="shared" si="0"/>
        <v>13.8</v>
      </c>
      <c r="K54" s="95" t="s">
        <v>253</v>
      </c>
      <c r="L54" s="108"/>
      <c r="M54" s="104"/>
      <c r="N54" s="154"/>
      <c r="O54" s="155"/>
      <c r="P54" s="95" t="s">
        <v>255</v>
      </c>
      <c r="Q54" s="152"/>
      <c r="R54" s="152"/>
      <c r="S54" s="152"/>
      <c r="T54" s="149"/>
      <c r="U54" s="96">
        <v>16.600000000000001</v>
      </c>
      <c r="V54" s="95" t="s">
        <v>253</v>
      </c>
      <c r="W54" s="96">
        <f t="shared" si="1"/>
        <v>12.45</v>
      </c>
      <c r="X54" s="95" t="s">
        <v>253</v>
      </c>
      <c r="Y54" s="108"/>
    </row>
    <row r="55" spans="1:25" ht="12.75" customHeight="1" x14ac:dyDescent="0.15">
      <c r="A55" s="154"/>
      <c r="B55" s="155"/>
      <c r="C55" s="95"/>
      <c r="D55" s="152"/>
      <c r="E55" s="152"/>
      <c r="F55" s="152"/>
      <c r="G55" s="149"/>
      <c r="H55" s="96">
        <v>85.7</v>
      </c>
      <c r="I55" s="95" t="s">
        <v>253</v>
      </c>
      <c r="J55" s="96">
        <f t="shared" si="0"/>
        <v>64.28</v>
      </c>
      <c r="K55" s="95" t="s">
        <v>253</v>
      </c>
      <c r="L55" s="108"/>
      <c r="M55" s="104"/>
      <c r="N55" s="154"/>
      <c r="O55" s="155"/>
      <c r="P55" s="95" t="s">
        <v>103</v>
      </c>
      <c r="Q55" s="152"/>
      <c r="R55" s="152"/>
      <c r="S55" s="152"/>
      <c r="T55" s="149"/>
      <c r="U55" s="96">
        <v>84.1</v>
      </c>
      <c r="V55" s="95" t="s">
        <v>253</v>
      </c>
      <c r="W55" s="96">
        <f t="shared" si="1"/>
        <v>63.08</v>
      </c>
      <c r="X55" s="95" t="s">
        <v>253</v>
      </c>
      <c r="Y55" s="108"/>
    </row>
    <row r="56" spans="1:25" ht="12.75" customHeight="1" x14ac:dyDescent="0.15">
      <c r="A56" s="154"/>
      <c r="B56" s="155"/>
      <c r="C56" s="99"/>
      <c r="D56" s="152"/>
      <c r="E56" s="152"/>
      <c r="F56" s="152"/>
      <c r="G56" s="149"/>
      <c r="H56" s="100">
        <v>2</v>
      </c>
      <c r="I56" s="99" t="s">
        <v>253</v>
      </c>
      <c r="J56" s="100">
        <f t="shared" si="0"/>
        <v>1.5</v>
      </c>
      <c r="K56" s="99" t="s">
        <v>253</v>
      </c>
      <c r="L56" s="109"/>
      <c r="M56" s="104"/>
      <c r="N56" s="154"/>
      <c r="O56" s="155"/>
      <c r="P56" s="99"/>
      <c r="Q56" s="152"/>
      <c r="R56" s="152"/>
      <c r="S56" s="152"/>
      <c r="T56" s="149"/>
      <c r="U56" s="100">
        <v>2.2999999999999998</v>
      </c>
      <c r="V56" s="99" t="s">
        <v>253</v>
      </c>
      <c r="W56" s="100">
        <f t="shared" si="1"/>
        <v>1.73</v>
      </c>
      <c r="X56" s="99" t="s">
        <v>253</v>
      </c>
      <c r="Y56" s="109"/>
    </row>
    <row r="57" spans="1:25" ht="12.75" customHeight="1" x14ac:dyDescent="0.15">
      <c r="A57" s="151">
        <v>11</v>
      </c>
      <c r="B57" s="155" t="s">
        <v>270</v>
      </c>
      <c r="C57" s="113" t="s">
        <v>148</v>
      </c>
      <c r="D57" s="152" t="s">
        <v>334</v>
      </c>
      <c r="E57" s="152" t="s">
        <v>335</v>
      </c>
      <c r="F57" s="152" t="s">
        <v>336</v>
      </c>
      <c r="G57" s="149" t="s">
        <v>333</v>
      </c>
      <c r="H57" s="102">
        <v>585</v>
      </c>
      <c r="I57" s="92" t="s">
        <v>245</v>
      </c>
      <c r="J57" s="91">
        <f>IF(H57="","",H57*0.75)</f>
        <v>438.75</v>
      </c>
      <c r="K57" s="92" t="s">
        <v>245</v>
      </c>
      <c r="L57" s="106" t="s">
        <v>269</v>
      </c>
      <c r="M57" s="93"/>
      <c r="N57" s="151">
        <v>26</v>
      </c>
      <c r="O57" s="155" t="s">
        <v>27</v>
      </c>
      <c r="P57" s="90" t="s">
        <v>152</v>
      </c>
      <c r="Q57" s="152" t="s">
        <v>337</v>
      </c>
      <c r="R57" s="152" t="s">
        <v>338</v>
      </c>
      <c r="S57" s="152" t="s">
        <v>339</v>
      </c>
      <c r="T57" s="149" t="s">
        <v>303</v>
      </c>
      <c r="U57" s="102">
        <v>623</v>
      </c>
      <c r="V57" s="92" t="s">
        <v>245</v>
      </c>
      <c r="W57" s="91">
        <f>IF(U57="","",U57*0.75)</f>
        <v>467.25</v>
      </c>
      <c r="X57" s="92" t="s">
        <v>245</v>
      </c>
      <c r="Y57" s="106" t="s">
        <v>269</v>
      </c>
    </row>
    <row r="58" spans="1:25" ht="12.75" customHeight="1" x14ac:dyDescent="0.15">
      <c r="A58" s="154"/>
      <c r="B58" s="155"/>
      <c r="C58" s="95" t="s">
        <v>150</v>
      </c>
      <c r="D58" s="152"/>
      <c r="E58" s="152"/>
      <c r="F58" s="152"/>
      <c r="G58" s="149"/>
      <c r="H58" s="96">
        <v>20</v>
      </c>
      <c r="I58" s="95" t="s">
        <v>253</v>
      </c>
      <c r="J58" s="96">
        <f>IF(H58="","",ROUND(H58*0.75,2))</f>
        <v>15</v>
      </c>
      <c r="K58" s="95" t="s">
        <v>253</v>
      </c>
      <c r="L58" s="108" t="s">
        <v>340</v>
      </c>
      <c r="M58" s="104"/>
      <c r="N58" s="154"/>
      <c r="O58" s="155"/>
      <c r="P58" s="95" t="s">
        <v>155</v>
      </c>
      <c r="Q58" s="152"/>
      <c r="R58" s="152"/>
      <c r="S58" s="152"/>
      <c r="T58" s="149"/>
      <c r="U58" s="96">
        <v>18.5</v>
      </c>
      <c r="V58" s="95" t="s">
        <v>253</v>
      </c>
      <c r="W58" s="96">
        <f>IF(U58="","",ROUND(U58*0.75,2))</f>
        <v>13.88</v>
      </c>
      <c r="X58" s="95" t="s">
        <v>253</v>
      </c>
      <c r="Y58" s="108" t="s">
        <v>341</v>
      </c>
    </row>
    <row r="59" spans="1:25" ht="12.75" customHeight="1" x14ac:dyDescent="0.15">
      <c r="A59" s="154"/>
      <c r="B59" s="155"/>
      <c r="C59" s="95" t="s">
        <v>255</v>
      </c>
      <c r="D59" s="152"/>
      <c r="E59" s="152"/>
      <c r="F59" s="152"/>
      <c r="G59" s="149"/>
      <c r="H59" s="96">
        <v>17.899999999999999</v>
      </c>
      <c r="I59" s="95" t="s">
        <v>253</v>
      </c>
      <c r="J59" s="96">
        <f t="shared" si="0"/>
        <v>13.43</v>
      </c>
      <c r="K59" s="95" t="s">
        <v>253</v>
      </c>
      <c r="L59" s="108"/>
      <c r="M59" s="104"/>
      <c r="N59" s="154"/>
      <c r="O59" s="155"/>
      <c r="P59" s="95" t="s">
        <v>157</v>
      </c>
      <c r="Q59" s="152"/>
      <c r="R59" s="152"/>
      <c r="S59" s="152"/>
      <c r="T59" s="149"/>
      <c r="U59" s="96">
        <v>20.3</v>
      </c>
      <c r="V59" s="95" t="s">
        <v>253</v>
      </c>
      <c r="W59" s="96">
        <f t="shared" si="1"/>
        <v>15.23</v>
      </c>
      <c r="X59" s="95" t="s">
        <v>253</v>
      </c>
      <c r="Y59" s="108"/>
    </row>
    <row r="60" spans="1:25" ht="12.75" customHeight="1" x14ac:dyDescent="0.15">
      <c r="A60" s="154"/>
      <c r="B60" s="155"/>
      <c r="C60" s="95" t="s">
        <v>77</v>
      </c>
      <c r="D60" s="152"/>
      <c r="E60" s="152"/>
      <c r="F60" s="152"/>
      <c r="G60" s="149"/>
      <c r="H60" s="96">
        <v>84</v>
      </c>
      <c r="I60" s="95" t="s">
        <v>253</v>
      </c>
      <c r="J60" s="96">
        <f t="shared" si="0"/>
        <v>63</v>
      </c>
      <c r="K60" s="95" t="s">
        <v>253</v>
      </c>
      <c r="L60" s="108"/>
      <c r="M60" s="104"/>
      <c r="N60" s="154"/>
      <c r="O60" s="155"/>
      <c r="P60" s="95" t="s">
        <v>68</v>
      </c>
      <c r="Q60" s="152"/>
      <c r="R60" s="152"/>
      <c r="S60" s="152"/>
      <c r="T60" s="149"/>
      <c r="U60" s="96">
        <v>90</v>
      </c>
      <c r="V60" s="95" t="s">
        <v>253</v>
      </c>
      <c r="W60" s="96">
        <f t="shared" si="1"/>
        <v>67.5</v>
      </c>
      <c r="X60" s="95" t="s">
        <v>253</v>
      </c>
      <c r="Y60" s="108"/>
    </row>
    <row r="61" spans="1:25" ht="12.75" customHeight="1" x14ac:dyDescent="0.15">
      <c r="A61" s="154"/>
      <c r="B61" s="155"/>
      <c r="C61" s="99"/>
      <c r="D61" s="152"/>
      <c r="E61" s="152"/>
      <c r="F61" s="152"/>
      <c r="G61" s="149"/>
      <c r="H61" s="100">
        <v>2.2999999999999998</v>
      </c>
      <c r="I61" s="99" t="s">
        <v>253</v>
      </c>
      <c r="J61" s="100">
        <f t="shared" si="0"/>
        <v>1.73</v>
      </c>
      <c r="K61" s="99" t="s">
        <v>253</v>
      </c>
      <c r="L61" s="109"/>
      <c r="M61" s="104"/>
      <c r="N61" s="154"/>
      <c r="O61" s="155"/>
      <c r="P61" s="99"/>
      <c r="Q61" s="152"/>
      <c r="R61" s="152"/>
      <c r="S61" s="152"/>
      <c r="T61" s="149"/>
      <c r="U61" s="100">
        <v>1.3</v>
      </c>
      <c r="V61" s="99" t="s">
        <v>253</v>
      </c>
      <c r="W61" s="100">
        <f t="shared" si="1"/>
        <v>0.98</v>
      </c>
      <c r="X61" s="99" t="s">
        <v>253</v>
      </c>
      <c r="Y61" s="109"/>
    </row>
    <row r="62" spans="1:25" ht="12.75" customHeight="1" x14ac:dyDescent="0.15">
      <c r="A62" s="151">
        <v>12</v>
      </c>
      <c r="B62" s="155" t="s">
        <v>27</v>
      </c>
      <c r="C62" s="114" t="s">
        <v>152</v>
      </c>
      <c r="D62" s="152" t="s">
        <v>337</v>
      </c>
      <c r="E62" s="152" t="s">
        <v>338</v>
      </c>
      <c r="F62" s="152" t="s">
        <v>342</v>
      </c>
      <c r="G62" s="149" t="s">
        <v>303</v>
      </c>
      <c r="H62" s="102">
        <v>626</v>
      </c>
      <c r="I62" s="92" t="s">
        <v>245</v>
      </c>
      <c r="J62" s="91">
        <f>IF(H62="","",H62*0.75)</f>
        <v>469.5</v>
      </c>
      <c r="K62" s="92" t="s">
        <v>245</v>
      </c>
      <c r="L62" s="106" t="s">
        <v>269</v>
      </c>
      <c r="M62" s="93"/>
      <c r="N62" s="151">
        <v>27</v>
      </c>
      <c r="O62" s="155" t="s">
        <v>292</v>
      </c>
      <c r="P62" s="111" t="s">
        <v>159</v>
      </c>
      <c r="Q62" s="152" t="s">
        <v>343</v>
      </c>
      <c r="R62" s="152" t="s">
        <v>344</v>
      </c>
      <c r="S62" s="152" t="s">
        <v>345</v>
      </c>
      <c r="T62" s="149" t="s">
        <v>346</v>
      </c>
      <c r="U62" s="102">
        <v>652</v>
      </c>
      <c r="V62" s="92" t="s">
        <v>245</v>
      </c>
      <c r="W62" s="91">
        <f>IF(U62="","",U62*0.75)</f>
        <v>489</v>
      </c>
      <c r="X62" s="92" t="s">
        <v>245</v>
      </c>
      <c r="Y62" s="106" t="s">
        <v>269</v>
      </c>
    </row>
    <row r="63" spans="1:25" ht="12.75" customHeight="1" x14ac:dyDescent="0.15">
      <c r="A63" s="154"/>
      <c r="B63" s="155"/>
      <c r="C63" s="95" t="s">
        <v>155</v>
      </c>
      <c r="D63" s="152"/>
      <c r="E63" s="152"/>
      <c r="F63" s="152"/>
      <c r="G63" s="149"/>
      <c r="H63" s="96">
        <v>18.5</v>
      </c>
      <c r="I63" s="95" t="s">
        <v>253</v>
      </c>
      <c r="J63" s="96">
        <f>IF(H63="","",ROUND(H63*0.75,2))</f>
        <v>13.88</v>
      </c>
      <c r="K63" s="95" t="s">
        <v>253</v>
      </c>
      <c r="L63" s="108" t="s">
        <v>341</v>
      </c>
      <c r="M63" s="104"/>
      <c r="N63" s="154"/>
      <c r="O63" s="155"/>
      <c r="P63" s="95" t="s">
        <v>161</v>
      </c>
      <c r="Q63" s="152"/>
      <c r="R63" s="152"/>
      <c r="S63" s="152"/>
      <c r="T63" s="149"/>
      <c r="U63" s="96">
        <v>23.9</v>
      </c>
      <c r="V63" s="95" t="s">
        <v>253</v>
      </c>
      <c r="W63" s="96">
        <f>IF(U63="","",ROUND(U63*0.75,2))</f>
        <v>17.93</v>
      </c>
      <c r="X63" s="95" t="s">
        <v>253</v>
      </c>
      <c r="Y63" s="108" t="s">
        <v>347</v>
      </c>
    </row>
    <row r="64" spans="1:25" ht="12.75" customHeight="1" x14ac:dyDescent="0.15">
      <c r="A64" s="154"/>
      <c r="B64" s="155"/>
      <c r="C64" s="95" t="s">
        <v>157</v>
      </c>
      <c r="D64" s="152"/>
      <c r="E64" s="152"/>
      <c r="F64" s="152"/>
      <c r="G64" s="149"/>
      <c r="H64" s="96">
        <v>20.3</v>
      </c>
      <c r="I64" s="95" t="s">
        <v>253</v>
      </c>
      <c r="J64" s="96">
        <f t="shared" si="0"/>
        <v>15.23</v>
      </c>
      <c r="K64" s="95" t="s">
        <v>253</v>
      </c>
      <c r="L64" s="108"/>
      <c r="M64" s="104"/>
      <c r="N64" s="154"/>
      <c r="O64" s="155"/>
      <c r="P64" s="95" t="s">
        <v>42</v>
      </c>
      <c r="Q64" s="152"/>
      <c r="R64" s="152"/>
      <c r="S64" s="152"/>
      <c r="T64" s="149"/>
      <c r="U64" s="96">
        <v>20.7</v>
      </c>
      <c r="V64" s="95" t="s">
        <v>253</v>
      </c>
      <c r="W64" s="96">
        <f t="shared" si="1"/>
        <v>15.53</v>
      </c>
      <c r="X64" s="95" t="s">
        <v>253</v>
      </c>
      <c r="Y64" s="108"/>
    </row>
    <row r="65" spans="1:25" ht="12.75" customHeight="1" x14ac:dyDescent="0.15">
      <c r="A65" s="154"/>
      <c r="B65" s="155"/>
      <c r="C65" s="95" t="s">
        <v>139</v>
      </c>
      <c r="D65" s="152"/>
      <c r="E65" s="152"/>
      <c r="F65" s="152"/>
      <c r="G65" s="149"/>
      <c r="H65" s="96">
        <v>90.9</v>
      </c>
      <c r="I65" s="95" t="s">
        <v>253</v>
      </c>
      <c r="J65" s="96">
        <f t="shared" si="0"/>
        <v>68.180000000000007</v>
      </c>
      <c r="K65" s="95" t="s">
        <v>253</v>
      </c>
      <c r="L65" s="108"/>
      <c r="M65" s="104"/>
      <c r="N65" s="154"/>
      <c r="O65" s="155"/>
      <c r="P65" s="95"/>
      <c r="Q65" s="152"/>
      <c r="R65" s="152"/>
      <c r="S65" s="152"/>
      <c r="T65" s="149"/>
      <c r="U65" s="96">
        <v>90.6</v>
      </c>
      <c r="V65" s="95" t="s">
        <v>253</v>
      </c>
      <c r="W65" s="96">
        <f t="shared" si="1"/>
        <v>67.95</v>
      </c>
      <c r="X65" s="95" t="s">
        <v>253</v>
      </c>
      <c r="Y65" s="108"/>
    </row>
    <row r="66" spans="1:25" ht="12.75" customHeight="1" x14ac:dyDescent="0.15">
      <c r="A66" s="154"/>
      <c r="B66" s="155"/>
      <c r="C66" s="99"/>
      <c r="D66" s="152"/>
      <c r="E66" s="152"/>
      <c r="F66" s="152"/>
      <c r="G66" s="149"/>
      <c r="H66" s="100">
        <v>1.3</v>
      </c>
      <c r="I66" s="99" t="s">
        <v>253</v>
      </c>
      <c r="J66" s="100">
        <f t="shared" si="0"/>
        <v>0.98</v>
      </c>
      <c r="K66" s="99" t="s">
        <v>253</v>
      </c>
      <c r="L66" s="109"/>
      <c r="M66" s="104"/>
      <c r="N66" s="154"/>
      <c r="O66" s="155"/>
      <c r="P66" s="99"/>
      <c r="Q66" s="152"/>
      <c r="R66" s="152"/>
      <c r="S66" s="152"/>
      <c r="T66" s="149"/>
      <c r="U66" s="100">
        <v>1.5</v>
      </c>
      <c r="V66" s="99" t="s">
        <v>253</v>
      </c>
      <c r="W66" s="100">
        <f t="shared" si="1"/>
        <v>1.1299999999999999</v>
      </c>
      <c r="X66" s="99" t="s">
        <v>253</v>
      </c>
      <c r="Y66" s="109"/>
    </row>
    <row r="67" spans="1:25" ht="12.75" customHeight="1" x14ac:dyDescent="0.15">
      <c r="A67" s="151">
        <v>13</v>
      </c>
      <c r="B67" s="155" t="s">
        <v>292</v>
      </c>
      <c r="C67" s="111" t="s">
        <v>159</v>
      </c>
      <c r="D67" s="152" t="s">
        <v>343</v>
      </c>
      <c r="E67" s="152" t="s">
        <v>344</v>
      </c>
      <c r="F67" s="152" t="s">
        <v>345</v>
      </c>
      <c r="G67" s="149" t="s">
        <v>346</v>
      </c>
      <c r="H67" s="102">
        <v>652</v>
      </c>
      <c r="I67" s="92" t="s">
        <v>245</v>
      </c>
      <c r="J67" s="91">
        <f>IF(H67="","",H67*0.75)</f>
        <v>489</v>
      </c>
      <c r="K67" s="92" t="s">
        <v>245</v>
      </c>
      <c r="L67" s="106" t="s">
        <v>269</v>
      </c>
      <c r="M67" s="93"/>
      <c r="N67" s="151">
        <v>28</v>
      </c>
      <c r="O67" s="155" t="s">
        <v>306</v>
      </c>
      <c r="P67" s="94" t="s">
        <v>164</v>
      </c>
      <c r="Q67" s="152" t="s">
        <v>348</v>
      </c>
      <c r="R67" s="152" t="s">
        <v>349</v>
      </c>
      <c r="S67" s="152" t="s">
        <v>350</v>
      </c>
      <c r="T67" s="149" t="s">
        <v>351</v>
      </c>
      <c r="U67" s="102">
        <v>569</v>
      </c>
      <c r="V67" s="92" t="s">
        <v>245</v>
      </c>
      <c r="W67" s="91">
        <f>IF(U67="","",U67*0.75)</f>
        <v>426.75</v>
      </c>
      <c r="X67" s="92" t="s">
        <v>245</v>
      </c>
      <c r="Y67" s="106" t="s">
        <v>269</v>
      </c>
    </row>
    <row r="68" spans="1:25" ht="12.75" customHeight="1" x14ac:dyDescent="0.15">
      <c r="A68" s="154"/>
      <c r="B68" s="155"/>
      <c r="C68" s="95" t="s">
        <v>161</v>
      </c>
      <c r="D68" s="152"/>
      <c r="E68" s="152"/>
      <c r="F68" s="152"/>
      <c r="G68" s="149"/>
      <c r="H68" s="96">
        <v>23.9</v>
      </c>
      <c r="I68" s="95" t="s">
        <v>253</v>
      </c>
      <c r="J68" s="96">
        <f>IF(H68="","",ROUND(H68*0.75,2))</f>
        <v>17.93</v>
      </c>
      <c r="K68" s="95" t="s">
        <v>253</v>
      </c>
      <c r="L68" s="108" t="s">
        <v>347</v>
      </c>
      <c r="M68" s="104"/>
      <c r="N68" s="154"/>
      <c r="O68" s="155"/>
      <c r="P68" s="95" t="s">
        <v>166</v>
      </c>
      <c r="Q68" s="152"/>
      <c r="R68" s="152"/>
      <c r="S68" s="152"/>
      <c r="T68" s="149"/>
      <c r="U68" s="96">
        <v>22.3</v>
      </c>
      <c r="V68" s="95" t="s">
        <v>253</v>
      </c>
      <c r="W68" s="96">
        <f>IF(U68="","",ROUND(U68*0.75,2))</f>
        <v>16.73</v>
      </c>
      <c r="X68" s="95" t="s">
        <v>253</v>
      </c>
      <c r="Y68" s="108" t="s">
        <v>352</v>
      </c>
    </row>
    <row r="69" spans="1:25" ht="12.75" customHeight="1" x14ac:dyDescent="0.15">
      <c r="A69" s="154"/>
      <c r="B69" s="155"/>
      <c r="C69" s="95" t="s">
        <v>42</v>
      </c>
      <c r="D69" s="152"/>
      <c r="E69" s="152"/>
      <c r="F69" s="152"/>
      <c r="G69" s="149"/>
      <c r="H69" s="96">
        <v>20.7</v>
      </c>
      <c r="I69" s="95" t="s">
        <v>253</v>
      </c>
      <c r="J69" s="96">
        <f t="shared" si="0"/>
        <v>15.53</v>
      </c>
      <c r="K69" s="95" t="s">
        <v>253</v>
      </c>
      <c r="L69" s="108"/>
      <c r="M69" s="104"/>
      <c r="N69" s="154"/>
      <c r="O69" s="155"/>
      <c r="P69" s="95" t="s">
        <v>284</v>
      </c>
      <c r="Q69" s="152"/>
      <c r="R69" s="152"/>
      <c r="S69" s="152"/>
      <c r="T69" s="149"/>
      <c r="U69" s="96">
        <v>17.100000000000001</v>
      </c>
      <c r="V69" s="95" t="s">
        <v>253</v>
      </c>
      <c r="W69" s="96">
        <f t="shared" si="1"/>
        <v>12.83</v>
      </c>
      <c r="X69" s="95" t="s">
        <v>253</v>
      </c>
      <c r="Y69" s="108" t="s">
        <v>277</v>
      </c>
    </row>
    <row r="70" spans="1:25" ht="12.75" customHeight="1" x14ac:dyDescent="0.15">
      <c r="A70" s="154"/>
      <c r="B70" s="155"/>
      <c r="C70" s="95"/>
      <c r="D70" s="152"/>
      <c r="E70" s="152"/>
      <c r="F70" s="152"/>
      <c r="G70" s="149"/>
      <c r="H70" s="96">
        <v>90.6</v>
      </c>
      <c r="I70" s="95" t="s">
        <v>253</v>
      </c>
      <c r="J70" s="96">
        <f t="shared" si="0"/>
        <v>67.95</v>
      </c>
      <c r="K70" s="95" t="s">
        <v>253</v>
      </c>
      <c r="L70" s="108"/>
      <c r="M70" s="104"/>
      <c r="N70" s="154"/>
      <c r="O70" s="155"/>
      <c r="P70" s="95" t="s">
        <v>65</v>
      </c>
      <c r="Q70" s="152"/>
      <c r="R70" s="152"/>
      <c r="S70" s="152"/>
      <c r="T70" s="149"/>
      <c r="U70" s="96">
        <v>78.099999999999994</v>
      </c>
      <c r="V70" s="95" t="s">
        <v>253</v>
      </c>
      <c r="W70" s="96">
        <f t="shared" si="1"/>
        <v>58.58</v>
      </c>
      <c r="X70" s="95" t="s">
        <v>253</v>
      </c>
      <c r="Y70" s="108"/>
    </row>
    <row r="71" spans="1:25" ht="12.75" customHeight="1" x14ac:dyDescent="0.15">
      <c r="A71" s="154"/>
      <c r="B71" s="155"/>
      <c r="C71" s="99"/>
      <c r="D71" s="152"/>
      <c r="E71" s="152"/>
      <c r="F71" s="152"/>
      <c r="G71" s="149"/>
      <c r="H71" s="100">
        <v>1.5</v>
      </c>
      <c r="I71" s="99" t="s">
        <v>253</v>
      </c>
      <c r="J71" s="100">
        <f t="shared" si="0"/>
        <v>1.1299999999999999</v>
      </c>
      <c r="K71" s="99" t="s">
        <v>253</v>
      </c>
      <c r="L71" s="109"/>
      <c r="M71" s="104"/>
      <c r="N71" s="154"/>
      <c r="O71" s="155"/>
      <c r="P71" s="99" t="s">
        <v>119</v>
      </c>
      <c r="Q71" s="152"/>
      <c r="R71" s="152"/>
      <c r="S71" s="152"/>
      <c r="T71" s="149"/>
      <c r="U71" s="100">
        <v>1.7</v>
      </c>
      <c r="V71" s="99" t="s">
        <v>253</v>
      </c>
      <c r="W71" s="100">
        <f t="shared" si="1"/>
        <v>1.28</v>
      </c>
      <c r="X71" s="99" t="s">
        <v>253</v>
      </c>
      <c r="Y71" s="109"/>
    </row>
    <row r="72" spans="1:25" ht="12.75" customHeight="1" x14ac:dyDescent="0.15">
      <c r="A72" s="151">
        <v>14</v>
      </c>
      <c r="B72" s="155" t="s">
        <v>306</v>
      </c>
      <c r="C72" s="94" t="s">
        <v>164</v>
      </c>
      <c r="D72" s="152" t="s">
        <v>348</v>
      </c>
      <c r="E72" s="152" t="s">
        <v>349</v>
      </c>
      <c r="F72" s="152" t="s">
        <v>350</v>
      </c>
      <c r="G72" s="149" t="s">
        <v>351</v>
      </c>
      <c r="H72" s="102">
        <v>569</v>
      </c>
      <c r="I72" s="92" t="s">
        <v>245</v>
      </c>
      <c r="J72" s="91">
        <f>IF(H72="","",H72*0.75)</f>
        <v>426.75</v>
      </c>
      <c r="K72" s="92" t="s">
        <v>245</v>
      </c>
      <c r="L72" s="106" t="s">
        <v>269</v>
      </c>
      <c r="M72" s="93"/>
      <c r="N72" s="151">
        <v>29</v>
      </c>
      <c r="O72" s="155" t="s">
        <v>239</v>
      </c>
      <c r="P72" s="90" t="s">
        <v>240</v>
      </c>
      <c r="Q72" s="152" t="s">
        <v>353</v>
      </c>
      <c r="R72" s="152" t="s">
        <v>354</v>
      </c>
      <c r="S72" s="152" t="s">
        <v>355</v>
      </c>
      <c r="T72" s="149" t="s">
        <v>356</v>
      </c>
      <c r="U72" s="102">
        <v>655</v>
      </c>
      <c r="V72" s="92" t="s">
        <v>245</v>
      </c>
      <c r="W72" s="91">
        <f>IF(U72="","",U72*0.75)</f>
        <v>491.25</v>
      </c>
      <c r="X72" s="92" t="s">
        <v>245</v>
      </c>
      <c r="Y72" s="146"/>
    </row>
    <row r="73" spans="1:25" ht="12.75" customHeight="1" x14ac:dyDescent="0.15">
      <c r="A73" s="154"/>
      <c r="B73" s="155"/>
      <c r="C73" s="95" t="s">
        <v>166</v>
      </c>
      <c r="D73" s="156"/>
      <c r="E73" s="156"/>
      <c r="F73" s="156"/>
      <c r="G73" s="150"/>
      <c r="H73" s="96">
        <v>22.3</v>
      </c>
      <c r="I73" s="95" t="s">
        <v>253</v>
      </c>
      <c r="J73" s="96">
        <f>IF(H73="","",ROUND(H73*0.75,2))</f>
        <v>16.73</v>
      </c>
      <c r="K73" s="95" t="s">
        <v>253</v>
      </c>
      <c r="L73" s="108" t="s">
        <v>357</v>
      </c>
      <c r="M73" s="104"/>
      <c r="N73" s="154"/>
      <c r="O73" s="155"/>
      <c r="P73" s="95" t="s">
        <v>252</v>
      </c>
      <c r="Q73" s="156"/>
      <c r="R73" s="156"/>
      <c r="S73" s="156"/>
      <c r="T73" s="150"/>
      <c r="U73" s="96">
        <v>21.4</v>
      </c>
      <c r="V73" s="95" t="s">
        <v>253</v>
      </c>
      <c r="W73" s="96">
        <f>IF(U73="","",ROUND(U73*0.75,2))</f>
        <v>16.05</v>
      </c>
      <c r="X73" s="95" t="s">
        <v>253</v>
      </c>
      <c r="Y73" s="147"/>
    </row>
    <row r="74" spans="1:25" ht="12.75" customHeight="1" x14ac:dyDescent="0.15">
      <c r="A74" s="154"/>
      <c r="B74" s="155"/>
      <c r="C74" s="95" t="s">
        <v>284</v>
      </c>
      <c r="D74" s="156"/>
      <c r="E74" s="156"/>
      <c r="F74" s="156"/>
      <c r="G74" s="150"/>
      <c r="H74" s="96">
        <v>17.100000000000001</v>
      </c>
      <c r="I74" s="95" t="s">
        <v>253</v>
      </c>
      <c r="J74" s="96">
        <f t="shared" si="0"/>
        <v>12.83</v>
      </c>
      <c r="K74" s="95" t="s">
        <v>253</v>
      </c>
      <c r="L74" s="108" t="s">
        <v>277</v>
      </c>
      <c r="M74" s="104"/>
      <c r="N74" s="154"/>
      <c r="O74" s="155"/>
      <c r="P74" s="95" t="s">
        <v>255</v>
      </c>
      <c r="Q74" s="156"/>
      <c r="R74" s="156"/>
      <c r="S74" s="156"/>
      <c r="T74" s="150"/>
      <c r="U74" s="96">
        <v>23.2</v>
      </c>
      <c r="V74" s="95" t="s">
        <v>253</v>
      </c>
      <c r="W74" s="96">
        <f t="shared" si="1"/>
        <v>17.399999999999999</v>
      </c>
      <c r="X74" s="95" t="s">
        <v>253</v>
      </c>
      <c r="Y74" s="147"/>
    </row>
    <row r="75" spans="1:25" ht="12.75" customHeight="1" x14ac:dyDescent="0.15">
      <c r="A75" s="154"/>
      <c r="B75" s="155"/>
      <c r="C75" s="95" t="s">
        <v>65</v>
      </c>
      <c r="D75" s="156"/>
      <c r="E75" s="156"/>
      <c r="F75" s="156"/>
      <c r="G75" s="150"/>
      <c r="H75" s="96">
        <v>78.099999999999994</v>
      </c>
      <c r="I75" s="95" t="s">
        <v>253</v>
      </c>
      <c r="J75" s="96">
        <f t="shared" si="0"/>
        <v>58.58</v>
      </c>
      <c r="K75" s="95" t="s">
        <v>253</v>
      </c>
      <c r="L75" s="108"/>
      <c r="M75" s="104"/>
      <c r="N75" s="154"/>
      <c r="O75" s="155"/>
      <c r="P75" s="95"/>
      <c r="Q75" s="156"/>
      <c r="R75" s="156"/>
      <c r="S75" s="156"/>
      <c r="T75" s="150"/>
      <c r="U75" s="96">
        <v>88.1</v>
      </c>
      <c r="V75" s="95" t="s">
        <v>253</v>
      </c>
      <c r="W75" s="96">
        <f t="shared" si="1"/>
        <v>66.08</v>
      </c>
      <c r="X75" s="95" t="s">
        <v>253</v>
      </c>
      <c r="Y75" s="147"/>
    </row>
    <row r="76" spans="1:25" ht="12.75" customHeight="1" x14ac:dyDescent="0.15">
      <c r="A76" s="154"/>
      <c r="B76" s="155"/>
      <c r="C76" s="99" t="s">
        <v>119</v>
      </c>
      <c r="D76" s="156"/>
      <c r="E76" s="156"/>
      <c r="F76" s="156"/>
      <c r="G76" s="150"/>
      <c r="H76" s="100">
        <v>1.7</v>
      </c>
      <c r="I76" s="99" t="s">
        <v>253</v>
      </c>
      <c r="J76" s="100">
        <f t="shared" si="0"/>
        <v>1.28</v>
      </c>
      <c r="K76" s="99" t="s">
        <v>253</v>
      </c>
      <c r="L76" s="109"/>
      <c r="M76" s="104"/>
      <c r="N76" s="154"/>
      <c r="O76" s="155"/>
      <c r="P76" s="99"/>
      <c r="Q76" s="156"/>
      <c r="R76" s="156"/>
      <c r="S76" s="156"/>
      <c r="T76" s="150"/>
      <c r="U76" s="100">
        <v>1.5</v>
      </c>
      <c r="V76" s="99" t="s">
        <v>253</v>
      </c>
      <c r="W76" s="100">
        <f t="shared" si="1"/>
        <v>1.1299999999999999</v>
      </c>
      <c r="X76" s="99" t="s">
        <v>253</v>
      </c>
      <c r="Y76" s="148"/>
    </row>
    <row r="77" spans="1:25" ht="12.75" customHeight="1" x14ac:dyDescent="0.15">
      <c r="A77" s="151">
        <v>15</v>
      </c>
      <c r="B77" s="151" t="s">
        <v>239</v>
      </c>
      <c r="C77" s="90" t="s">
        <v>240</v>
      </c>
      <c r="D77" s="152" t="s">
        <v>353</v>
      </c>
      <c r="E77" s="152" t="s">
        <v>354</v>
      </c>
      <c r="F77" s="152" t="s">
        <v>355</v>
      </c>
      <c r="G77" s="149" t="s">
        <v>356</v>
      </c>
      <c r="H77" s="102">
        <v>655</v>
      </c>
      <c r="I77" s="92" t="s">
        <v>245</v>
      </c>
      <c r="J77" s="91">
        <f>IF(H77="","",H77*0.75)</f>
        <v>491.25</v>
      </c>
      <c r="K77" s="92" t="s">
        <v>245</v>
      </c>
      <c r="L77" s="146"/>
      <c r="M77" s="93"/>
      <c r="N77" s="151">
        <v>30</v>
      </c>
      <c r="O77" s="151" t="s">
        <v>246</v>
      </c>
      <c r="P77" s="94" t="s">
        <v>247</v>
      </c>
      <c r="Q77" s="152" t="s">
        <v>248</v>
      </c>
      <c r="R77" s="152" t="s">
        <v>258</v>
      </c>
      <c r="S77" s="152" t="s">
        <v>259</v>
      </c>
      <c r="T77" s="149" t="s">
        <v>251</v>
      </c>
      <c r="U77" s="102">
        <v>670</v>
      </c>
      <c r="V77" s="92" t="s">
        <v>245</v>
      </c>
      <c r="W77" s="91">
        <f>IF(U77="","",U77*0.75)</f>
        <v>502.5</v>
      </c>
      <c r="X77" s="92" t="s">
        <v>245</v>
      </c>
      <c r="Y77" s="146"/>
    </row>
    <row r="78" spans="1:25" ht="12.75" customHeight="1" x14ac:dyDescent="0.15">
      <c r="A78" s="151"/>
      <c r="B78" s="151"/>
      <c r="C78" s="95" t="s">
        <v>252</v>
      </c>
      <c r="D78" s="152"/>
      <c r="E78" s="152"/>
      <c r="F78" s="152"/>
      <c r="G78" s="149"/>
      <c r="H78" s="96">
        <v>21.4</v>
      </c>
      <c r="I78" s="95" t="s">
        <v>253</v>
      </c>
      <c r="J78" s="96">
        <f>IF(H78="","",ROUND(H78*0.75,2))</f>
        <v>16.05</v>
      </c>
      <c r="K78" s="95" t="s">
        <v>253</v>
      </c>
      <c r="L78" s="147"/>
      <c r="M78" s="104"/>
      <c r="N78" s="151"/>
      <c r="O78" s="151"/>
      <c r="P78" s="95" t="s">
        <v>254</v>
      </c>
      <c r="Q78" s="152"/>
      <c r="R78" s="152"/>
      <c r="S78" s="152"/>
      <c r="T78" s="149"/>
      <c r="U78" s="96">
        <v>23.8</v>
      </c>
      <c r="V78" s="95" t="s">
        <v>253</v>
      </c>
      <c r="W78" s="96">
        <f>IF(U78="","",ROUND(U78*0.75,2))</f>
        <v>17.850000000000001</v>
      </c>
      <c r="X78" s="95" t="s">
        <v>253</v>
      </c>
      <c r="Y78" s="147"/>
    </row>
    <row r="79" spans="1:25" ht="12.75" customHeight="1" x14ac:dyDescent="0.15">
      <c r="A79" s="151"/>
      <c r="B79" s="151"/>
      <c r="C79" s="95" t="s">
        <v>255</v>
      </c>
      <c r="D79" s="152"/>
      <c r="E79" s="152"/>
      <c r="F79" s="152"/>
      <c r="G79" s="149"/>
      <c r="H79" s="96">
        <v>23.2</v>
      </c>
      <c r="I79" s="95" t="s">
        <v>253</v>
      </c>
      <c r="J79" s="96">
        <f>IF(H79="","",ROUND(H79*0.75,2))</f>
        <v>17.399999999999999</v>
      </c>
      <c r="K79" s="95" t="s">
        <v>253</v>
      </c>
      <c r="L79" s="147"/>
      <c r="M79" s="104"/>
      <c r="N79" s="151"/>
      <c r="O79" s="151"/>
      <c r="P79" s="95" t="s">
        <v>256</v>
      </c>
      <c r="Q79" s="152"/>
      <c r="R79" s="152"/>
      <c r="S79" s="152"/>
      <c r="T79" s="149"/>
      <c r="U79" s="96">
        <v>17.899999999999999</v>
      </c>
      <c r="V79" s="95" t="s">
        <v>253</v>
      </c>
      <c r="W79" s="96">
        <f>IF(U79="","",ROUND(U79*0.75,2))</f>
        <v>13.43</v>
      </c>
      <c r="X79" s="95" t="s">
        <v>253</v>
      </c>
      <c r="Y79" s="147"/>
    </row>
    <row r="80" spans="1:25" ht="12.75" customHeight="1" x14ac:dyDescent="0.15">
      <c r="A80" s="151"/>
      <c r="B80" s="151"/>
      <c r="C80" s="95"/>
      <c r="D80" s="152"/>
      <c r="E80" s="152"/>
      <c r="F80" s="152"/>
      <c r="G80" s="149"/>
      <c r="H80" s="96">
        <v>88.1</v>
      </c>
      <c r="I80" s="95" t="s">
        <v>253</v>
      </c>
      <c r="J80" s="96">
        <f>IF(H80="","",ROUND(H80*0.75,2))</f>
        <v>66.08</v>
      </c>
      <c r="K80" s="95" t="s">
        <v>253</v>
      </c>
      <c r="L80" s="147"/>
      <c r="M80" s="104"/>
      <c r="N80" s="151"/>
      <c r="O80" s="151"/>
      <c r="P80" s="95" t="s">
        <v>77</v>
      </c>
      <c r="Q80" s="152"/>
      <c r="R80" s="152"/>
      <c r="S80" s="152"/>
      <c r="T80" s="149"/>
      <c r="U80" s="96">
        <v>100</v>
      </c>
      <c r="V80" s="95" t="s">
        <v>253</v>
      </c>
      <c r="W80" s="96">
        <f>IF(U80="","",ROUND(U80*0.75,2))</f>
        <v>75</v>
      </c>
      <c r="X80" s="95" t="s">
        <v>253</v>
      </c>
      <c r="Y80" s="147"/>
    </row>
    <row r="81" spans="1:26" ht="12.75" customHeight="1" x14ac:dyDescent="0.15">
      <c r="A81" s="151"/>
      <c r="B81" s="151"/>
      <c r="C81" s="99"/>
      <c r="D81" s="152"/>
      <c r="E81" s="152"/>
      <c r="F81" s="152"/>
      <c r="G81" s="149"/>
      <c r="H81" s="100">
        <v>1.5</v>
      </c>
      <c r="I81" s="99" t="s">
        <v>253</v>
      </c>
      <c r="J81" s="100">
        <f>IF(H81="","",ROUND(H81*0.75,2))</f>
        <v>1.1299999999999999</v>
      </c>
      <c r="K81" s="99" t="s">
        <v>253</v>
      </c>
      <c r="L81" s="148"/>
      <c r="M81" s="104"/>
      <c r="N81" s="153"/>
      <c r="O81" s="153"/>
      <c r="P81" s="95"/>
      <c r="Q81" s="159"/>
      <c r="R81" s="159"/>
      <c r="S81" s="159"/>
      <c r="T81" s="160"/>
      <c r="U81" s="100">
        <v>1.8</v>
      </c>
      <c r="V81" s="99" t="s">
        <v>253</v>
      </c>
      <c r="W81" s="100">
        <f>IF(U81="","",ROUND(U81*0.75,2))</f>
        <v>1.35</v>
      </c>
      <c r="X81" s="99" t="s">
        <v>253</v>
      </c>
      <c r="Y81" s="148"/>
    </row>
    <row r="82" spans="1:26" ht="12.75" customHeight="1" x14ac:dyDescent="0.15">
      <c r="A82" s="151" t="s">
        <v>358</v>
      </c>
      <c r="B82" s="151"/>
      <c r="C82" s="87" t="s">
        <v>359</v>
      </c>
      <c r="D82" s="115" t="s">
        <v>360</v>
      </c>
      <c r="E82" s="116"/>
      <c r="F82" s="116"/>
      <c r="G82" s="117"/>
      <c r="H82" s="116"/>
      <c r="I82" s="104"/>
      <c r="J82" s="98"/>
      <c r="K82" s="104"/>
      <c r="M82" s="104"/>
      <c r="N82" s="157" t="s">
        <v>361</v>
      </c>
      <c r="O82" s="157"/>
      <c r="P82" s="157"/>
      <c r="Q82" s="157"/>
      <c r="R82" s="157"/>
      <c r="S82" s="157"/>
      <c r="T82" s="157"/>
      <c r="U82" s="118"/>
      <c r="V82" s="119"/>
      <c r="W82" s="119"/>
      <c r="X82" s="119"/>
      <c r="Y82" s="118"/>
    </row>
    <row r="83" spans="1:26" ht="12.75" customHeight="1" x14ac:dyDescent="0.15">
      <c r="A83" s="151"/>
      <c r="B83" s="151"/>
      <c r="C83" s="87" t="s">
        <v>362</v>
      </c>
      <c r="D83" s="120" t="s">
        <v>363</v>
      </c>
      <c r="E83" s="120" t="s">
        <v>364</v>
      </c>
      <c r="F83" s="120" t="s">
        <v>365</v>
      </c>
      <c r="G83" s="120" t="s">
        <v>366</v>
      </c>
      <c r="H83" s="120" t="s">
        <v>367</v>
      </c>
      <c r="J83" s="121"/>
      <c r="K83" s="104"/>
      <c r="M83" s="104"/>
      <c r="N83" s="158"/>
      <c r="O83" s="158"/>
      <c r="P83" s="158"/>
      <c r="Q83" s="158"/>
      <c r="R83" s="158"/>
      <c r="S83" s="158"/>
      <c r="T83" s="158"/>
      <c r="U83" s="122"/>
      <c r="V83" s="123"/>
      <c r="W83" s="123"/>
      <c r="X83" s="123"/>
      <c r="Y83" s="122"/>
      <c r="Z83" s="104"/>
    </row>
    <row r="84" spans="1:26" ht="12.75" customHeight="1" x14ac:dyDescent="0.15">
      <c r="A84" s="124" t="s">
        <v>368</v>
      </c>
      <c r="B84" s="125" t="s">
        <v>369</v>
      </c>
      <c r="C84" s="126" t="s">
        <v>370</v>
      </c>
      <c r="D84" s="127">
        <f>18598/30</f>
        <v>619.93333333333328</v>
      </c>
      <c r="E84" s="128">
        <f>658.3/30</f>
        <v>21.943333333333332</v>
      </c>
      <c r="F84" s="128">
        <f>580.7/30</f>
        <v>19.356666666666669</v>
      </c>
      <c r="G84" s="128">
        <f>2618.3/30</f>
        <v>87.276666666666671</v>
      </c>
      <c r="H84" s="128">
        <f>52.8/30</f>
        <v>1.76</v>
      </c>
      <c r="J84" s="129"/>
      <c r="K84" s="104"/>
      <c r="M84" s="104"/>
      <c r="N84" s="130" t="s">
        <v>371</v>
      </c>
      <c r="O84" s="123"/>
      <c r="P84" s="123"/>
      <c r="Q84" s="123"/>
      <c r="R84" s="123"/>
      <c r="S84" s="123"/>
      <c r="T84" s="123"/>
      <c r="U84" s="123"/>
      <c r="V84" s="123"/>
      <c r="W84" s="123"/>
      <c r="X84" s="123"/>
      <c r="Y84" s="123"/>
      <c r="Z84" s="104"/>
    </row>
    <row r="85" spans="1:26" ht="12.75" customHeight="1" x14ac:dyDescent="0.15">
      <c r="A85" s="124" t="s">
        <v>372</v>
      </c>
      <c r="B85" s="125" t="s">
        <v>369</v>
      </c>
      <c r="C85" s="126" t="s">
        <v>373</v>
      </c>
      <c r="D85" s="127">
        <f>+D84*0.75</f>
        <v>464.94999999999993</v>
      </c>
      <c r="E85" s="128">
        <f>+E84*0.75</f>
        <v>16.4575</v>
      </c>
      <c r="F85" s="128">
        <f>+F84*0.75</f>
        <v>14.517500000000002</v>
      </c>
      <c r="G85" s="128">
        <f>+G84*0.75</f>
        <v>65.45750000000001</v>
      </c>
      <c r="H85" s="128">
        <f>+H84*0.75</f>
        <v>1.32</v>
      </c>
      <c r="J85" s="129"/>
      <c r="K85" s="104"/>
      <c r="M85" s="104"/>
      <c r="N85" s="131" t="s">
        <v>374</v>
      </c>
      <c r="O85" s="123"/>
      <c r="P85" s="123"/>
      <c r="Q85" s="123"/>
      <c r="R85" s="123"/>
      <c r="S85" s="123"/>
      <c r="T85" s="123"/>
      <c r="U85" s="123"/>
      <c r="V85" s="123"/>
      <c r="W85" s="123"/>
      <c r="X85" s="123"/>
      <c r="Y85" s="123"/>
      <c r="Z85" s="104"/>
    </row>
    <row r="86" spans="1:26" ht="12.75" customHeight="1" x14ac:dyDescent="0.15">
      <c r="A86" s="132"/>
      <c r="B86" s="133"/>
      <c r="C86" s="134"/>
      <c r="D86" s="135"/>
      <c r="E86" s="136"/>
      <c r="F86" s="136"/>
      <c r="G86" s="136"/>
      <c r="H86" s="136"/>
      <c r="I86" s="104"/>
      <c r="J86" s="129"/>
      <c r="K86" s="104"/>
      <c r="M86" s="104"/>
      <c r="N86" s="93" t="s">
        <v>375</v>
      </c>
      <c r="O86" s="123"/>
      <c r="P86" s="123"/>
      <c r="Q86" s="123"/>
      <c r="R86" s="123"/>
      <c r="S86" s="123"/>
      <c r="T86" s="123"/>
      <c r="U86" s="123"/>
      <c r="V86" s="123"/>
      <c r="W86" s="123"/>
      <c r="X86" s="123"/>
      <c r="Y86" s="123"/>
      <c r="Z86" s="104"/>
    </row>
    <row r="87" spans="1:26" ht="12.75" customHeight="1" x14ac:dyDescent="0.15">
      <c r="A87" s="137"/>
      <c r="I87" s="104"/>
      <c r="K87" s="104"/>
      <c r="M87" s="104"/>
      <c r="N87" s="137" t="s">
        <v>376</v>
      </c>
      <c r="V87" s="93"/>
      <c r="W87" s="138"/>
      <c r="X87" s="93"/>
      <c r="Z87" s="104"/>
    </row>
    <row r="88" spans="1:26" ht="12.75" customHeight="1" x14ac:dyDescent="0.15">
      <c r="A88" s="137"/>
      <c r="N88" s="93" t="s">
        <v>377</v>
      </c>
      <c r="V88" s="98"/>
      <c r="W88" s="139"/>
      <c r="X88" s="98"/>
      <c r="Z88" s="104"/>
    </row>
    <row r="89" spans="1:26" ht="12.75" customHeight="1" x14ac:dyDescent="0.15">
      <c r="N89" s="137" t="s">
        <v>376</v>
      </c>
      <c r="O89" s="140"/>
      <c r="P89" s="123"/>
      <c r="Q89" s="141"/>
      <c r="R89" s="141"/>
      <c r="S89" s="141"/>
      <c r="T89" s="141"/>
      <c r="U89" s="142"/>
      <c r="V89" s="98"/>
      <c r="W89" s="139"/>
      <c r="X89" s="98"/>
      <c r="Y89" s="141"/>
    </row>
    <row r="90" spans="1:26" ht="12.75" customHeight="1" x14ac:dyDescent="0.15">
      <c r="N90" s="93" t="s">
        <v>378</v>
      </c>
      <c r="O90" s="140"/>
      <c r="P90" s="123"/>
      <c r="Q90" s="141"/>
      <c r="R90" s="141"/>
      <c r="S90" s="141"/>
      <c r="T90" s="141"/>
      <c r="U90" s="142"/>
      <c r="V90" s="98"/>
      <c r="W90" s="139"/>
      <c r="X90" s="98"/>
      <c r="Y90" s="141"/>
    </row>
    <row r="91" spans="1:26" x14ac:dyDescent="0.15">
      <c r="N91" s="137" t="s">
        <v>379</v>
      </c>
      <c r="O91" s="143"/>
      <c r="P91" s="143"/>
      <c r="Q91" s="143"/>
      <c r="R91" s="143"/>
      <c r="S91" s="143"/>
      <c r="T91" s="143"/>
      <c r="U91" s="143"/>
      <c r="V91" s="93"/>
      <c r="W91" s="93"/>
      <c r="X91" s="93"/>
      <c r="Y91" s="143"/>
    </row>
    <row r="92" spans="1:26" x14ac:dyDescent="0.15">
      <c r="N92" s="137" t="s">
        <v>380</v>
      </c>
      <c r="O92" s="143"/>
      <c r="P92" s="143"/>
      <c r="Q92" s="143"/>
      <c r="R92" s="143"/>
      <c r="S92" s="143"/>
      <c r="T92" s="143"/>
      <c r="U92" s="143"/>
      <c r="V92" s="104"/>
      <c r="W92" s="104"/>
      <c r="X92" s="104"/>
      <c r="Y92" s="143"/>
    </row>
    <row r="93" spans="1:26" x14ac:dyDescent="0.15">
      <c r="O93" s="98"/>
      <c r="P93" s="104"/>
      <c r="Q93" s="144"/>
      <c r="R93" s="144"/>
      <c r="S93" s="144"/>
      <c r="T93" s="145"/>
      <c r="U93" s="129"/>
      <c r="V93" s="104"/>
      <c r="W93" s="129"/>
      <c r="X93" s="104"/>
      <c r="Y93" s="145"/>
    </row>
    <row r="94" spans="1:26" x14ac:dyDescent="0.15">
      <c r="N94" s="93"/>
      <c r="O94" s="98"/>
      <c r="P94" s="104"/>
      <c r="Q94" s="144"/>
      <c r="R94" s="144"/>
      <c r="S94" s="144"/>
      <c r="T94" s="145"/>
      <c r="U94" s="129"/>
      <c r="V94" s="104"/>
      <c r="W94" s="129"/>
      <c r="X94" s="104"/>
      <c r="Y94" s="145"/>
    </row>
    <row r="95" spans="1:26" x14ac:dyDescent="0.15">
      <c r="O95" s="104"/>
      <c r="P95" s="104"/>
      <c r="Q95" s="104"/>
      <c r="R95" s="104"/>
      <c r="S95" s="104"/>
      <c r="T95" s="104"/>
      <c r="U95" s="129"/>
      <c r="V95" s="104"/>
      <c r="W95" s="129"/>
      <c r="X95" s="104"/>
      <c r="Y95" s="104"/>
    </row>
    <row r="99" spans="18:23" x14ac:dyDescent="0.15">
      <c r="R99" s="85"/>
      <c r="U99" s="84"/>
      <c r="W99" s="84"/>
    </row>
    <row r="100" spans="18:23" x14ac:dyDescent="0.15">
      <c r="R100" s="85"/>
      <c r="U100" s="84"/>
      <c r="W100" s="84"/>
    </row>
    <row r="101" spans="18:23" x14ac:dyDescent="0.15">
      <c r="R101" s="85"/>
      <c r="U101" s="84"/>
      <c r="W101" s="84"/>
    </row>
    <row r="102" spans="18:23" x14ac:dyDescent="0.15">
      <c r="R102" s="85"/>
      <c r="U102" s="84"/>
      <c r="W102" s="84"/>
    </row>
    <row r="103" spans="18:23" x14ac:dyDescent="0.15">
      <c r="R103" s="85"/>
      <c r="U103" s="84"/>
      <c r="W103" s="84"/>
    </row>
    <row r="104" spans="18:23" x14ac:dyDescent="0.15">
      <c r="R104" s="85"/>
      <c r="U104" s="84"/>
      <c r="W104" s="84"/>
    </row>
  </sheetData>
  <mergeCells count="21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 ref="D7:D11"/>
    <mergeCell ref="E7:E11"/>
    <mergeCell ref="F7:F11"/>
    <mergeCell ref="G7:G11"/>
    <mergeCell ref="L3:L6"/>
    <mergeCell ref="Q3:Q6"/>
    <mergeCell ref="R3:R6"/>
    <mergeCell ref="S3:S6"/>
    <mergeCell ref="T3:T6"/>
    <mergeCell ref="O12:O16"/>
    <mergeCell ref="Q12:Q16"/>
    <mergeCell ref="R12:R16"/>
    <mergeCell ref="S12:S16"/>
    <mergeCell ref="T12:T16"/>
    <mergeCell ref="Y12:Y16"/>
    <mergeCell ref="T7:T11"/>
    <mergeCell ref="Y7:Y11"/>
    <mergeCell ref="A12:A16"/>
    <mergeCell ref="B12:B16"/>
    <mergeCell ref="D12:D16"/>
    <mergeCell ref="E12:E16"/>
    <mergeCell ref="F12:F16"/>
    <mergeCell ref="G12:G16"/>
    <mergeCell ref="L12:L16"/>
    <mergeCell ref="N12:N16"/>
    <mergeCell ref="L7:L11"/>
    <mergeCell ref="N7:N11"/>
    <mergeCell ref="O7:O11"/>
    <mergeCell ref="Q7:Q11"/>
    <mergeCell ref="R7:R11"/>
    <mergeCell ref="S7:S11"/>
    <mergeCell ref="A7:A11"/>
    <mergeCell ref="B7:B11"/>
    <mergeCell ref="N17:N21"/>
    <mergeCell ref="O17:O21"/>
    <mergeCell ref="Q17:Q21"/>
    <mergeCell ref="R17:R21"/>
    <mergeCell ref="S17:S21"/>
    <mergeCell ref="T17:T21"/>
    <mergeCell ref="A17:A21"/>
    <mergeCell ref="B17:B21"/>
    <mergeCell ref="D17:D21"/>
    <mergeCell ref="E17:E21"/>
    <mergeCell ref="F17:F21"/>
    <mergeCell ref="G17:G21"/>
    <mergeCell ref="N22:N26"/>
    <mergeCell ref="O22:O26"/>
    <mergeCell ref="Q22:Q26"/>
    <mergeCell ref="R22:R26"/>
    <mergeCell ref="S22:S26"/>
    <mergeCell ref="T22:T26"/>
    <mergeCell ref="A22:A26"/>
    <mergeCell ref="B22:B26"/>
    <mergeCell ref="D22:D26"/>
    <mergeCell ref="E22:E26"/>
    <mergeCell ref="F22:F26"/>
    <mergeCell ref="G22:G26"/>
    <mergeCell ref="N27:N31"/>
    <mergeCell ref="O27:O31"/>
    <mergeCell ref="Q27:Q31"/>
    <mergeCell ref="R27:R31"/>
    <mergeCell ref="S27:S31"/>
    <mergeCell ref="T27:T31"/>
    <mergeCell ref="A27:A31"/>
    <mergeCell ref="B27:B31"/>
    <mergeCell ref="D27:D31"/>
    <mergeCell ref="E27:E31"/>
    <mergeCell ref="F27:F31"/>
    <mergeCell ref="G27:G31"/>
    <mergeCell ref="N32:N36"/>
    <mergeCell ref="O32:O36"/>
    <mergeCell ref="Q32:Q36"/>
    <mergeCell ref="R32:R36"/>
    <mergeCell ref="S32:S36"/>
    <mergeCell ref="T32:T36"/>
    <mergeCell ref="A32:A36"/>
    <mergeCell ref="B32:B36"/>
    <mergeCell ref="D32:D36"/>
    <mergeCell ref="E32:E36"/>
    <mergeCell ref="F32:F36"/>
    <mergeCell ref="G32:G36"/>
    <mergeCell ref="Y37:Y41"/>
    <mergeCell ref="A42:A46"/>
    <mergeCell ref="B42:B46"/>
    <mergeCell ref="D42:D46"/>
    <mergeCell ref="E42:E46"/>
    <mergeCell ref="F42:F46"/>
    <mergeCell ref="G42:G46"/>
    <mergeCell ref="L42:L46"/>
    <mergeCell ref="N42:N46"/>
    <mergeCell ref="O42:O46"/>
    <mergeCell ref="N37:N41"/>
    <mergeCell ref="O37:O41"/>
    <mergeCell ref="Q37:Q41"/>
    <mergeCell ref="R37:R41"/>
    <mergeCell ref="S37:S41"/>
    <mergeCell ref="T37:T41"/>
    <mergeCell ref="A37:A41"/>
    <mergeCell ref="B37:B41"/>
    <mergeCell ref="D37:D41"/>
    <mergeCell ref="E37:E41"/>
    <mergeCell ref="F37:F41"/>
    <mergeCell ref="G37:G41"/>
    <mergeCell ref="Q42:Q46"/>
    <mergeCell ref="R42:R46"/>
    <mergeCell ref="G47:G51"/>
    <mergeCell ref="L47:L51"/>
    <mergeCell ref="N47:N51"/>
    <mergeCell ref="S42:S46"/>
    <mergeCell ref="T42:T46"/>
    <mergeCell ref="Y42:Y46"/>
    <mergeCell ref="A47:A51"/>
    <mergeCell ref="B47:B51"/>
    <mergeCell ref="D47:D51"/>
    <mergeCell ref="E47:E51"/>
    <mergeCell ref="F47:F51"/>
    <mergeCell ref="S47:S51"/>
    <mergeCell ref="T47:T51"/>
    <mergeCell ref="Y47:Y51"/>
    <mergeCell ref="O47:O51"/>
    <mergeCell ref="Q47:Q51"/>
    <mergeCell ref="R47:R51"/>
    <mergeCell ref="R52:R56"/>
    <mergeCell ref="S52:S56"/>
    <mergeCell ref="T52:T56"/>
    <mergeCell ref="A57:A61"/>
    <mergeCell ref="B57:B61"/>
    <mergeCell ref="D57:D61"/>
    <mergeCell ref="E57:E61"/>
    <mergeCell ref="F57:F61"/>
    <mergeCell ref="T57:T61"/>
    <mergeCell ref="G57:G61"/>
    <mergeCell ref="N57:N61"/>
    <mergeCell ref="O57:O61"/>
    <mergeCell ref="Q57:Q61"/>
    <mergeCell ref="R57:R61"/>
    <mergeCell ref="S57:S61"/>
    <mergeCell ref="A52:A56"/>
    <mergeCell ref="B52:B56"/>
    <mergeCell ref="D52:D56"/>
    <mergeCell ref="E52:E56"/>
    <mergeCell ref="F52:F56"/>
    <mergeCell ref="G52:G56"/>
    <mergeCell ref="N52:N56"/>
    <mergeCell ref="D62:D66"/>
    <mergeCell ref="E62:E66"/>
    <mergeCell ref="F62:F66"/>
    <mergeCell ref="G62:G66"/>
    <mergeCell ref="N62:N66"/>
    <mergeCell ref="O62:O66"/>
    <mergeCell ref="Q62:Q66"/>
    <mergeCell ref="O52:O56"/>
    <mergeCell ref="Q52:Q56"/>
    <mergeCell ref="A82:B83"/>
    <mergeCell ref="N82:T83"/>
    <mergeCell ref="O77:O81"/>
    <mergeCell ref="Q77:Q81"/>
    <mergeCell ref="R77:R81"/>
    <mergeCell ref="S77:S81"/>
    <mergeCell ref="T77:T81"/>
    <mergeCell ref="R62:R66"/>
    <mergeCell ref="S62:S66"/>
    <mergeCell ref="T62:T66"/>
    <mergeCell ref="A67:A71"/>
    <mergeCell ref="B67:B71"/>
    <mergeCell ref="D67:D71"/>
    <mergeCell ref="E67:E71"/>
    <mergeCell ref="F67:F71"/>
    <mergeCell ref="G67:G71"/>
    <mergeCell ref="N67:N71"/>
    <mergeCell ref="O67:O71"/>
    <mergeCell ref="Q67:Q71"/>
    <mergeCell ref="R67:R71"/>
    <mergeCell ref="S67:S71"/>
    <mergeCell ref="T67:T71"/>
    <mergeCell ref="A62:A66"/>
    <mergeCell ref="B62:B66"/>
    <mergeCell ref="Y77:Y81"/>
    <mergeCell ref="T72:T76"/>
    <mergeCell ref="Y72:Y76"/>
    <mergeCell ref="A77:A81"/>
    <mergeCell ref="B77:B81"/>
    <mergeCell ref="D77:D81"/>
    <mergeCell ref="E77:E81"/>
    <mergeCell ref="F77:F81"/>
    <mergeCell ref="G77:G81"/>
    <mergeCell ref="L77:L81"/>
    <mergeCell ref="N77:N81"/>
    <mergeCell ref="G72:G76"/>
    <mergeCell ref="N72:N76"/>
    <mergeCell ref="O72:O76"/>
    <mergeCell ref="Q72:Q76"/>
    <mergeCell ref="R72:R76"/>
    <mergeCell ref="S72:S76"/>
    <mergeCell ref="A72:A76"/>
    <mergeCell ref="B72:B76"/>
    <mergeCell ref="D72:D76"/>
    <mergeCell ref="E72:E76"/>
    <mergeCell ref="F72:F76"/>
  </mergeCells>
  <phoneticPr fontId="18"/>
  <printOptions horizontalCentered="1" verticalCentered="1"/>
  <pageMargins left="0.39370078740157483" right="0.39370078740157483" top="0.39370078740157483" bottom="0.39370078740157483" header="0.19685039370078741" footer="0.19685039370078741"/>
  <pageSetup paperSize="12" scale="6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28"/>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158</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159</v>
      </c>
      <c r="C9" s="38" t="s">
        <v>37</v>
      </c>
      <c r="D9" s="39">
        <v>40</v>
      </c>
      <c r="E9" s="40" t="s">
        <v>29</v>
      </c>
      <c r="F9" s="40">
        <f>ROUNDUP(D9*0.75,2)</f>
        <v>30</v>
      </c>
      <c r="G9" s="41">
        <f>ROUNDUP((K4*D9)+(K5*D9*0.75)+(K6*(D9*2)),0)</f>
        <v>0</v>
      </c>
      <c r="H9" s="41">
        <f>G9</f>
        <v>0</v>
      </c>
      <c r="I9" s="193" t="s">
        <v>160</v>
      </c>
      <c r="J9" s="194"/>
      <c r="K9" s="42" t="s">
        <v>28</v>
      </c>
      <c r="L9" s="43">
        <f>ROUNDUP((K4*M9)+(K5*M9*0.75)+(K6*(M9*2)),2)</f>
        <v>0</v>
      </c>
      <c r="M9" s="39">
        <v>0.5</v>
      </c>
      <c r="N9" s="44">
        <f t="shared" ref="N9:N16" si="0">ROUNDUP(M9*0.75,2)</f>
        <v>0.38</v>
      </c>
      <c r="O9" s="45" t="s">
        <v>38</v>
      </c>
      <c r="P9" s="71" t="s">
        <v>34</v>
      </c>
    </row>
    <row r="10" spans="1:17" ht="18.75" customHeight="1" x14ac:dyDescent="0.15">
      <c r="A10" s="187"/>
      <c r="B10" s="46"/>
      <c r="C10" s="46" t="s">
        <v>154</v>
      </c>
      <c r="D10" s="47">
        <v>40</v>
      </c>
      <c r="E10" s="48" t="s">
        <v>29</v>
      </c>
      <c r="F10" s="48">
        <f>ROUNDUP(D10*0.75,2)</f>
        <v>30</v>
      </c>
      <c r="G10" s="49">
        <f>ROUNDUP((K4*D10)+(K5*D10*0.75)+(K6*(D10*2)),0)</f>
        <v>0</v>
      </c>
      <c r="H10" s="49">
        <f>G10</f>
        <v>0</v>
      </c>
      <c r="I10" s="195"/>
      <c r="J10" s="195"/>
      <c r="K10" s="50" t="s">
        <v>25</v>
      </c>
      <c r="L10" s="51">
        <f>ROUNDUP((K4*M10)+(K5*M10*0.75)+(K6*(M10*2)),2)</f>
        <v>0</v>
      </c>
      <c r="M10" s="47">
        <v>2</v>
      </c>
      <c r="N10" s="52">
        <f t="shared" si="0"/>
        <v>1.5</v>
      </c>
      <c r="O10" s="53"/>
      <c r="P10" s="72"/>
    </row>
    <row r="11" spans="1:17" ht="18.75" customHeight="1" x14ac:dyDescent="0.15">
      <c r="A11" s="187"/>
      <c r="B11" s="46"/>
      <c r="C11" s="46" t="s">
        <v>24</v>
      </c>
      <c r="D11" s="47">
        <v>30</v>
      </c>
      <c r="E11" s="48" t="s">
        <v>29</v>
      </c>
      <c r="F11" s="48">
        <f>ROUNDUP(D11*0.75,2)</f>
        <v>22.5</v>
      </c>
      <c r="G11" s="49">
        <f>ROUNDUP((K4*D11)+(K5*D11*0.75)+(K6*(D11*2)),0)</f>
        <v>0</v>
      </c>
      <c r="H11" s="49">
        <f>G11+(G11*6/100)</f>
        <v>0</v>
      </c>
      <c r="I11" s="195"/>
      <c r="J11" s="195"/>
      <c r="K11" s="50" t="s">
        <v>52</v>
      </c>
      <c r="L11" s="51">
        <f>ROUNDUP((K4*M11)+(K5*M11*0.75)+(K6*(M11*2)),2)</f>
        <v>0</v>
      </c>
      <c r="M11" s="47">
        <v>2</v>
      </c>
      <c r="N11" s="52">
        <f t="shared" si="0"/>
        <v>1.5</v>
      </c>
      <c r="O11" s="53"/>
      <c r="P11" s="72" t="s">
        <v>38</v>
      </c>
    </row>
    <row r="12" spans="1:17" ht="18.75" customHeight="1" x14ac:dyDescent="0.15">
      <c r="A12" s="187"/>
      <c r="B12" s="46"/>
      <c r="C12" s="46" t="s">
        <v>36</v>
      </c>
      <c r="D12" s="47">
        <v>10</v>
      </c>
      <c r="E12" s="48" t="s">
        <v>29</v>
      </c>
      <c r="F12" s="48">
        <f>ROUNDUP(D12*0.75,2)</f>
        <v>7.5</v>
      </c>
      <c r="G12" s="49">
        <f>ROUNDUP((K4*D12)+(K5*D12*0.75)+(K6*(D12*2)),0)</f>
        <v>0</v>
      </c>
      <c r="H12" s="49">
        <f>G12+(G12*3/100)</f>
        <v>0</v>
      </c>
      <c r="I12" s="195"/>
      <c r="J12" s="195"/>
      <c r="K12" s="50" t="s">
        <v>27</v>
      </c>
      <c r="L12" s="51">
        <f>ROUNDUP((K4*M12)+(K5*M12*0.75)+(K6*(M12*2)),2)</f>
        <v>0</v>
      </c>
      <c r="M12" s="47">
        <v>30</v>
      </c>
      <c r="N12" s="52">
        <f t="shared" si="0"/>
        <v>22.5</v>
      </c>
      <c r="O12" s="53"/>
      <c r="P12" s="72"/>
    </row>
    <row r="13" spans="1:17" ht="18.75" customHeight="1" x14ac:dyDescent="0.15">
      <c r="A13" s="187"/>
      <c r="B13" s="46"/>
      <c r="C13" s="46" t="s">
        <v>92</v>
      </c>
      <c r="D13" s="47">
        <v>5</v>
      </c>
      <c r="E13" s="48" t="s">
        <v>29</v>
      </c>
      <c r="F13" s="48">
        <f>ROUNDUP(D13*0.75,2)</f>
        <v>3.75</v>
      </c>
      <c r="G13" s="49">
        <f>ROUNDUP((K4*D13)+(K5*D13*0.75)+(K6*(D13*2)),0)</f>
        <v>0</v>
      </c>
      <c r="H13" s="49">
        <f>G13</f>
        <v>0</v>
      </c>
      <c r="I13" s="195"/>
      <c r="J13" s="195"/>
      <c r="K13" s="50" t="s">
        <v>59</v>
      </c>
      <c r="L13" s="51">
        <f>ROUNDUP((K4*M13)+(K5*M13*0.75)+(K6*(M13*2)),2)</f>
        <v>0</v>
      </c>
      <c r="M13" s="47">
        <v>1</v>
      </c>
      <c r="N13" s="52">
        <f t="shared" si="0"/>
        <v>0.75</v>
      </c>
      <c r="O13" s="53"/>
      <c r="P13" s="72"/>
    </row>
    <row r="14" spans="1:17" ht="18.75" customHeight="1" x14ac:dyDescent="0.15">
      <c r="A14" s="187"/>
      <c r="B14" s="46"/>
      <c r="C14" s="46"/>
      <c r="D14" s="47"/>
      <c r="E14" s="48"/>
      <c r="F14" s="48"/>
      <c r="G14" s="49"/>
      <c r="H14" s="49"/>
      <c r="I14" s="195"/>
      <c r="J14" s="195"/>
      <c r="K14" s="50" t="s">
        <v>26</v>
      </c>
      <c r="L14" s="51">
        <f>ROUNDUP((K4*M14)+(K5*M14*0.75)+(K6*(M14*2)),2)</f>
        <v>0</v>
      </c>
      <c r="M14" s="47">
        <v>15</v>
      </c>
      <c r="N14" s="52">
        <f t="shared" si="0"/>
        <v>11.25</v>
      </c>
      <c r="O14" s="53"/>
      <c r="P14" s="72"/>
    </row>
    <row r="15" spans="1:17" ht="18.75" customHeight="1" x14ac:dyDescent="0.15">
      <c r="A15" s="187"/>
      <c r="B15" s="46"/>
      <c r="C15" s="46"/>
      <c r="D15" s="47"/>
      <c r="E15" s="48"/>
      <c r="F15" s="48"/>
      <c r="G15" s="49"/>
      <c r="H15" s="49"/>
      <c r="I15" s="195"/>
      <c r="J15" s="195"/>
      <c r="K15" s="50" t="s">
        <v>32</v>
      </c>
      <c r="L15" s="51">
        <f>ROUNDUP((K4*M15)+(K5*M15*0.75)+(K6*(M15*2)),2)</f>
        <v>0</v>
      </c>
      <c r="M15" s="47">
        <v>2</v>
      </c>
      <c r="N15" s="52">
        <f t="shared" si="0"/>
        <v>1.5</v>
      </c>
      <c r="O15" s="53"/>
      <c r="P15" s="72"/>
    </row>
    <row r="16" spans="1:17" ht="18.75" customHeight="1" x14ac:dyDescent="0.15">
      <c r="A16" s="187"/>
      <c r="B16" s="46"/>
      <c r="C16" s="46"/>
      <c r="D16" s="47"/>
      <c r="E16" s="48"/>
      <c r="F16" s="48"/>
      <c r="G16" s="49"/>
      <c r="H16" s="49"/>
      <c r="I16" s="195"/>
      <c r="J16" s="195"/>
      <c r="K16" s="50" t="s">
        <v>39</v>
      </c>
      <c r="L16" s="51">
        <f>ROUNDUP((K4*M16)+(K5*M16*0.75)+(K6*(M16*2)),2)</f>
        <v>0</v>
      </c>
      <c r="M16" s="47">
        <v>0.5</v>
      </c>
      <c r="N16" s="52">
        <f t="shared" si="0"/>
        <v>0.38</v>
      </c>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54"/>
      <c r="C18" s="54"/>
      <c r="D18" s="55"/>
      <c r="E18" s="56"/>
      <c r="F18" s="56"/>
      <c r="G18" s="57"/>
      <c r="H18" s="57"/>
      <c r="I18" s="196"/>
      <c r="J18" s="196"/>
      <c r="K18" s="58"/>
      <c r="L18" s="59"/>
      <c r="M18" s="55"/>
      <c r="N18" s="60"/>
      <c r="O18" s="61"/>
      <c r="P18" s="73"/>
    </row>
    <row r="19" spans="1:16" ht="18.75" customHeight="1" x14ac:dyDescent="0.15">
      <c r="A19" s="187"/>
      <c r="B19" s="46" t="s">
        <v>161</v>
      </c>
      <c r="C19" s="46" t="s">
        <v>51</v>
      </c>
      <c r="D19" s="47">
        <v>50</v>
      </c>
      <c r="E19" s="48" t="s">
        <v>29</v>
      </c>
      <c r="F19" s="48">
        <f>ROUNDUP(D19*0.75,2)</f>
        <v>37.5</v>
      </c>
      <c r="G19" s="49">
        <f>ROUNDUP((K4*D19)+(K5*D19*0.75)+(K6*(D19*2)),0)</f>
        <v>0</v>
      </c>
      <c r="H19" s="49">
        <f>G19+(G19*10/100)</f>
        <v>0</v>
      </c>
      <c r="I19" s="197" t="s">
        <v>162</v>
      </c>
      <c r="J19" s="198"/>
      <c r="K19" s="50" t="s">
        <v>27</v>
      </c>
      <c r="L19" s="51">
        <f>ROUNDUP((K4*M19)+(K5*M19*0.75)+(K6*(M19*2)),2)</f>
        <v>0</v>
      </c>
      <c r="M19" s="47">
        <v>30</v>
      </c>
      <c r="N19" s="52">
        <f>ROUNDUP(M19*0.75,2)</f>
        <v>22.5</v>
      </c>
      <c r="O19" s="53"/>
      <c r="P19" s="72"/>
    </row>
    <row r="20" spans="1:16" ht="18.75" customHeight="1" x14ac:dyDescent="0.15">
      <c r="A20" s="187"/>
      <c r="B20" s="46"/>
      <c r="C20" s="46" t="s">
        <v>141</v>
      </c>
      <c r="D20" s="47">
        <v>5</v>
      </c>
      <c r="E20" s="48" t="s">
        <v>29</v>
      </c>
      <c r="F20" s="48">
        <f>ROUNDUP(D20*0.75,2)</f>
        <v>3.75</v>
      </c>
      <c r="G20" s="49">
        <f>ROUNDUP((K4*D20)+(K5*D20*0.75)+(K6*(D20*2)),0)</f>
        <v>0</v>
      </c>
      <c r="H20" s="49">
        <f>G20</f>
        <v>0</v>
      </c>
      <c r="I20" s="195"/>
      <c r="J20" s="195"/>
      <c r="K20" s="50" t="s">
        <v>28</v>
      </c>
      <c r="L20" s="51">
        <f>ROUNDUP((K4*M20)+(K5*M20*0.75)+(K6*(M20*2)),2)</f>
        <v>0</v>
      </c>
      <c r="M20" s="47">
        <v>3</v>
      </c>
      <c r="N20" s="52">
        <f>ROUNDUP(M20*0.75,2)</f>
        <v>2.25</v>
      </c>
      <c r="O20" s="53"/>
      <c r="P20" s="72" t="s">
        <v>34</v>
      </c>
    </row>
    <row r="21" spans="1:16" ht="18.75" customHeight="1" x14ac:dyDescent="0.15">
      <c r="A21" s="187"/>
      <c r="B21" s="46"/>
      <c r="C21" s="46"/>
      <c r="D21" s="47"/>
      <c r="E21" s="48"/>
      <c r="F21" s="48"/>
      <c r="G21" s="49"/>
      <c r="H21" s="49"/>
      <c r="I21" s="195"/>
      <c r="J21" s="195"/>
      <c r="K21" s="50" t="s">
        <v>39</v>
      </c>
      <c r="L21" s="51">
        <f>ROUNDUP((K4*M21)+(K5*M21*0.75)+(K6*(M21*2)),2)</f>
        <v>0</v>
      </c>
      <c r="M21" s="47">
        <v>1.5</v>
      </c>
      <c r="N21" s="52">
        <f>ROUNDUP(M21*0.75,2)</f>
        <v>1.1300000000000001</v>
      </c>
      <c r="O21" s="53"/>
      <c r="P21" s="72"/>
    </row>
    <row r="22" spans="1:16" ht="18.75" customHeight="1" x14ac:dyDescent="0.15">
      <c r="A22" s="187"/>
      <c r="B22" s="46"/>
      <c r="C22" s="46"/>
      <c r="D22" s="47"/>
      <c r="E22" s="48"/>
      <c r="F22" s="48"/>
      <c r="G22" s="49"/>
      <c r="H22" s="49"/>
      <c r="I22" s="195"/>
      <c r="J22" s="195"/>
      <c r="K22" s="50"/>
      <c r="L22" s="51"/>
      <c r="M22" s="47"/>
      <c r="N22" s="52"/>
      <c r="O22" s="53"/>
      <c r="P22" s="72"/>
    </row>
    <row r="23" spans="1:16" ht="18.75" customHeight="1" x14ac:dyDescent="0.15">
      <c r="A23" s="187"/>
      <c r="B23" s="54"/>
      <c r="C23" s="54"/>
      <c r="D23" s="55"/>
      <c r="E23" s="56"/>
      <c r="F23" s="56"/>
      <c r="G23" s="57"/>
      <c r="H23" s="57"/>
      <c r="I23" s="196"/>
      <c r="J23" s="196"/>
      <c r="K23" s="58"/>
      <c r="L23" s="59"/>
      <c r="M23" s="55"/>
      <c r="N23" s="60"/>
      <c r="O23" s="61"/>
      <c r="P23" s="73"/>
    </row>
    <row r="24" spans="1:16" ht="18.75" customHeight="1" x14ac:dyDescent="0.15">
      <c r="A24" s="187"/>
      <c r="B24" s="46" t="s">
        <v>42</v>
      </c>
      <c r="C24" s="46" t="s">
        <v>61</v>
      </c>
      <c r="D24" s="47">
        <v>20</v>
      </c>
      <c r="E24" s="48" t="s">
        <v>29</v>
      </c>
      <c r="F24" s="48">
        <f>ROUNDUP(D24*0.75,2)</f>
        <v>15</v>
      </c>
      <c r="G24" s="49">
        <f>ROUNDUP((K4*D24)+(K5*D24*0.75)+(K6*(D24*2)),0)</f>
        <v>0</v>
      </c>
      <c r="H24" s="49">
        <f>G24+(G24*6/100)</f>
        <v>0</v>
      </c>
      <c r="I24" s="197" t="s">
        <v>43</v>
      </c>
      <c r="J24" s="198"/>
      <c r="K24" s="50" t="s">
        <v>27</v>
      </c>
      <c r="L24" s="51">
        <f>ROUNDUP((K4*M24)+(K5*M24*0.75)+(K6*(M24*2)),2)</f>
        <v>0</v>
      </c>
      <c r="M24" s="47">
        <v>100</v>
      </c>
      <c r="N24" s="52">
        <f>ROUNDUP(M24*0.75,2)</f>
        <v>75</v>
      </c>
      <c r="O24" s="53"/>
      <c r="P24" s="72"/>
    </row>
    <row r="25" spans="1:16" ht="18.75" customHeight="1" x14ac:dyDescent="0.15">
      <c r="A25" s="187"/>
      <c r="B25" s="46"/>
      <c r="C25" s="46" t="s">
        <v>33</v>
      </c>
      <c r="D25" s="47">
        <v>5</v>
      </c>
      <c r="E25" s="48" t="s">
        <v>29</v>
      </c>
      <c r="F25" s="48">
        <f>ROUNDUP(D25*0.75,2)</f>
        <v>3.75</v>
      </c>
      <c r="G25" s="49">
        <f>ROUNDUP((K4*D25)+(K5*D25*0.75)+(K6*(D25*2)),0)</f>
        <v>0</v>
      </c>
      <c r="H25" s="49">
        <f>G25</f>
        <v>0</v>
      </c>
      <c r="I25" s="195"/>
      <c r="J25" s="195"/>
      <c r="K25" s="50" t="s">
        <v>46</v>
      </c>
      <c r="L25" s="51">
        <f>ROUNDUP((K4*M25)+(K5*M25*0.75)+(K6*(M25*2)),2)</f>
        <v>0</v>
      </c>
      <c r="M25" s="47">
        <v>0.5</v>
      </c>
      <c r="N25" s="52">
        <f>ROUNDUP(M25*0.75,2)</f>
        <v>0.38</v>
      </c>
      <c r="O25" s="53"/>
      <c r="P25" s="72" t="s">
        <v>47</v>
      </c>
    </row>
    <row r="26" spans="1:16" ht="18.75" customHeight="1" x14ac:dyDescent="0.15">
      <c r="A26" s="187"/>
      <c r="B26" s="46"/>
      <c r="C26" s="46"/>
      <c r="D26" s="47"/>
      <c r="E26" s="48"/>
      <c r="F26" s="48"/>
      <c r="G26" s="49"/>
      <c r="H26" s="49"/>
      <c r="I26" s="195"/>
      <c r="J26" s="195"/>
      <c r="K26" s="50" t="s">
        <v>30</v>
      </c>
      <c r="L26" s="51">
        <f>ROUNDUP((K4*M26)+(K5*M26*0.75)+(K6*(M26*2)),2)</f>
        <v>0</v>
      </c>
      <c r="M26" s="47">
        <v>0.1</v>
      </c>
      <c r="N26" s="52">
        <f>ROUNDUP(M26*0.75,2)</f>
        <v>0.08</v>
      </c>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thickBot="1" x14ac:dyDescent="0.2">
      <c r="A28" s="188"/>
      <c r="B28" s="63"/>
      <c r="C28" s="63"/>
      <c r="D28" s="64"/>
      <c r="E28" s="65"/>
      <c r="F28" s="65"/>
      <c r="G28" s="66"/>
      <c r="H28" s="66"/>
      <c r="I28" s="199"/>
      <c r="J28" s="199"/>
      <c r="K28" s="67"/>
      <c r="L28" s="68"/>
      <c r="M28" s="64"/>
      <c r="N28" s="69"/>
      <c r="O28" s="70"/>
      <c r="P28" s="74"/>
    </row>
  </sheetData>
  <mergeCells count="12">
    <mergeCell ref="A9:A28"/>
    <mergeCell ref="A1:B1"/>
    <mergeCell ref="C1:K1"/>
    <mergeCell ref="K2:M2"/>
    <mergeCell ref="O6:P6"/>
    <mergeCell ref="A7:E7"/>
    <mergeCell ref="O7:P7"/>
    <mergeCell ref="I8:J8"/>
    <mergeCell ref="K8:L8"/>
    <mergeCell ref="I9:J18"/>
    <mergeCell ref="I19:J23"/>
    <mergeCell ref="I24:J28"/>
  </mergeCells>
  <phoneticPr fontId="3"/>
  <printOptions horizontalCentered="1" verticalCentered="1"/>
  <pageMargins left="0.39370078740157483" right="0.39370078740157483" top="0.39370078740157483" bottom="0.39370078740157483" header="0.19685039370078741" footer="0.19685039370078741"/>
  <pageSetup paperSize="12"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163</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80</v>
      </c>
      <c r="C9" s="38" t="s">
        <v>81</v>
      </c>
      <c r="D9" s="77">
        <v>0.5</v>
      </c>
      <c r="E9" s="40" t="s">
        <v>83</v>
      </c>
      <c r="F9" s="40">
        <f>ROUNDUP(D9*0.75,2)</f>
        <v>0.38</v>
      </c>
      <c r="G9" s="41">
        <f>ROUNDUP((K4*D9)+(K5*D9*0.75)+(K6*(D9*2)),0)</f>
        <v>0</v>
      </c>
      <c r="H9" s="41">
        <f>G9</f>
        <v>0</v>
      </c>
      <c r="I9" s="193"/>
      <c r="J9" s="194"/>
      <c r="K9" s="42" t="s">
        <v>23</v>
      </c>
      <c r="L9" s="43">
        <f>ROUNDUP((K4*M9)+(K5*M9*0.75)+(K6*(M9*2)),2)</f>
        <v>0</v>
      </c>
      <c r="M9" s="39">
        <v>110</v>
      </c>
      <c r="N9" s="44">
        <f>ROUNDUP(M9*0.75,2)</f>
        <v>82.5</v>
      </c>
      <c r="O9" s="45" t="s">
        <v>82</v>
      </c>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164</v>
      </c>
      <c r="C12" s="46" t="s">
        <v>97</v>
      </c>
      <c r="D12" s="47">
        <v>1</v>
      </c>
      <c r="E12" s="48" t="s">
        <v>73</v>
      </c>
      <c r="F12" s="48">
        <f>ROUNDUP(D12*0.75,2)</f>
        <v>0.75</v>
      </c>
      <c r="G12" s="49">
        <f>ROUNDUP((K4*D12)+(K5*D12*0.75)+(K6*(D12*2)),0)</f>
        <v>0</v>
      </c>
      <c r="H12" s="49">
        <f>G12</f>
        <v>0</v>
      </c>
      <c r="I12" s="197" t="s">
        <v>165</v>
      </c>
      <c r="J12" s="198"/>
      <c r="K12" s="50" t="s">
        <v>60</v>
      </c>
      <c r="L12" s="51">
        <f>ROUNDUP((K4*M12)+(K5*M12*0.75)+(K6*(M12*2)),2)</f>
        <v>0</v>
      </c>
      <c r="M12" s="47">
        <v>30</v>
      </c>
      <c r="N12" s="52">
        <f>ROUNDUP(M12*0.75,2)</f>
        <v>22.5</v>
      </c>
      <c r="O12" s="53"/>
      <c r="P12" s="72"/>
    </row>
    <row r="13" spans="1:17" ht="18.75" customHeight="1" x14ac:dyDescent="0.15">
      <c r="A13" s="187"/>
      <c r="B13" s="46"/>
      <c r="C13" s="46" t="s">
        <v>74</v>
      </c>
      <c r="D13" s="47">
        <v>0.5</v>
      </c>
      <c r="E13" s="48" t="s">
        <v>29</v>
      </c>
      <c r="F13" s="48">
        <f>ROUNDUP(D13*0.75,2)</f>
        <v>0.38</v>
      </c>
      <c r="G13" s="49">
        <f>ROUNDUP((K4*D13)+(K5*D13*0.75)+(K6*(D13*2)),0)</f>
        <v>0</v>
      </c>
      <c r="H13" s="49">
        <f>G13+(G13*20/100)</f>
        <v>0</v>
      </c>
      <c r="I13" s="195"/>
      <c r="J13" s="195"/>
      <c r="K13" s="50" t="s">
        <v>58</v>
      </c>
      <c r="L13" s="51">
        <f>ROUNDUP((K4*M13)+(K5*M13*0.75)+(K6*(M13*2)),2)</f>
        <v>0</v>
      </c>
      <c r="M13" s="47">
        <v>2</v>
      </c>
      <c r="N13" s="52">
        <f>ROUNDUP(M13*0.75,2)</f>
        <v>1.5</v>
      </c>
      <c r="O13" s="53"/>
      <c r="P13" s="72" t="s">
        <v>38</v>
      </c>
    </row>
    <row r="14" spans="1:17" ht="18.75" customHeight="1" x14ac:dyDescent="0.15">
      <c r="A14" s="187"/>
      <c r="B14" s="46"/>
      <c r="C14" s="46" t="s">
        <v>36</v>
      </c>
      <c r="D14" s="47">
        <v>10</v>
      </c>
      <c r="E14" s="48" t="s">
        <v>29</v>
      </c>
      <c r="F14" s="48">
        <f>ROUNDUP(D14*0.75,2)</f>
        <v>7.5</v>
      </c>
      <c r="G14" s="49">
        <f>ROUNDUP((K4*D14)+(K5*D14*0.75)+(K6*(D14*2)),0)</f>
        <v>0</v>
      </c>
      <c r="H14" s="49">
        <f>G14+(G14*3/100)</f>
        <v>0</v>
      </c>
      <c r="I14" s="195"/>
      <c r="J14" s="195"/>
      <c r="K14" s="50" t="s">
        <v>59</v>
      </c>
      <c r="L14" s="51">
        <f>ROUNDUP((K4*M14)+(K5*M14*0.75)+(K6*(M14*2)),2)</f>
        <v>0</v>
      </c>
      <c r="M14" s="47">
        <v>1.5</v>
      </c>
      <c r="N14" s="52">
        <f>ROUNDUP(M14*0.75,2)</f>
        <v>1.1300000000000001</v>
      </c>
      <c r="O14" s="53"/>
      <c r="P14" s="72"/>
    </row>
    <row r="15" spans="1:17" ht="18.75" customHeight="1" x14ac:dyDescent="0.15">
      <c r="A15" s="187"/>
      <c r="B15" s="46"/>
      <c r="C15" s="46" t="s">
        <v>85</v>
      </c>
      <c r="D15" s="47">
        <v>20</v>
      </c>
      <c r="E15" s="48" t="s">
        <v>29</v>
      </c>
      <c r="F15" s="48">
        <f>ROUNDUP(D15*0.75,2)</f>
        <v>15</v>
      </c>
      <c r="G15" s="49">
        <f>ROUNDUP((K4*D15)+(K5*D15*0.75)+(K6*(D15*2)),0)</f>
        <v>0</v>
      </c>
      <c r="H15" s="49">
        <f>G15</f>
        <v>0</v>
      </c>
      <c r="I15" s="195"/>
      <c r="J15" s="195"/>
      <c r="K15" s="50" t="s">
        <v>39</v>
      </c>
      <c r="L15" s="51">
        <f>ROUNDUP((K4*M15)+(K5*M15*0.75)+(K6*(M15*2)),2)</f>
        <v>0</v>
      </c>
      <c r="M15" s="47">
        <v>3</v>
      </c>
      <c r="N15" s="52">
        <f>ROUNDUP(M15*0.75,2)</f>
        <v>2.25</v>
      </c>
      <c r="O15" s="53"/>
      <c r="P15" s="72"/>
    </row>
    <row r="16" spans="1:17" ht="18.75" customHeight="1" x14ac:dyDescent="0.15">
      <c r="A16" s="187"/>
      <c r="B16" s="46"/>
      <c r="C16" s="46"/>
      <c r="D16" s="47"/>
      <c r="E16" s="48"/>
      <c r="F16" s="48"/>
      <c r="G16" s="49"/>
      <c r="H16" s="49"/>
      <c r="I16" s="195"/>
      <c r="J16" s="195"/>
      <c r="K16" s="50"/>
      <c r="L16" s="51"/>
      <c r="M16" s="47"/>
      <c r="N16" s="52"/>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46"/>
      <c r="C18" s="46"/>
      <c r="D18" s="47"/>
      <c r="E18" s="48"/>
      <c r="F18" s="48"/>
      <c r="G18" s="49"/>
      <c r="H18" s="49"/>
      <c r="I18" s="195"/>
      <c r="J18" s="195"/>
      <c r="K18" s="50"/>
      <c r="L18" s="51"/>
      <c r="M18" s="47"/>
      <c r="N18" s="52"/>
      <c r="O18" s="53"/>
      <c r="P18" s="72"/>
    </row>
    <row r="19" spans="1:16" ht="18.75" customHeight="1" x14ac:dyDescent="0.15">
      <c r="A19" s="187"/>
      <c r="B19" s="54"/>
      <c r="C19" s="54"/>
      <c r="D19" s="55"/>
      <c r="E19" s="56"/>
      <c r="F19" s="56"/>
      <c r="G19" s="57"/>
      <c r="H19" s="57"/>
      <c r="I19" s="196"/>
      <c r="J19" s="196"/>
      <c r="K19" s="58"/>
      <c r="L19" s="59"/>
      <c r="M19" s="55"/>
      <c r="N19" s="60"/>
      <c r="O19" s="61"/>
      <c r="P19" s="73"/>
    </row>
    <row r="20" spans="1:16" ht="18.75" customHeight="1" x14ac:dyDescent="0.15">
      <c r="A20" s="187"/>
      <c r="B20" s="46" t="s">
        <v>166</v>
      </c>
      <c r="C20" s="46" t="s">
        <v>91</v>
      </c>
      <c r="D20" s="47">
        <v>20</v>
      </c>
      <c r="E20" s="48" t="s">
        <v>29</v>
      </c>
      <c r="F20" s="48">
        <f>ROUNDUP(D20*0.75,2)</f>
        <v>15</v>
      </c>
      <c r="G20" s="49">
        <f>ROUNDUP((K4*D20)+(K5*D20*0.75)+(K6*(D20*2)),0)</f>
        <v>0</v>
      </c>
      <c r="H20" s="49">
        <f>G20</f>
        <v>0</v>
      </c>
      <c r="I20" s="197" t="s">
        <v>167</v>
      </c>
      <c r="J20" s="198"/>
      <c r="K20" s="50" t="s">
        <v>25</v>
      </c>
      <c r="L20" s="51">
        <f>ROUNDUP((K4*M20)+(K5*M20*0.75)+(K6*(M20*2)),2)</f>
        <v>0</v>
      </c>
      <c r="M20" s="47">
        <v>1.5</v>
      </c>
      <c r="N20" s="52">
        <f>ROUNDUP(M20*0.75,2)</f>
        <v>1.1300000000000001</v>
      </c>
      <c r="O20" s="53"/>
      <c r="P20" s="72"/>
    </row>
    <row r="21" spans="1:16" ht="18.75" customHeight="1" x14ac:dyDescent="0.15">
      <c r="A21" s="187"/>
      <c r="B21" s="46"/>
      <c r="C21" s="46" t="s">
        <v>66</v>
      </c>
      <c r="D21" s="47">
        <v>30</v>
      </c>
      <c r="E21" s="48" t="s">
        <v>29</v>
      </c>
      <c r="F21" s="48">
        <f>ROUNDUP(D21*0.75,2)</f>
        <v>22.5</v>
      </c>
      <c r="G21" s="49">
        <f>ROUNDUP((K4*D21)+(K5*D21*0.75)+(K6*(D21*2)),0)</f>
        <v>0</v>
      </c>
      <c r="H21" s="49">
        <f>G21+(G21*15/100)</f>
        <v>0</v>
      </c>
      <c r="I21" s="195"/>
      <c r="J21" s="195"/>
      <c r="K21" s="50" t="s">
        <v>30</v>
      </c>
      <c r="L21" s="51">
        <f>ROUNDUP((K4*M21)+(K5*M21*0.75)+(K6*(M21*2)),2)</f>
        <v>0</v>
      </c>
      <c r="M21" s="47">
        <v>0.1</v>
      </c>
      <c r="N21" s="52">
        <f>ROUNDUP(M21*0.75,2)</f>
        <v>0.08</v>
      </c>
      <c r="O21" s="53"/>
      <c r="P21" s="72"/>
    </row>
    <row r="22" spans="1:16" ht="18.75" customHeight="1" x14ac:dyDescent="0.15">
      <c r="A22" s="187"/>
      <c r="B22" s="46"/>
      <c r="C22" s="46" t="s">
        <v>56</v>
      </c>
      <c r="D22" s="47">
        <v>5</v>
      </c>
      <c r="E22" s="48" t="s">
        <v>29</v>
      </c>
      <c r="F22" s="48">
        <f>ROUNDUP(D22*0.75,2)</f>
        <v>3.75</v>
      </c>
      <c r="G22" s="49">
        <f>ROUNDUP((K4*D22)+(K5*D22*0.75)+(K6*(D22*2)),0)</f>
        <v>0</v>
      </c>
      <c r="H22" s="49">
        <f>G22+(G22*15/100)</f>
        <v>0</v>
      </c>
      <c r="I22" s="195"/>
      <c r="J22" s="195"/>
      <c r="K22" s="50" t="s">
        <v>31</v>
      </c>
      <c r="L22" s="51">
        <f>ROUNDUP((K4*M22)+(K5*M22*0.75)+(K6*(M22*2)),2)</f>
        <v>0</v>
      </c>
      <c r="M22" s="47">
        <v>0.01</v>
      </c>
      <c r="N22" s="52">
        <f>ROUNDUP(M22*0.75,2)</f>
        <v>0.01</v>
      </c>
      <c r="O22" s="53"/>
      <c r="P22" s="72"/>
    </row>
    <row r="23" spans="1:16" ht="18.75" customHeight="1" x14ac:dyDescent="0.15">
      <c r="A23" s="187"/>
      <c r="B23" s="46"/>
      <c r="C23" s="46"/>
      <c r="D23" s="47"/>
      <c r="E23" s="48"/>
      <c r="F23" s="48"/>
      <c r="G23" s="49"/>
      <c r="H23" s="49"/>
      <c r="I23" s="195"/>
      <c r="J23" s="195"/>
      <c r="K23" s="50" t="s">
        <v>58</v>
      </c>
      <c r="L23" s="51">
        <f>ROUNDUP((K4*M23)+(K5*M23*0.75)+(K6*(M23*2)),2)</f>
        <v>0</v>
      </c>
      <c r="M23" s="47">
        <v>0.5</v>
      </c>
      <c r="N23" s="52">
        <f>ROUNDUP(M23*0.75,2)</f>
        <v>0.38</v>
      </c>
      <c r="O23" s="53"/>
      <c r="P23" s="72" t="s">
        <v>38</v>
      </c>
    </row>
    <row r="24" spans="1:16" ht="18.75" customHeight="1" x14ac:dyDescent="0.15">
      <c r="A24" s="187"/>
      <c r="B24" s="46"/>
      <c r="C24" s="46"/>
      <c r="D24" s="47"/>
      <c r="E24" s="48"/>
      <c r="F24" s="48"/>
      <c r="G24" s="49"/>
      <c r="H24" s="49"/>
      <c r="I24" s="195"/>
      <c r="J24" s="195"/>
      <c r="K24" s="50" t="s">
        <v>64</v>
      </c>
      <c r="L24" s="51">
        <f>ROUNDUP((K4*M24)+(K5*M24*0.75)+(K6*(M24*2)),2)</f>
        <v>0</v>
      </c>
      <c r="M24" s="47">
        <v>1</v>
      </c>
      <c r="N24" s="52">
        <f>ROUNDUP(M24*0.75,2)</f>
        <v>0.75</v>
      </c>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54"/>
      <c r="C26" s="54"/>
      <c r="D26" s="55"/>
      <c r="E26" s="56"/>
      <c r="F26" s="56"/>
      <c r="G26" s="57"/>
      <c r="H26" s="57"/>
      <c r="I26" s="196"/>
      <c r="J26" s="196"/>
      <c r="K26" s="58"/>
      <c r="L26" s="59"/>
      <c r="M26" s="55"/>
      <c r="N26" s="60"/>
      <c r="O26" s="61"/>
      <c r="P26" s="73"/>
    </row>
    <row r="27" spans="1:16" ht="18.75" customHeight="1" x14ac:dyDescent="0.15">
      <c r="A27" s="187"/>
      <c r="B27" s="46" t="s">
        <v>65</v>
      </c>
      <c r="C27" s="46" t="s">
        <v>84</v>
      </c>
      <c r="D27" s="75">
        <v>0.1</v>
      </c>
      <c r="E27" s="48" t="s">
        <v>87</v>
      </c>
      <c r="F27" s="48">
        <f>ROUNDUP(D27*0.75,2)</f>
        <v>0.08</v>
      </c>
      <c r="G27" s="49">
        <f>ROUNDUP((K4*D27)+(K5*D27*0.75)+(K6*(D27*2)),0)</f>
        <v>0</v>
      </c>
      <c r="H27" s="49">
        <f>G27</f>
        <v>0</v>
      </c>
      <c r="I27" s="197" t="s">
        <v>43</v>
      </c>
      <c r="J27" s="198"/>
      <c r="K27" s="50" t="s">
        <v>60</v>
      </c>
      <c r="L27" s="51">
        <f>ROUNDUP((K4*M27)+(K5*M27*0.75)+(K6*(M27*2)),2)</f>
        <v>0</v>
      </c>
      <c r="M27" s="47">
        <v>100</v>
      </c>
      <c r="N27" s="52">
        <f>ROUNDUP(M27*0.75,2)</f>
        <v>75</v>
      </c>
      <c r="O27" s="53"/>
      <c r="P27" s="72"/>
    </row>
    <row r="28" spans="1:16" ht="18.75" customHeight="1" x14ac:dyDescent="0.15">
      <c r="A28" s="187"/>
      <c r="B28" s="46"/>
      <c r="C28" s="46" t="s">
        <v>63</v>
      </c>
      <c r="D28" s="47">
        <v>3</v>
      </c>
      <c r="E28" s="48" t="s">
        <v>29</v>
      </c>
      <c r="F28" s="48">
        <f>ROUNDUP(D28*0.75,2)</f>
        <v>2.25</v>
      </c>
      <c r="G28" s="49">
        <f>ROUNDUP((K4*D28)+(K5*D28*0.75)+(K6*(D28*2)),0)</f>
        <v>0</v>
      </c>
      <c r="H28" s="49">
        <f>G28</f>
        <v>0</v>
      </c>
      <c r="I28" s="195"/>
      <c r="J28" s="195"/>
      <c r="K28" s="50" t="s">
        <v>67</v>
      </c>
      <c r="L28" s="51">
        <f>ROUNDUP((K4*M28)+(K5*M28*0.75)+(K6*(M28*2)),2)</f>
        <v>0</v>
      </c>
      <c r="M28" s="47">
        <v>3</v>
      </c>
      <c r="N28" s="52">
        <f>ROUNDUP(M28*0.75,2)</f>
        <v>2.25</v>
      </c>
      <c r="O28" s="53"/>
      <c r="P28" s="72"/>
    </row>
    <row r="29" spans="1:16" ht="18.75" customHeight="1" x14ac:dyDescent="0.15">
      <c r="A29" s="187"/>
      <c r="B29" s="46"/>
      <c r="C29" s="46"/>
      <c r="D29" s="47"/>
      <c r="E29" s="48"/>
      <c r="F29" s="48"/>
      <c r="G29" s="49"/>
      <c r="H29" s="49"/>
      <c r="I29" s="195"/>
      <c r="J29" s="195"/>
      <c r="K29" s="50"/>
      <c r="L29" s="51"/>
      <c r="M29" s="47"/>
      <c r="N29" s="52"/>
      <c r="O29" s="53"/>
      <c r="P29" s="72"/>
    </row>
    <row r="30" spans="1:16" ht="18.75" customHeight="1" x14ac:dyDescent="0.15">
      <c r="A30" s="187"/>
      <c r="B30" s="54"/>
      <c r="C30" s="54"/>
      <c r="D30" s="55"/>
      <c r="E30" s="56"/>
      <c r="F30" s="56"/>
      <c r="G30" s="57"/>
      <c r="H30" s="57"/>
      <c r="I30" s="196"/>
      <c r="J30" s="196"/>
      <c r="K30" s="58"/>
      <c r="L30" s="59"/>
      <c r="M30" s="55"/>
      <c r="N30" s="60"/>
      <c r="O30" s="61"/>
      <c r="P30" s="73"/>
    </row>
    <row r="31" spans="1:16" ht="18.75" customHeight="1" x14ac:dyDescent="0.15">
      <c r="A31" s="187"/>
      <c r="B31" s="46" t="s">
        <v>119</v>
      </c>
      <c r="C31" s="46" t="s">
        <v>120</v>
      </c>
      <c r="D31" s="76">
        <v>0.125</v>
      </c>
      <c r="E31" s="48" t="s">
        <v>55</v>
      </c>
      <c r="F31" s="48">
        <f>ROUNDUP(D31*0.75,2)</f>
        <v>9.9999999999999992E-2</v>
      </c>
      <c r="G31" s="49">
        <f>ROUNDUP((K4*D31)+(K5*D31*0.75)+(K6*(D31*2)),0)</f>
        <v>0</v>
      </c>
      <c r="H31" s="49">
        <f>G31</f>
        <v>0</v>
      </c>
      <c r="I31" s="197" t="s">
        <v>69</v>
      </c>
      <c r="J31" s="198"/>
      <c r="K31" s="50"/>
      <c r="L31" s="51"/>
      <c r="M31" s="47"/>
      <c r="N31" s="52"/>
      <c r="O31" s="53"/>
      <c r="P31" s="72"/>
    </row>
    <row r="32" spans="1:16" ht="18.75" customHeight="1" x14ac:dyDescent="0.15">
      <c r="A32" s="187"/>
      <c r="B32" s="46"/>
      <c r="C32" s="46"/>
      <c r="D32" s="47"/>
      <c r="E32" s="48"/>
      <c r="F32" s="48"/>
      <c r="G32" s="49"/>
      <c r="H32" s="49"/>
      <c r="I32" s="195"/>
      <c r="J32" s="195"/>
      <c r="K32" s="50"/>
      <c r="L32" s="51"/>
      <c r="M32" s="47"/>
      <c r="N32" s="52"/>
      <c r="O32" s="53"/>
      <c r="P32" s="72"/>
    </row>
    <row r="33" spans="1:16" ht="18.75" customHeight="1" thickBot="1" x14ac:dyDescent="0.2">
      <c r="A33" s="188"/>
      <c r="B33" s="63"/>
      <c r="C33" s="63"/>
      <c r="D33" s="64"/>
      <c r="E33" s="65"/>
      <c r="F33" s="65"/>
      <c r="G33" s="66"/>
      <c r="H33" s="66"/>
      <c r="I33" s="199"/>
      <c r="J33" s="199"/>
      <c r="K33" s="67"/>
      <c r="L33" s="68"/>
      <c r="M33" s="64"/>
      <c r="N33" s="69"/>
      <c r="O33" s="70"/>
      <c r="P33" s="74"/>
    </row>
  </sheetData>
  <mergeCells count="14">
    <mergeCell ref="I31:J33"/>
    <mergeCell ref="A9:A33"/>
    <mergeCell ref="I8:J8"/>
    <mergeCell ref="K8:L8"/>
    <mergeCell ref="I9:J11"/>
    <mergeCell ref="I12:J19"/>
    <mergeCell ref="I20:J26"/>
    <mergeCell ref="I27: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168</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23</v>
      </c>
      <c r="C9" s="38"/>
      <c r="D9" s="39"/>
      <c r="E9" s="40"/>
      <c r="F9" s="40"/>
      <c r="G9" s="41"/>
      <c r="H9" s="41"/>
      <c r="I9" s="193"/>
      <c r="J9" s="194"/>
      <c r="K9" s="42" t="s">
        <v>23</v>
      </c>
      <c r="L9" s="43">
        <f>ROUNDUP((K4*M9)+(K5*M9*0.75)+(K6*(M9*2)),2)</f>
        <v>0</v>
      </c>
      <c r="M9" s="39">
        <v>110</v>
      </c>
      <c r="N9" s="44">
        <f>ROUNDUP(M9*0.75,2)</f>
        <v>82.5</v>
      </c>
      <c r="O9" s="45"/>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105</v>
      </c>
      <c r="C12" s="46" t="s">
        <v>84</v>
      </c>
      <c r="D12" s="76">
        <v>0.33333333333333331</v>
      </c>
      <c r="E12" s="48" t="s">
        <v>87</v>
      </c>
      <c r="F12" s="48">
        <f>ROUNDUP(D12*0.75,2)</f>
        <v>0.25</v>
      </c>
      <c r="G12" s="49">
        <f>ROUNDUP((K4*D12)+(K5*D12*0.75)+(K6*(D12*2)),0)</f>
        <v>0</v>
      </c>
      <c r="H12" s="49">
        <f>G12</f>
        <v>0</v>
      </c>
      <c r="I12" s="197" t="s">
        <v>169</v>
      </c>
      <c r="J12" s="198"/>
      <c r="K12" s="50" t="s">
        <v>86</v>
      </c>
      <c r="L12" s="51">
        <f>ROUNDUP((K4*M12)+(K5*M12*0.75)+(K6*(M12*2)),2)</f>
        <v>0</v>
      </c>
      <c r="M12" s="47">
        <v>2</v>
      </c>
      <c r="N12" s="52">
        <f t="shared" ref="N12:N18" si="0">ROUNDUP(M12*0.75,2)</f>
        <v>1.5</v>
      </c>
      <c r="O12" s="53"/>
      <c r="P12" s="72"/>
    </row>
    <row r="13" spans="1:17" ht="18.75" customHeight="1" x14ac:dyDescent="0.15">
      <c r="A13" s="187"/>
      <c r="B13" s="46"/>
      <c r="C13" s="46" t="s">
        <v>106</v>
      </c>
      <c r="D13" s="47">
        <v>20</v>
      </c>
      <c r="E13" s="48" t="s">
        <v>29</v>
      </c>
      <c r="F13" s="48">
        <f>ROUNDUP(D13*0.75,2)</f>
        <v>15</v>
      </c>
      <c r="G13" s="49">
        <f>ROUNDUP((K4*D13)+(K5*D13*0.75)+(K6*(D13*2)),0)</f>
        <v>0</v>
      </c>
      <c r="H13" s="49">
        <f>G13</f>
        <v>0</v>
      </c>
      <c r="I13" s="195"/>
      <c r="J13" s="195"/>
      <c r="K13" s="50" t="s">
        <v>60</v>
      </c>
      <c r="L13" s="51">
        <f>ROUNDUP((K4*M13)+(K5*M13*0.75)+(K6*(M13*2)),2)</f>
        <v>0</v>
      </c>
      <c r="M13" s="47">
        <v>15</v>
      </c>
      <c r="N13" s="52">
        <f t="shared" si="0"/>
        <v>11.25</v>
      </c>
      <c r="O13" s="53"/>
      <c r="P13" s="72"/>
    </row>
    <row r="14" spans="1:17" ht="18.75" customHeight="1" x14ac:dyDescent="0.15">
      <c r="A14" s="187"/>
      <c r="B14" s="46"/>
      <c r="C14" s="46" t="s">
        <v>170</v>
      </c>
      <c r="D14" s="47">
        <v>20</v>
      </c>
      <c r="E14" s="48" t="s">
        <v>29</v>
      </c>
      <c r="F14" s="48">
        <f>ROUNDUP(D14*0.75,2)</f>
        <v>15</v>
      </c>
      <c r="G14" s="49">
        <f>ROUNDUP((K4*D14)+(K5*D14*0.75)+(K6*(D14*2)),0)</f>
        <v>0</v>
      </c>
      <c r="H14" s="49">
        <f>G14</f>
        <v>0</v>
      </c>
      <c r="I14" s="195"/>
      <c r="J14" s="195"/>
      <c r="K14" s="50" t="s">
        <v>39</v>
      </c>
      <c r="L14" s="51">
        <f>ROUNDUP((K4*M14)+(K5*M14*0.75)+(K6*(M14*2)),2)</f>
        <v>0</v>
      </c>
      <c r="M14" s="47">
        <v>0.8</v>
      </c>
      <c r="N14" s="52">
        <f t="shared" si="0"/>
        <v>0.6</v>
      </c>
      <c r="O14" s="53"/>
      <c r="P14" s="72"/>
    </row>
    <row r="15" spans="1:17" ht="18.75" customHeight="1" x14ac:dyDescent="0.15">
      <c r="A15" s="187"/>
      <c r="B15" s="46"/>
      <c r="C15" s="46" t="s">
        <v>171</v>
      </c>
      <c r="D15" s="47">
        <v>10</v>
      </c>
      <c r="E15" s="48" t="s">
        <v>29</v>
      </c>
      <c r="F15" s="48">
        <f>ROUNDUP(D15*0.75,2)</f>
        <v>7.5</v>
      </c>
      <c r="G15" s="49">
        <f>ROUNDUP((K4*D15)+(K5*D15*0.75)+(K6*(D15*2)),0)</f>
        <v>0</v>
      </c>
      <c r="H15" s="49">
        <f>G15</f>
        <v>0</v>
      </c>
      <c r="I15" s="195"/>
      <c r="J15" s="195"/>
      <c r="K15" s="50" t="s">
        <v>64</v>
      </c>
      <c r="L15" s="51">
        <f>ROUNDUP((K4*M15)+(K5*M15*0.75)+(K6*(M15*2)),2)</f>
        <v>0</v>
      </c>
      <c r="M15" s="47">
        <v>2.5</v>
      </c>
      <c r="N15" s="52">
        <f t="shared" si="0"/>
        <v>1.8800000000000001</v>
      </c>
      <c r="O15" s="53"/>
      <c r="P15" s="72"/>
    </row>
    <row r="16" spans="1:17" ht="18.75" customHeight="1" x14ac:dyDescent="0.15">
      <c r="A16" s="187"/>
      <c r="B16" s="46"/>
      <c r="C16" s="46" t="s">
        <v>98</v>
      </c>
      <c r="D16" s="47">
        <v>5</v>
      </c>
      <c r="E16" s="48" t="s">
        <v>29</v>
      </c>
      <c r="F16" s="48">
        <f>ROUNDUP(D16*0.75,2)</f>
        <v>3.75</v>
      </c>
      <c r="G16" s="49">
        <f>ROUNDUP((K4*D16)+(K5*D16*0.75)+(K6*(D16*2)),0)</f>
        <v>0</v>
      </c>
      <c r="H16" s="49">
        <f>G16</f>
        <v>0</v>
      </c>
      <c r="I16" s="195"/>
      <c r="J16" s="195"/>
      <c r="K16" s="50" t="s">
        <v>58</v>
      </c>
      <c r="L16" s="51">
        <f>ROUNDUP((K4*M16)+(K5*M16*0.75)+(K6*(M16*2)),2)</f>
        <v>0</v>
      </c>
      <c r="M16" s="47">
        <v>4</v>
      </c>
      <c r="N16" s="52">
        <f t="shared" si="0"/>
        <v>3</v>
      </c>
      <c r="O16" s="53"/>
      <c r="P16" s="72" t="s">
        <v>38</v>
      </c>
    </row>
    <row r="17" spans="1:16" ht="18.75" customHeight="1" x14ac:dyDescent="0.15">
      <c r="A17" s="187"/>
      <c r="B17" s="46"/>
      <c r="C17" s="46"/>
      <c r="D17" s="47"/>
      <c r="E17" s="48"/>
      <c r="F17" s="48"/>
      <c r="G17" s="49"/>
      <c r="H17" s="49"/>
      <c r="I17" s="195"/>
      <c r="J17" s="195"/>
      <c r="K17" s="50" t="s">
        <v>30</v>
      </c>
      <c r="L17" s="51">
        <f>ROUNDUP((K4*M17)+(K5*M17*0.75)+(K6*(M17*2)),2)</f>
        <v>0</v>
      </c>
      <c r="M17" s="47">
        <v>0.2</v>
      </c>
      <c r="N17" s="52">
        <f t="shared" si="0"/>
        <v>0.15</v>
      </c>
      <c r="O17" s="53"/>
      <c r="P17" s="72"/>
    </row>
    <row r="18" spans="1:16" ht="18.75" customHeight="1" x14ac:dyDescent="0.15">
      <c r="A18" s="187"/>
      <c r="B18" s="46"/>
      <c r="C18" s="46"/>
      <c r="D18" s="47"/>
      <c r="E18" s="48"/>
      <c r="F18" s="48"/>
      <c r="G18" s="49"/>
      <c r="H18" s="49"/>
      <c r="I18" s="195"/>
      <c r="J18" s="195"/>
      <c r="K18" s="50" t="s">
        <v>72</v>
      </c>
      <c r="L18" s="51">
        <f>ROUNDUP((K4*M18)+(K5*M18*0.75)+(K6*(M18*2)),2)</f>
        <v>0</v>
      </c>
      <c r="M18" s="47">
        <v>1</v>
      </c>
      <c r="N18" s="52">
        <f t="shared" si="0"/>
        <v>0.75</v>
      </c>
      <c r="O18" s="53"/>
      <c r="P18" s="72"/>
    </row>
    <row r="19" spans="1:16" ht="18.75" customHeight="1" x14ac:dyDescent="0.15">
      <c r="A19" s="187"/>
      <c r="B19" s="46"/>
      <c r="C19" s="46"/>
      <c r="D19" s="47"/>
      <c r="E19" s="48"/>
      <c r="F19" s="48"/>
      <c r="G19" s="49"/>
      <c r="H19" s="49"/>
      <c r="I19" s="195"/>
      <c r="J19" s="195"/>
      <c r="K19" s="50"/>
      <c r="L19" s="51"/>
      <c r="M19" s="47"/>
      <c r="N19" s="52"/>
      <c r="O19" s="53"/>
      <c r="P19" s="72"/>
    </row>
    <row r="20" spans="1:16" ht="18.75" customHeight="1" x14ac:dyDescent="0.15">
      <c r="A20" s="187"/>
      <c r="B20" s="54"/>
      <c r="C20" s="54"/>
      <c r="D20" s="55"/>
      <c r="E20" s="56"/>
      <c r="F20" s="56"/>
      <c r="G20" s="57"/>
      <c r="H20" s="57"/>
      <c r="I20" s="196"/>
      <c r="J20" s="196"/>
      <c r="K20" s="58"/>
      <c r="L20" s="59"/>
      <c r="M20" s="55"/>
      <c r="N20" s="60"/>
      <c r="O20" s="61"/>
      <c r="P20" s="73"/>
    </row>
    <row r="21" spans="1:16" ht="18.75" customHeight="1" x14ac:dyDescent="0.15">
      <c r="A21" s="187"/>
      <c r="B21" s="46" t="s">
        <v>108</v>
      </c>
      <c r="C21" s="46" t="s">
        <v>85</v>
      </c>
      <c r="D21" s="47">
        <v>30</v>
      </c>
      <c r="E21" s="48" t="s">
        <v>29</v>
      </c>
      <c r="F21" s="48">
        <f>ROUNDUP(D21*0.75,2)</f>
        <v>22.5</v>
      </c>
      <c r="G21" s="49">
        <f>ROUNDUP((K4*D21)+(K5*D21*0.75)+(K6*(D21*2)),0)</f>
        <v>0</v>
      </c>
      <c r="H21" s="49">
        <f>G21</f>
        <v>0</v>
      </c>
      <c r="I21" s="197" t="s">
        <v>217</v>
      </c>
      <c r="J21" s="198"/>
      <c r="K21" s="50" t="s">
        <v>39</v>
      </c>
      <c r="L21" s="51">
        <f>ROUNDUP((K4*M21)+(K5*M21*0.75)+(K6*(M21*2)),2)</f>
        <v>0</v>
      </c>
      <c r="M21" s="47">
        <v>1</v>
      </c>
      <c r="N21" s="52">
        <f>ROUNDUP(M21*0.75,2)</f>
        <v>0.75</v>
      </c>
      <c r="O21" s="53"/>
      <c r="P21" s="72"/>
    </row>
    <row r="22" spans="1:16" ht="18.75" customHeight="1" x14ac:dyDescent="0.15">
      <c r="A22" s="187"/>
      <c r="B22" s="46"/>
      <c r="C22" s="46" t="s">
        <v>172</v>
      </c>
      <c r="D22" s="47">
        <v>5</v>
      </c>
      <c r="E22" s="48" t="s">
        <v>29</v>
      </c>
      <c r="F22" s="48">
        <f>ROUNDUP(D22*0.75,2)</f>
        <v>3.75</v>
      </c>
      <c r="G22" s="49">
        <f>ROUNDUP((K4*D22)+(K5*D22*0.75)+(K6*(D22*2)),0)</f>
        <v>0</v>
      </c>
      <c r="H22" s="49">
        <f>G22</f>
        <v>0</v>
      </c>
      <c r="I22" s="195"/>
      <c r="J22" s="195"/>
      <c r="K22" s="50" t="s">
        <v>30</v>
      </c>
      <c r="L22" s="51">
        <f>ROUNDUP((K4*M22)+(K5*M22*0.75)+(K6*(M22*2)),2)</f>
        <v>0</v>
      </c>
      <c r="M22" s="47">
        <v>0.1</v>
      </c>
      <c r="N22" s="52">
        <f>ROUNDUP(M22*0.75,2)</f>
        <v>0.08</v>
      </c>
      <c r="O22" s="53"/>
      <c r="P22" s="72"/>
    </row>
    <row r="23" spans="1:16" ht="18.75" customHeight="1" x14ac:dyDescent="0.15">
      <c r="A23" s="187"/>
      <c r="B23" s="46"/>
      <c r="C23" s="46"/>
      <c r="D23" s="47"/>
      <c r="E23" s="48"/>
      <c r="F23" s="48"/>
      <c r="G23" s="49"/>
      <c r="H23" s="49"/>
      <c r="I23" s="195"/>
      <c r="J23" s="195"/>
      <c r="K23" s="50" t="s">
        <v>102</v>
      </c>
      <c r="L23" s="51">
        <f>ROUNDUP((K4*M23)+(K5*M23*0.75)+(K6*(M23*2)),2)</f>
        <v>0</v>
      </c>
      <c r="M23" s="47">
        <v>2</v>
      </c>
      <c r="N23" s="52">
        <f>ROUNDUP(M23*0.75,2)</f>
        <v>1.5</v>
      </c>
      <c r="O23" s="53"/>
      <c r="P23" s="72"/>
    </row>
    <row r="24" spans="1:16" ht="18.75" customHeight="1" x14ac:dyDescent="0.15">
      <c r="A24" s="187"/>
      <c r="B24" s="46"/>
      <c r="C24" s="46"/>
      <c r="D24" s="47"/>
      <c r="E24" s="48"/>
      <c r="F24" s="48"/>
      <c r="G24" s="49"/>
      <c r="H24" s="49"/>
      <c r="I24" s="195"/>
      <c r="J24" s="195"/>
      <c r="K24" s="50" t="s">
        <v>86</v>
      </c>
      <c r="L24" s="51">
        <f>ROUNDUP((K4*M24)+(K5*M24*0.75)+(K6*(M24*2)),2)</f>
        <v>0</v>
      </c>
      <c r="M24" s="47">
        <v>2</v>
      </c>
      <c r="N24" s="52">
        <f>ROUNDUP(M24*0.75,2)</f>
        <v>1.5</v>
      </c>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54"/>
      <c r="C26" s="54"/>
      <c r="D26" s="55"/>
      <c r="E26" s="56"/>
      <c r="F26" s="56"/>
      <c r="G26" s="57"/>
      <c r="H26" s="57"/>
      <c r="I26" s="196"/>
      <c r="J26" s="196"/>
      <c r="K26" s="58"/>
      <c r="L26" s="59"/>
      <c r="M26" s="55"/>
      <c r="N26" s="60"/>
      <c r="O26" s="61"/>
      <c r="P26" s="73"/>
    </row>
    <row r="27" spans="1:16" ht="18.75" customHeight="1" x14ac:dyDescent="0.15">
      <c r="A27" s="187"/>
      <c r="B27" s="46" t="s">
        <v>109</v>
      </c>
      <c r="C27" s="46" t="s">
        <v>110</v>
      </c>
      <c r="D27" s="47">
        <v>5</v>
      </c>
      <c r="E27" s="48" t="s">
        <v>29</v>
      </c>
      <c r="F27" s="48">
        <f>ROUNDUP(D27*0.75,2)</f>
        <v>3.75</v>
      </c>
      <c r="G27" s="49">
        <f>ROUNDUP((K4*D27)+(K5*D27*0.75)+(K6*(D27*2)),0)</f>
        <v>0</v>
      </c>
      <c r="H27" s="49">
        <f>G27</f>
        <v>0</v>
      </c>
      <c r="I27" s="197" t="s">
        <v>43</v>
      </c>
      <c r="J27" s="198"/>
      <c r="K27" s="50" t="s">
        <v>27</v>
      </c>
      <c r="L27" s="51">
        <f>ROUNDUP((K4*M27)+(K5*M27*0.75)+(K6*(M27*2)),2)</f>
        <v>0</v>
      </c>
      <c r="M27" s="47">
        <v>100</v>
      </c>
      <c r="N27" s="52">
        <f>ROUNDUP(M27*0.75,2)</f>
        <v>75</v>
      </c>
      <c r="O27" s="53"/>
      <c r="P27" s="72"/>
    </row>
    <row r="28" spans="1:16" ht="18.75" customHeight="1" x14ac:dyDescent="0.15">
      <c r="A28" s="187"/>
      <c r="B28" s="46"/>
      <c r="C28" s="46" t="s">
        <v>62</v>
      </c>
      <c r="D28" s="47">
        <v>0.5</v>
      </c>
      <c r="E28" s="48" t="s">
        <v>29</v>
      </c>
      <c r="F28" s="48">
        <f>ROUNDUP(D28*0.75,2)</f>
        <v>0.38</v>
      </c>
      <c r="G28" s="49">
        <f>ROUNDUP((K4*D28)+(K5*D28*0.75)+(K6*(D28*2)),0)</f>
        <v>0</v>
      </c>
      <c r="H28" s="49">
        <f>G28</f>
        <v>0</v>
      </c>
      <c r="I28" s="195"/>
      <c r="J28" s="195"/>
      <c r="K28" s="50" t="s">
        <v>111</v>
      </c>
      <c r="L28" s="51">
        <f>ROUNDUP((K4*M28)+(K5*M28*0.75)+(K6*(M28*2)),2)</f>
        <v>0</v>
      </c>
      <c r="M28" s="47">
        <v>0.5</v>
      </c>
      <c r="N28" s="52">
        <f>ROUNDUP(M28*0.75,2)</f>
        <v>0.38</v>
      </c>
      <c r="O28" s="53"/>
      <c r="P28" s="72"/>
    </row>
    <row r="29" spans="1:16" ht="18.75" customHeight="1" x14ac:dyDescent="0.15">
      <c r="A29" s="187"/>
      <c r="B29" s="46"/>
      <c r="C29" s="46"/>
      <c r="D29" s="47"/>
      <c r="E29" s="48"/>
      <c r="F29" s="48"/>
      <c r="G29" s="49"/>
      <c r="H29" s="49"/>
      <c r="I29" s="195"/>
      <c r="J29" s="195"/>
      <c r="K29" s="50" t="s">
        <v>30</v>
      </c>
      <c r="L29" s="51">
        <f>ROUNDUP((K4*M29)+(K5*M29*0.75)+(K6*(M29*2)),2)</f>
        <v>0</v>
      </c>
      <c r="M29" s="47">
        <v>0.1</v>
      </c>
      <c r="N29" s="52">
        <f>ROUNDUP(M29*0.75,2)</f>
        <v>0.08</v>
      </c>
      <c r="O29" s="53"/>
      <c r="P29" s="72"/>
    </row>
    <row r="30" spans="1:16" ht="18.75" customHeight="1" x14ac:dyDescent="0.15">
      <c r="A30" s="187"/>
      <c r="B30" s="46"/>
      <c r="C30" s="46"/>
      <c r="D30" s="47"/>
      <c r="E30" s="48"/>
      <c r="F30" s="48"/>
      <c r="G30" s="49"/>
      <c r="H30" s="49"/>
      <c r="I30" s="195"/>
      <c r="J30" s="195"/>
      <c r="K30" s="50"/>
      <c r="L30" s="51"/>
      <c r="M30" s="47"/>
      <c r="N30" s="52"/>
      <c r="O30" s="53"/>
      <c r="P30" s="72"/>
    </row>
    <row r="31" spans="1:16" ht="18.75" customHeight="1" thickBot="1" x14ac:dyDescent="0.2">
      <c r="A31" s="188"/>
      <c r="B31" s="63"/>
      <c r="C31" s="63"/>
      <c r="D31" s="64"/>
      <c r="E31" s="65"/>
      <c r="F31" s="65"/>
      <c r="G31" s="66"/>
      <c r="H31" s="66"/>
      <c r="I31" s="199"/>
      <c r="J31" s="199"/>
      <c r="K31" s="67"/>
      <c r="L31" s="68"/>
      <c r="M31" s="64"/>
      <c r="N31" s="69"/>
      <c r="O31" s="70"/>
      <c r="P31" s="74"/>
    </row>
  </sheetData>
  <mergeCells count="13">
    <mergeCell ref="A9:A31"/>
    <mergeCell ref="I8:J8"/>
    <mergeCell ref="K8:L8"/>
    <mergeCell ref="I9:J11"/>
    <mergeCell ref="I12:J20"/>
    <mergeCell ref="I21:J26"/>
    <mergeCell ref="I27:J31"/>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173</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80</v>
      </c>
      <c r="C9" s="38" t="s">
        <v>81</v>
      </c>
      <c r="D9" s="77">
        <v>0.5</v>
      </c>
      <c r="E9" s="40" t="s">
        <v>83</v>
      </c>
      <c r="F9" s="40">
        <f>ROUNDUP(D9*0.75,2)</f>
        <v>0.38</v>
      </c>
      <c r="G9" s="41">
        <f>ROUNDUP((K4*D9)+(K5*D9*0.75)+(K6*(D9*2)),0)</f>
        <v>0</v>
      </c>
      <c r="H9" s="41">
        <f>G9</f>
        <v>0</v>
      </c>
      <c r="I9" s="193"/>
      <c r="J9" s="194"/>
      <c r="K9" s="42" t="s">
        <v>23</v>
      </c>
      <c r="L9" s="43">
        <f>ROUNDUP((K4*M9)+(K5*M9*0.75)+(K6*(M9*2)),2)</f>
        <v>0</v>
      </c>
      <c r="M9" s="39">
        <v>110</v>
      </c>
      <c r="N9" s="44">
        <f>ROUNDUP(M9*0.75,2)</f>
        <v>82.5</v>
      </c>
      <c r="O9" s="45" t="s">
        <v>82</v>
      </c>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174</v>
      </c>
      <c r="C12" s="46" t="s">
        <v>115</v>
      </c>
      <c r="D12" s="47">
        <v>1</v>
      </c>
      <c r="E12" s="48" t="s">
        <v>73</v>
      </c>
      <c r="F12" s="48">
        <f>ROUNDUP(D12*0.75,2)</f>
        <v>0.75</v>
      </c>
      <c r="G12" s="49">
        <f>ROUNDUP((K4*D12)+(K5*D12*0.75)+(K6*(D12*2)),0)</f>
        <v>0</v>
      </c>
      <c r="H12" s="49">
        <f>G12</f>
        <v>0</v>
      </c>
      <c r="I12" s="197" t="s">
        <v>175</v>
      </c>
      <c r="J12" s="198"/>
      <c r="K12" s="50" t="s">
        <v>59</v>
      </c>
      <c r="L12" s="51">
        <f>ROUNDUP((K4*M12)+(K5*M12*0.75)+(K6*(M12*2)),2)</f>
        <v>0</v>
      </c>
      <c r="M12" s="47">
        <v>0.5</v>
      </c>
      <c r="N12" s="52">
        <f t="shared" ref="N12:N21" si="0">ROUNDUP(M12*0.75,2)</f>
        <v>0.38</v>
      </c>
      <c r="O12" s="53"/>
      <c r="P12" s="72"/>
    </row>
    <row r="13" spans="1:17" ht="18.75" customHeight="1" x14ac:dyDescent="0.15">
      <c r="A13" s="187"/>
      <c r="B13" s="46"/>
      <c r="C13" s="46" t="s">
        <v>66</v>
      </c>
      <c r="D13" s="47">
        <v>20</v>
      </c>
      <c r="E13" s="48" t="s">
        <v>29</v>
      </c>
      <c r="F13" s="48">
        <f>ROUNDUP(D13*0.75,2)</f>
        <v>15</v>
      </c>
      <c r="G13" s="49">
        <f>ROUNDUP((K4*D13)+(K5*D13*0.75)+(K6*(D13*2)),0)</f>
        <v>0</v>
      </c>
      <c r="H13" s="49">
        <f>G13+(G13*15/100)</f>
        <v>0</v>
      </c>
      <c r="I13" s="195"/>
      <c r="J13" s="195"/>
      <c r="K13" s="50" t="s">
        <v>52</v>
      </c>
      <c r="L13" s="51">
        <f>ROUNDUP((K4*M13)+(K5*M13*0.75)+(K6*(M13*2)),2)</f>
        <v>0</v>
      </c>
      <c r="M13" s="47">
        <v>3</v>
      </c>
      <c r="N13" s="52">
        <f t="shared" si="0"/>
        <v>2.25</v>
      </c>
      <c r="O13" s="53"/>
      <c r="P13" s="72" t="s">
        <v>38</v>
      </c>
    </row>
    <row r="14" spans="1:17" ht="18.75" customHeight="1" x14ac:dyDescent="0.15">
      <c r="A14" s="187"/>
      <c r="B14" s="46"/>
      <c r="C14" s="46" t="s">
        <v>56</v>
      </c>
      <c r="D14" s="47">
        <v>5</v>
      </c>
      <c r="E14" s="48" t="s">
        <v>29</v>
      </c>
      <c r="F14" s="48">
        <f>ROUNDUP(D14*0.75,2)</f>
        <v>3.75</v>
      </c>
      <c r="G14" s="49">
        <f>ROUNDUP((K4*D14)+(K5*D14*0.75)+(K6*(D14*2)),0)</f>
        <v>0</v>
      </c>
      <c r="H14" s="49">
        <f>G14+(G14*15/100)</f>
        <v>0</v>
      </c>
      <c r="I14" s="195"/>
      <c r="J14" s="195"/>
      <c r="K14" s="50" t="s">
        <v>28</v>
      </c>
      <c r="L14" s="51">
        <f>ROUNDUP((K4*M14)+(K5*M14*0.75)+(K6*(M14*2)),2)</f>
        <v>0</v>
      </c>
      <c r="M14" s="47">
        <v>2</v>
      </c>
      <c r="N14" s="52">
        <f t="shared" si="0"/>
        <v>1.5</v>
      </c>
      <c r="O14" s="53"/>
      <c r="P14" s="72" t="s">
        <v>34</v>
      </c>
    </row>
    <row r="15" spans="1:17" ht="18.75" customHeight="1" x14ac:dyDescent="0.15">
      <c r="A15" s="187"/>
      <c r="B15" s="46"/>
      <c r="C15" s="46" t="s">
        <v>33</v>
      </c>
      <c r="D15" s="47">
        <v>5</v>
      </c>
      <c r="E15" s="48" t="s">
        <v>29</v>
      </c>
      <c r="F15" s="48">
        <f>ROUNDUP(D15*0.75,2)</f>
        <v>3.75</v>
      </c>
      <c r="G15" s="49">
        <f>ROUNDUP((K4*D15)+(K5*D15*0.75)+(K6*(D15*2)),0)</f>
        <v>0</v>
      </c>
      <c r="H15" s="49">
        <f>G15</f>
        <v>0</v>
      </c>
      <c r="I15" s="195"/>
      <c r="J15" s="195"/>
      <c r="K15" s="50" t="s">
        <v>27</v>
      </c>
      <c r="L15" s="51">
        <f>ROUNDUP((K4*M15)+(K5*M15*0.75)+(K6*(M15*2)),2)</f>
        <v>0</v>
      </c>
      <c r="M15" s="47">
        <v>5</v>
      </c>
      <c r="N15" s="52">
        <f t="shared" si="0"/>
        <v>3.75</v>
      </c>
      <c r="O15" s="53"/>
      <c r="P15" s="72"/>
    </row>
    <row r="16" spans="1:17" ht="18.75" customHeight="1" x14ac:dyDescent="0.15">
      <c r="A16" s="187"/>
      <c r="B16" s="46"/>
      <c r="C16" s="46"/>
      <c r="D16" s="47"/>
      <c r="E16" s="48"/>
      <c r="F16" s="48"/>
      <c r="G16" s="49"/>
      <c r="H16" s="49"/>
      <c r="I16" s="195"/>
      <c r="J16" s="195"/>
      <c r="K16" s="50" t="s">
        <v>39</v>
      </c>
      <c r="L16" s="51">
        <f>ROUNDUP((K4*M16)+(K5*M16*0.75)+(K6*(M16*2)),2)</f>
        <v>0</v>
      </c>
      <c r="M16" s="47">
        <v>1</v>
      </c>
      <c r="N16" s="52">
        <f t="shared" si="0"/>
        <v>0.75</v>
      </c>
      <c r="O16" s="53"/>
      <c r="P16" s="72"/>
    </row>
    <row r="17" spans="1:16" ht="18.75" customHeight="1" x14ac:dyDescent="0.15">
      <c r="A17" s="187"/>
      <c r="B17" s="46"/>
      <c r="C17" s="46"/>
      <c r="D17" s="47"/>
      <c r="E17" s="48"/>
      <c r="F17" s="48"/>
      <c r="G17" s="49"/>
      <c r="H17" s="49"/>
      <c r="I17" s="195"/>
      <c r="J17" s="195"/>
      <c r="K17" s="50" t="s">
        <v>58</v>
      </c>
      <c r="L17" s="51">
        <f>ROUNDUP((K4*M17)+(K5*M17*0.75)+(K6*(M17*2)),2)</f>
        <v>0</v>
      </c>
      <c r="M17" s="47">
        <v>2</v>
      </c>
      <c r="N17" s="52">
        <f t="shared" si="0"/>
        <v>1.5</v>
      </c>
      <c r="O17" s="53"/>
      <c r="P17" s="72" t="s">
        <v>38</v>
      </c>
    </row>
    <row r="18" spans="1:16" ht="18.75" customHeight="1" x14ac:dyDescent="0.15">
      <c r="A18" s="187"/>
      <c r="B18" s="46"/>
      <c r="C18" s="46"/>
      <c r="D18" s="47"/>
      <c r="E18" s="48"/>
      <c r="F18" s="48"/>
      <c r="G18" s="49"/>
      <c r="H18" s="49"/>
      <c r="I18" s="195"/>
      <c r="J18" s="195"/>
      <c r="K18" s="50" t="s">
        <v>64</v>
      </c>
      <c r="L18" s="51">
        <f>ROUNDUP((K4*M18)+(K5*M18*0.75)+(K6*(M18*2)),2)</f>
        <v>0</v>
      </c>
      <c r="M18" s="47">
        <v>1</v>
      </c>
      <c r="N18" s="52">
        <f t="shared" si="0"/>
        <v>0.75</v>
      </c>
      <c r="O18" s="53"/>
      <c r="P18" s="72"/>
    </row>
    <row r="19" spans="1:16" ht="18.75" customHeight="1" x14ac:dyDescent="0.15">
      <c r="A19" s="187"/>
      <c r="B19" s="46"/>
      <c r="C19" s="46"/>
      <c r="D19" s="47"/>
      <c r="E19" s="48"/>
      <c r="F19" s="48"/>
      <c r="G19" s="49"/>
      <c r="H19" s="49"/>
      <c r="I19" s="195"/>
      <c r="J19" s="195"/>
      <c r="K19" s="50" t="s">
        <v>25</v>
      </c>
      <c r="L19" s="51">
        <f>ROUNDUP((K4*M19)+(K5*M19*0.75)+(K6*(M19*2)),2)</f>
        <v>0</v>
      </c>
      <c r="M19" s="47">
        <v>1</v>
      </c>
      <c r="N19" s="52">
        <f t="shared" si="0"/>
        <v>0.75</v>
      </c>
      <c r="O19" s="53"/>
      <c r="P19" s="72"/>
    </row>
    <row r="20" spans="1:16" ht="18.75" customHeight="1" x14ac:dyDescent="0.15">
      <c r="A20" s="187"/>
      <c r="B20" s="46"/>
      <c r="C20" s="46"/>
      <c r="D20" s="47"/>
      <c r="E20" s="48"/>
      <c r="F20" s="48"/>
      <c r="G20" s="49"/>
      <c r="H20" s="49"/>
      <c r="I20" s="195"/>
      <c r="J20" s="195"/>
      <c r="K20" s="50" t="s">
        <v>30</v>
      </c>
      <c r="L20" s="51">
        <f>ROUNDUP((K4*M20)+(K5*M20*0.75)+(K6*(M20*2)),2)</f>
        <v>0</v>
      </c>
      <c r="M20" s="47">
        <v>0.1</v>
      </c>
      <c r="N20" s="52">
        <f t="shared" si="0"/>
        <v>0.08</v>
      </c>
      <c r="O20" s="53"/>
      <c r="P20" s="72"/>
    </row>
    <row r="21" spans="1:16" ht="18.75" customHeight="1" x14ac:dyDescent="0.15">
      <c r="A21" s="187"/>
      <c r="B21" s="46"/>
      <c r="C21" s="46"/>
      <c r="D21" s="47"/>
      <c r="E21" s="48"/>
      <c r="F21" s="48"/>
      <c r="G21" s="49"/>
      <c r="H21" s="49"/>
      <c r="I21" s="195"/>
      <c r="J21" s="195"/>
      <c r="K21" s="50" t="s">
        <v>31</v>
      </c>
      <c r="L21" s="51">
        <f>ROUNDUP((K4*M21)+(K5*M21*0.75)+(K6*(M21*2)),2)</f>
        <v>0</v>
      </c>
      <c r="M21" s="47">
        <v>0.01</v>
      </c>
      <c r="N21" s="52">
        <f t="shared" si="0"/>
        <v>0.01</v>
      </c>
      <c r="O21" s="53"/>
      <c r="P21" s="72"/>
    </row>
    <row r="22" spans="1:16" ht="18.75" customHeight="1" x14ac:dyDescent="0.15">
      <c r="A22" s="187"/>
      <c r="B22" s="46"/>
      <c r="C22" s="46"/>
      <c r="D22" s="47"/>
      <c r="E22" s="48"/>
      <c r="F22" s="48"/>
      <c r="G22" s="49"/>
      <c r="H22" s="49"/>
      <c r="I22" s="195"/>
      <c r="J22" s="195"/>
      <c r="K22" s="50"/>
      <c r="L22" s="51"/>
      <c r="M22" s="47"/>
      <c r="N22" s="52"/>
      <c r="O22" s="53"/>
      <c r="P22" s="72"/>
    </row>
    <row r="23" spans="1:16" ht="18.75" customHeight="1" x14ac:dyDescent="0.15">
      <c r="A23" s="187"/>
      <c r="B23" s="54"/>
      <c r="C23" s="54"/>
      <c r="D23" s="55"/>
      <c r="E23" s="56"/>
      <c r="F23" s="56"/>
      <c r="G23" s="57"/>
      <c r="H23" s="57"/>
      <c r="I23" s="196"/>
      <c r="J23" s="196"/>
      <c r="K23" s="58"/>
      <c r="L23" s="59"/>
      <c r="M23" s="55"/>
      <c r="N23" s="60"/>
      <c r="O23" s="61"/>
      <c r="P23" s="73"/>
    </row>
    <row r="24" spans="1:16" ht="18.75" customHeight="1" x14ac:dyDescent="0.15">
      <c r="A24" s="187"/>
      <c r="B24" s="46" t="s">
        <v>116</v>
      </c>
      <c r="C24" s="46" t="s">
        <v>44</v>
      </c>
      <c r="D24" s="47">
        <v>30</v>
      </c>
      <c r="E24" s="48" t="s">
        <v>29</v>
      </c>
      <c r="F24" s="48">
        <f>ROUNDUP(D24*0.75,2)</f>
        <v>22.5</v>
      </c>
      <c r="G24" s="49">
        <f>ROUNDUP((K4*D24)+(K5*D24*0.75)+(K6*(D24*2)),0)</f>
        <v>0</v>
      </c>
      <c r="H24" s="49">
        <f>G24+(G24*10/100)</f>
        <v>0</v>
      </c>
      <c r="I24" s="197" t="s">
        <v>117</v>
      </c>
      <c r="J24" s="198"/>
      <c r="K24" s="50" t="s">
        <v>39</v>
      </c>
      <c r="L24" s="51">
        <f>ROUNDUP((K4*M24)+(K5*M24*0.75)+(K6*(M24*2)),2)</f>
        <v>0</v>
      </c>
      <c r="M24" s="47">
        <v>1</v>
      </c>
      <c r="N24" s="52">
        <f>ROUNDUP(M24*0.75,2)</f>
        <v>0.75</v>
      </c>
      <c r="O24" s="53"/>
      <c r="P24" s="72"/>
    </row>
    <row r="25" spans="1:16" ht="18.75" customHeight="1" x14ac:dyDescent="0.15">
      <c r="A25" s="187"/>
      <c r="B25" s="46"/>
      <c r="C25" s="46" t="s">
        <v>35</v>
      </c>
      <c r="D25" s="47">
        <v>10</v>
      </c>
      <c r="E25" s="48" t="s">
        <v>29</v>
      </c>
      <c r="F25" s="48">
        <f>ROUNDUP(D25*0.75,2)</f>
        <v>7.5</v>
      </c>
      <c r="G25" s="49">
        <f>ROUNDUP((K4*D25)+(K5*D25*0.75)+(K6*(D25*2)),0)</f>
        <v>0</v>
      </c>
      <c r="H25" s="49">
        <f>G25+(G25*2/100)</f>
        <v>0</v>
      </c>
      <c r="I25" s="195"/>
      <c r="J25" s="195"/>
      <c r="K25" s="50" t="s">
        <v>58</v>
      </c>
      <c r="L25" s="51">
        <f>ROUNDUP((K4*M25)+(K5*M25*0.75)+(K6*(M25*2)),2)</f>
        <v>0</v>
      </c>
      <c r="M25" s="47">
        <v>0.5</v>
      </c>
      <c r="N25" s="52">
        <f>ROUNDUP(M25*0.75,2)</f>
        <v>0.38</v>
      </c>
      <c r="O25" s="53"/>
      <c r="P25" s="72" t="s">
        <v>38</v>
      </c>
    </row>
    <row r="26" spans="1:16" ht="18.75" customHeight="1" x14ac:dyDescent="0.15">
      <c r="A26" s="187"/>
      <c r="B26" s="46"/>
      <c r="C26" s="46" t="s">
        <v>36</v>
      </c>
      <c r="D26" s="47">
        <v>5</v>
      </c>
      <c r="E26" s="48" t="s">
        <v>29</v>
      </c>
      <c r="F26" s="48">
        <f>ROUNDUP(D26*0.75,2)</f>
        <v>3.75</v>
      </c>
      <c r="G26" s="49">
        <f>ROUNDUP((K4*D26)+(K5*D26*0.75)+(K6*(D26*2)),0)</f>
        <v>0</v>
      </c>
      <c r="H26" s="49">
        <f>G26+(G26*3/100)</f>
        <v>0</v>
      </c>
      <c r="I26" s="195"/>
      <c r="J26" s="195"/>
      <c r="K26" s="50" t="s">
        <v>102</v>
      </c>
      <c r="L26" s="51">
        <f>ROUNDUP((K4*M26)+(K5*M26*0.75)+(K6*(M26*2)),2)</f>
        <v>0</v>
      </c>
      <c r="M26" s="47">
        <v>2</v>
      </c>
      <c r="N26" s="52">
        <f>ROUNDUP(M26*0.75,2)</f>
        <v>1.5</v>
      </c>
      <c r="O26" s="53"/>
      <c r="P26" s="72"/>
    </row>
    <row r="27" spans="1:16" ht="18.75" customHeight="1" x14ac:dyDescent="0.15">
      <c r="A27" s="187"/>
      <c r="B27" s="46"/>
      <c r="C27" s="46" t="s">
        <v>118</v>
      </c>
      <c r="D27" s="47">
        <v>2</v>
      </c>
      <c r="E27" s="48" t="s">
        <v>29</v>
      </c>
      <c r="F27" s="48">
        <f>ROUNDUP(D27*0.75,2)</f>
        <v>1.5</v>
      </c>
      <c r="G27" s="49">
        <f>ROUNDUP((K4*D27)+(K5*D27*0.75)+(K6*(D27*2)),0)</f>
        <v>0</v>
      </c>
      <c r="H27" s="49">
        <f>G27</f>
        <v>0</v>
      </c>
      <c r="I27" s="195"/>
      <c r="J27" s="195"/>
      <c r="K27" s="50" t="s">
        <v>86</v>
      </c>
      <c r="L27" s="51">
        <f>ROUNDUP((K4*M27)+(K5*M27*0.75)+(K6*(M27*2)),2)</f>
        <v>0</v>
      </c>
      <c r="M27" s="47">
        <v>2</v>
      </c>
      <c r="N27" s="52">
        <f>ROUNDUP(M27*0.75,2)</f>
        <v>1.5</v>
      </c>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x14ac:dyDescent="0.15">
      <c r="A29" s="187"/>
      <c r="B29" s="54"/>
      <c r="C29" s="54"/>
      <c r="D29" s="55"/>
      <c r="E29" s="56"/>
      <c r="F29" s="56"/>
      <c r="G29" s="57"/>
      <c r="H29" s="57"/>
      <c r="I29" s="196"/>
      <c r="J29" s="196"/>
      <c r="K29" s="58"/>
      <c r="L29" s="59"/>
      <c r="M29" s="55"/>
      <c r="N29" s="60"/>
      <c r="O29" s="61"/>
      <c r="P29" s="73"/>
    </row>
    <row r="30" spans="1:16" ht="18.75" customHeight="1" x14ac:dyDescent="0.15">
      <c r="A30" s="187"/>
      <c r="B30" s="46" t="s">
        <v>75</v>
      </c>
      <c r="C30" s="46" t="s">
        <v>63</v>
      </c>
      <c r="D30" s="47">
        <v>3</v>
      </c>
      <c r="E30" s="48" t="s">
        <v>29</v>
      </c>
      <c r="F30" s="48">
        <f>ROUNDUP(D30*0.75,2)</f>
        <v>2.25</v>
      </c>
      <c r="G30" s="49">
        <f>ROUNDUP((K4*D30)+(K5*D30*0.75)+(K6*(D30*2)),0)</f>
        <v>0</v>
      </c>
      <c r="H30" s="49">
        <f>G30</f>
        <v>0</v>
      </c>
      <c r="I30" s="197" t="s">
        <v>43</v>
      </c>
      <c r="J30" s="198"/>
      <c r="K30" s="50" t="s">
        <v>60</v>
      </c>
      <c r="L30" s="51">
        <f>ROUNDUP((K4*M30)+(K5*M30*0.75)+(K6*(M30*2)),2)</f>
        <v>0</v>
      </c>
      <c r="M30" s="47">
        <v>100</v>
      </c>
      <c r="N30" s="52">
        <f>ROUNDUP(M30*0.75,2)</f>
        <v>75</v>
      </c>
      <c r="O30" s="53"/>
      <c r="P30" s="72"/>
    </row>
    <row r="31" spans="1:16" ht="18.75" customHeight="1" x14ac:dyDescent="0.15">
      <c r="A31" s="187"/>
      <c r="B31" s="46"/>
      <c r="C31" s="46" t="s">
        <v>53</v>
      </c>
      <c r="D31" s="76">
        <v>0.25</v>
      </c>
      <c r="E31" s="48" t="s">
        <v>55</v>
      </c>
      <c r="F31" s="48">
        <f>ROUNDUP(D31*0.75,2)</f>
        <v>0.19</v>
      </c>
      <c r="G31" s="49">
        <f>ROUNDUP((K4*D31)+(K5*D31*0.75)+(K6*(D31*2)),0)</f>
        <v>0</v>
      </c>
      <c r="H31" s="49">
        <f>G31</f>
        <v>0</v>
      </c>
      <c r="I31" s="195"/>
      <c r="J31" s="195"/>
      <c r="K31" s="50" t="s">
        <v>30</v>
      </c>
      <c r="L31" s="51">
        <f>ROUNDUP((K4*M31)+(K5*M31*0.75)+(K6*(M31*2)),2)</f>
        <v>0</v>
      </c>
      <c r="M31" s="47">
        <v>0.1</v>
      </c>
      <c r="N31" s="52">
        <f>ROUNDUP(M31*0.75,2)</f>
        <v>0.08</v>
      </c>
      <c r="O31" s="53" t="s">
        <v>54</v>
      </c>
      <c r="P31" s="72"/>
    </row>
    <row r="32" spans="1:16" ht="18.75" customHeight="1" x14ac:dyDescent="0.15">
      <c r="A32" s="187"/>
      <c r="B32" s="46"/>
      <c r="C32" s="46"/>
      <c r="D32" s="47"/>
      <c r="E32" s="48"/>
      <c r="F32" s="48"/>
      <c r="G32" s="49"/>
      <c r="H32" s="49"/>
      <c r="I32" s="195"/>
      <c r="J32" s="195"/>
      <c r="K32" s="50" t="s">
        <v>58</v>
      </c>
      <c r="L32" s="51">
        <f>ROUNDUP((K4*M32)+(K5*M32*0.75)+(K6*(M32*2)),2)</f>
        <v>0</v>
      </c>
      <c r="M32" s="47">
        <v>0.5</v>
      </c>
      <c r="N32" s="52">
        <f>ROUNDUP(M32*0.75,2)</f>
        <v>0.38</v>
      </c>
      <c r="O32" s="53"/>
      <c r="P32" s="72" t="s">
        <v>38</v>
      </c>
    </row>
    <row r="33" spans="1:16" ht="18.75" customHeight="1" x14ac:dyDescent="0.15">
      <c r="A33" s="187"/>
      <c r="B33" s="46"/>
      <c r="C33" s="46"/>
      <c r="D33" s="47"/>
      <c r="E33" s="48"/>
      <c r="F33" s="48"/>
      <c r="G33" s="49"/>
      <c r="H33" s="49"/>
      <c r="I33" s="195"/>
      <c r="J33" s="195"/>
      <c r="K33" s="50"/>
      <c r="L33" s="51"/>
      <c r="M33" s="47"/>
      <c r="N33" s="52"/>
      <c r="O33" s="53"/>
      <c r="P33" s="72"/>
    </row>
    <row r="34" spans="1:16" ht="18.75" customHeight="1" x14ac:dyDescent="0.15">
      <c r="A34" s="187"/>
      <c r="B34" s="54"/>
      <c r="C34" s="54"/>
      <c r="D34" s="55"/>
      <c r="E34" s="56"/>
      <c r="F34" s="56"/>
      <c r="G34" s="57"/>
      <c r="H34" s="57"/>
      <c r="I34" s="196"/>
      <c r="J34" s="196"/>
      <c r="K34" s="58"/>
      <c r="L34" s="59"/>
      <c r="M34" s="55"/>
      <c r="N34" s="60"/>
      <c r="O34" s="61"/>
      <c r="P34" s="73"/>
    </row>
    <row r="35" spans="1:16" ht="18.75" customHeight="1" x14ac:dyDescent="0.15">
      <c r="A35" s="187"/>
      <c r="B35" s="46" t="s">
        <v>119</v>
      </c>
      <c r="C35" s="46" t="s">
        <v>120</v>
      </c>
      <c r="D35" s="76">
        <v>0.125</v>
      </c>
      <c r="E35" s="48" t="s">
        <v>55</v>
      </c>
      <c r="F35" s="48">
        <f>ROUNDUP(D35*0.75,2)</f>
        <v>9.9999999999999992E-2</v>
      </c>
      <c r="G35" s="49">
        <f>ROUNDUP((K4*D35)+(K5*D35*0.75)+(K6*(D35*2)),0)</f>
        <v>0</v>
      </c>
      <c r="H35" s="49">
        <f>G35</f>
        <v>0</v>
      </c>
      <c r="I35" s="197" t="s">
        <v>69</v>
      </c>
      <c r="J35" s="198"/>
      <c r="K35" s="50"/>
      <c r="L35" s="51"/>
      <c r="M35" s="47"/>
      <c r="N35" s="52"/>
      <c r="O35" s="53"/>
      <c r="P35" s="72"/>
    </row>
    <row r="36" spans="1:16" ht="18.75" customHeight="1" x14ac:dyDescent="0.15">
      <c r="A36" s="187"/>
      <c r="B36" s="46"/>
      <c r="C36" s="46"/>
      <c r="D36" s="47"/>
      <c r="E36" s="48"/>
      <c r="F36" s="48"/>
      <c r="G36" s="49"/>
      <c r="H36" s="49"/>
      <c r="I36" s="195"/>
      <c r="J36" s="195"/>
      <c r="K36" s="50"/>
      <c r="L36" s="51"/>
      <c r="M36" s="47"/>
      <c r="N36" s="52"/>
      <c r="O36" s="53"/>
      <c r="P36" s="72"/>
    </row>
    <row r="37" spans="1:16" ht="18.75" customHeight="1" thickBot="1" x14ac:dyDescent="0.2">
      <c r="A37" s="188"/>
      <c r="B37" s="63"/>
      <c r="C37" s="63"/>
      <c r="D37" s="64"/>
      <c r="E37" s="65"/>
      <c r="F37" s="65"/>
      <c r="G37" s="66"/>
      <c r="H37" s="66"/>
      <c r="I37" s="199"/>
      <c r="J37" s="199"/>
      <c r="K37" s="67"/>
      <c r="L37" s="68"/>
      <c r="M37" s="64"/>
      <c r="N37" s="69"/>
      <c r="O37" s="70"/>
      <c r="P37" s="74"/>
    </row>
  </sheetData>
  <mergeCells count="14">
    <mergeCell ref="I35:J37"/>
    <mergeCell ref="A9:A37"/>
    <mergeCell ref="I8:J8"/>
    <mergeCell ref="K8:L8"/>
    <mergeCell ref="I9:J11"/>
    <mergeCell ref="I12:J23"/>
    <mergeCell ref="I24:J29"/>
    <mergeCell ref="I30:J34"/>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2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176</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124</v>
      </c>
      <c r="C9" s="38" t="s">
        <v>125</v>
      </c>
      <c r="D9" s="39">
        <v>40</v>
      </c>
      <c r="E9" s="40" t="s">
        <v>29</v>
      </c>
      <c r="F9" s="40">
        <f t="shared" ref="F9:F15" si="0">ROUNDUP(D9*0.75,2)</f>
        <v>30</v>
      </c>
      <c r="G9" s="41">
        <f>ROUNDUP((K4*D9)+(K5*D9*0.75)+(K6*(D9*2)),0)</f>
        <v>0</v>
      </c>
      <c r="H9" s="41">
        <f>G9</f>
        <v>0</v>
      </c>
      <c r="I9" s="193" t="s">
        <v>218</v>
      </c>
      <c r="J9" s="194"/>
      <c r="K9" s="42" t="s">
        <v>60</v>
      </c>
      <c r="L9" s="43">
        <f>ROUNDUP((K4*M9)+(K5*M9*0.75)+(K6*(M9*2)),2)</f>
        <v>0</v>
      </c>
      <c r="M9" s="39">
        <v>130</v>
      </c>
      <c r="N9" s="44">
        <f>ROUNDUP(M9*0.75,2)</f>
        <v>97.5</v>
      </c>
      <c r="O9" s="45" t="s">
        <v>76</v>
      </c>
      <c r="P9" s="71"/>
    </row>
    <row r="10" spans="1:17" ht="18.75" customHeight="1" x14ac:dyDescent="0.15">
      <c r="A10" s="187"/>
      <c r="B10" s="46"/>
      <c r="C10" s="46" t="s">
        <v>126</v>
      </c>
      <c r="D10" s="47">
        <v>30</v>
      </c>
      <c r="E10" s="48" t="s">
        <v>29</v>
      </c>
      <c r="F10" s="48">
        <f t="shared" si="0"/>
        <v>22.5</v>
      </c>
      <c r="G10" s="49">
        <f>ROUNDUP((K4*D10)+(K5*D10*0.75)+(K6*(D10*2)),0)</f>
        <v>0</v>
      </c>
      <c r="H10" s="49">
        <f>G10</f>
        <v>0</v>
      </c>
      <c r="I10" s="195"/>
      <c r="J10" s="195"/>
      <c r="K10" s="50" t="s">
        <v>64</v>
      </c>
      <c r="L10" s="51">
        <f>ROUNDUP((K4*M10)+(K5*M10*0.75)+(K6*(M10*2)),2)</f>
        <v>0</v>
      </c>
      <c r="M10" s="47">
        <v>2</v>
      </c>
      <c r="N10" s="52">
        <f>ROUNDUP(M10*0.75,2)</f>
        <v>1.5</v>
      </c>
      <c r="O10" s="53"/>
      <c r="P10" s="72"/>
    </row>
    <row r="11" spans="1:17" ht="18.75" customHeight="1" x14ac:dyDescent="0.15">
      <c r="A11" s="187"/>
      <c r="B11" s="46"/>
      <c r="C11" s="46" t="s">
        <v>24</v>
      </c>
      <c r="D11" s="47">
        <v>20</v>
      </c>
      <c r="E11" s="48" t="s">
        <v>29</v>
      </c>
      <c r="F11" s="48">
        <f t="shared" si="0"/>
        <v>15</v>
      </c>
      <c r="G11" s="49">
        <f>ROUNDUP((K4*D11)+(K5*D11*0.75)+(K6*(D11*2)),0)</f>
        <v>0</v>
      </c>
      <c r="H11" s="49">
        <f>G11+(G11*6/100)</f>
        <v>0</v>
      </c>
      <c r="I11" s="195"/>
      <c r="J11" s="195"/>
      <c r="K11" s="50" t="s">
        <v>30</v>
      </c>
      <c r="L11" s="51">
        <f>ROUNDUP((K4*M11)+(K5*M11*0.75)+(K6*(M11*2)),2)</f>
        <v>0</v>
      </c>
      <c r="M11" s="47">
        <v>0.1</v>
      </c>
      <c r="N11" s="52">
        <f>ROUNDUP(M11*0.75,2)</f>
        <v>0.08</v>
      </c>
      <c r="O11" s="53"/>
      <c r="P11" s="72"/>
    </row>
    <row r="12" spans="1:17" ht="18.75" customHeight="1" x14ac:dyDescent="0.15">
      <c r="A12" s="187"/>
      <c r="B12" s="46"/>
      <c r="C12" s="46" t="s">
        <v>36</v>
      </c>
      <c r="D12" s="47">
        <v>10</v>
      </c>
      <c r="E12" s="48" t="s">
        <v>29</v>
      </c>
      <c r="F12" s="48">
        <f t="shared" si="0"/>
        <v>7.5</v>
      </c>
      <c r="G12" s="49">
        <f>ROUNDUP((K4*D12)+(K5*D12*0.75)+(K6*(D12*2)),0)</f>
        <v>0</v>
      </c>
      <c r="H12" s="49">
        <f>G12+(G12*3/100)</f>
        <v>0</v>
      </c>
      <c r="I12" s="195"/>
      <c r="J12" s="195"/>
      <c r="K12" s="50" t="s">
        <v>58</v>
      </c>
      <c r="L12" s="51">
        <f>ROUNDUP((K4*M12)+(K5*M12*0.75)+(K6*(M12*2)),2)</f>
        <v>0</v>
      </c>
      <c r="M12" s="47">
        <v>3.5</v>
      </c>
      <c r="N12" s="52">
        <f>ROUNDUP(M12*0.75,2)</f>
        <v>2.63</v>
      </c>
      <c r="O12" s="53"/>
      <c r="P12" s="72" t="s">
        <v>38</v>
      </c>
    </row>
    <row r="13" spans="1:17" ht="18.75" customHeight="1" x14ac:dyDescent="0.15">
      <c r="A13" s="187"/>
      <c r="B13" s="46"/>
      <c r="C13" s="46" t="s">
        <v>85</v>
      </c>
      <c r="D13" s="47">
        <v>10</v>
      </c>
      <c r="E13" s="48" t="s">
        <v>29</v>
      </c>
      <c r="F13" s="48">
        <f t="shared" si="0"/>
        <v>7.5</v>
      </c>
      <c r="G13" s="49">
        <f>ROUNDUP((K4*D13)+(K5*D13*0.75)+(K6*(D13*2)),0)</f>
        <v>0</v>
      </c>
      <c r="H13" s="49">
        <f>G13</f>
        <v>0</v>
      </c>
      <c r="I13" s="195"/>
      <c r="J13" s="195"/>
      <c r="K13" s="50"/>
      <c r="L13" s="51"/>
      <c r="M13" s="47"/>
      <c r="N13" s="52"/>
      <c r="O13" s="53"/>
      <c r="P13" s="72"/>
    </row>
    <row r="14" spans="1:17" ht="18.75" customHeight="1" x14ac:dyDescent="0.15">
      <c r="A14" s="187"/>
      <c r="B14" s="46"/>
      <c r="C14" s="46" t="s">
        <v>122</v>
      </c>
      <c r="D14" s="47">
        <v>5</v>
      </c>
      <c r="E14" s="48" t="s">
        <v>29</v>
      </c>
      <c r="F14" s="48">
        <f t="shared" si="0"/>
        <v>3.75</v>
      </c>
      <c r="G14" s="49">
        <f>ROUNDUP((K4*D14)+(K5*D14*0.75)+(K6*(D14*2)),0)</f>
        <v>0</v>
      </c>
      <c r="H14" s="49">
        <f>G14+(G14*10/100)</f>
        <v>0</v>
      </c>
      <c r="I14" s="195"/>
      <c r="J14" s="195"/>
      <c r="K14" s="50"/>
      <c r="L14" s="51"/>
      <c r="M14" s="47"/>
      <c r="N14" s="52"/>
      <c r="O14" s="53"/>
      <c r="P14" s="72"/>
    </row>
    <row r="15" spans="1:17" ht="18.75" customHeight="1" x14ac:dyDescent="0.15">
      <c r="A15" s="187"/>
      <c r="B15" s="46"/>
      <c r="C15" s="46" t="s">
        <v>63</v>
      </c>
      <c r="D15" s="47">
        <v>5</v>
      </c>
      <c r="E15" s="48" t="s">
        <v>29</v>
      </c>
      <c r="F15" s="48">
        <f t="shared" si="0"/>
        <v>3.75</v>
      </c>
      <c r="G15" s="49">
        <f>ROUNDUP((K4*D15)+(K5*D15*0.75)+(K6*(D15*2)),0)</f>
        <v>0</v>
      </c>
      <c r="H15" s="49">
        <f>G15</f>
        <v>0</v>
      </c>
      <c r="I15" s="195"/>
      <c r="J15" s="195"/>
      <c r="K15" s="50"/>
      <c r="L15" s="51"/>
      <c r="M15" s="47"/>
      <c r="N15" s="52"/>
      <c r="O15" s="53"/>
      <c r="P15" s="72"/>
    </row>
    <row r="16" spans="1:17" ht="18.75" customHeight="1" x14ac:dyDescent="0.15">
      <c r="A16" s="187"/>
      <c r="B16" s="46"/>
      <c r="C16" s="46"/>
      <c r="D16" s="47"/>
      <c r="E16" s="48"/>
      <c r="F16" s="48"/>
      <c r="G16" s="49"/>
      <c r="H16" s="49"/>
      <c r="I16" s="195"/>
      <c r="J16" s="195"/>
      <c r="K16" s="50"/>
      <c r="L16" s="51"/>
      <c r="M16" s="47"/>
      <c r="N16" s="52"/>
      <c r="O16" s="53"/>
      <c r="P16" s="72"/>
    </row>
    <row r="17" spans="1:16" ht="18.75" customHeight="1" x14ac:dyDescent="0.15">
      <c r="A17" s="187"/>
      <c r="B17" s="54"/>
      <c r="C17" s="54"/>
      <c r="D17" s="55"/>
      <c r="E17" s="56"/>
      <c r="F17" s="56"/>
      <c r="G17" s="57"/>
      <c r="H17" s="57"/>
      <c r="I17" s="196"/>
      <c r="J17" s="196"/>
      <c r="K17" s="58"/>
      <c r="L17" s="59"/>
      <c r="M17" s="55"/>
      <c r="N17" s="60"/>
      <c r="O17" s="61"/>
      <c r="P17" s="73"/>
    </row>
    <row r="18" spans="1:16" ht="18.75" customHeight="1" x14ac:dyDescent="0.15">
      <c r="A18" s="187"/>
      <c r="B18" s="46" t="s">
        <v>127</v>
      </c>
      <c r="C18" s="46" t="s">
        <v>129</v>
      </c>
      <c r="D18" s="76">
        <v>0.5</v>
      </c>
      <c r="E18" s="48" t="s">
        <v>55</v>
      </c>
      <c r="F18" s="48">
        <f>ROUNDUP(D18*0.75,2)</f>
        <v>0.38</v>
      </c>
      <c r="G18" s="49">
        <f>ROUNDUP((K4*D18)+(K5*D18*0.75)+(K6*(D18*2)),0)</f>
        <v>0</v>
      </c>
      <c r="H18" s="49">
        <f>G18</f>
        <v>0</v>
      </c>
      <c r="I18" s="197" t="s">
        <v>128</v>
      </c>
      <c r="J18" s="198"/>
      <c r="K18" s="50" t="s">
        <v>72</v>
      </c>
      <c r="L18" s="51">
        <f>ROUNDUP((K4*M18)+(K5*M18*0.75)+(K6*(M18*2)),2)</f>
        <v>0</v>
      </c>
      <c r="M18" s="47">
        <v>5</v>
      </c>
      <c r="N18" s="52">
        <f t="shared" ref="N18:N24" si="1">ROUNDUP(M18*0.75,2)</f>
        <v>3.75</v>
      </c>
      <c r="O18" s="53"/>
      <c r="P18" s="72"/>
    </row>
    <row r="19" spans="1:16" ht="18.75" customHeight="1" x14ac:dyDescent="0.15">
      <c r="A19" s="187"/>
      <c r="B19" s="46"/>
      <c r="C19" s="46" t="s">
        <v>57</v>
      </c>
      <c r="D19" s="47">
        <v>20</v>
      </c>
      <c r="E19" s="48" t="s">
        <v>29</v>
      </c>
      <c r="F19" s="48">
        <f>ROUNDUP(D19*0.75,2)</f>
        <v>15</v>
      </c>
      <c r="G19" s="49">
        <f>ROUNDUP((K4*D19)+(K5*D19*0.75)+(K6*(D19*2)),0)</f>
        <v>0</v>
      </c>
      <c r="H19" s="49">
        <f>G19+(G19*3/100)</f>
        <v>0</v>
      </c>
      <c r="I19" s="195"/>
      <c r="J19" s="195"/>
      <c r="K19" s="50" t="s">
        <v>25</v>
      </c>
      <c r="L19" s="51">
        <f>ROUNDUP((K4*M19)+(K5*M19*0.75)+(K6*(M19*2)),2)</f>
        <v>0</v>
      </c>
      <c r="M19" s="47">
        <v>5</v>
      </c>
      <c r="N19" s="52">
        <f t="shared" si="1"/>
        <v>3.75</v>
      </c>
      <c r="O19" s="53"/>
      <c r="P19" s="72"/>
    </row>
    <row r="20" spans="1:16" ht="18.75" customHeight="1" x14ac:dyDescent="0.15">
      <c r="A20" s="187"/>
      <c r="B20" s="46"/>
      <c r="C20" s="46"/>
      <c r="D20" s="47"/>
      <c r="E20" s="48"/>
      <c r="F20" s="48"/>
      <c r="G20" s="49"/>
      <c r="H20" s="49"/>
      <c r="I20" s="195"/>
      <c r="J20" s="195"/>
      <c r="K20" s="50" t="s">
        <v>39</v>
      </c>
      <c r="L20" s="51">
        <f>ROUNDUP((K4*M20)+(K5*M20*0.75)+(K6*(M20*2)),2)</f>
        <v>0</v>
      </c>
      <c r="M20" s="47">
        <v>2</v>
      </c>
      <c r="N20" s="52">
        <f t="shared" si="1"/>
        <v>1.5</v>
      </c>
      <c r="O20" s="53"/>
      <c r="P20" s="72"/>
    </row>
    <row r="21" spans="1:16" ht="18.75" customHeight="1" x14ac:dyDescent="0.15">
      <c r="A21" s="187"/>
      <c r="B21" s="46"/>
      <c r="C21" s="46"/>
      <c r="D21" s="47"/>
      <c r="E21" s="48"/>
      <c r="F21" s="48"/>
      <c r="G21" s="49"/>
      <c r="H21" s="49"/>
      <c r="I21" s="195"/>
      <c r="J21" s="195"/>
      <c r="K21" s="50" t="s">
        <v>58</v>
      </c>
      <c r="L21" s="51">
        <f>ROUNDUP((K4*M21)+(K5*M21*0.75)+(K6*(M21*2)),2)</f>
        <v>0</v>
      </c>
      <c r="M21" s="47">
        <v>2</v>
      </c>
      <c r="N21" s="52">
        <f t="shared" si="1"/>
        <v>1.5</v>
      </c>
      <c r="O21" s="53"/>
      <c r="P21" s="72" t="s">
        <v>38</v>
      </c>
    </row>
    <row r="22" spans="1:16" ht="18.75" customHeight="1" x14ac:dyDescent="0.15">
      <c r="A22" s="187"/>
      <c r="B22" s="46"/>
      <c r="C22" s="46"/>
      <c r="D22" s="47"/>
      <c r="E22" s="48"/>
      <c r="F22" s="48"/>
      <c r="G22" s="49"/>
      <c r="H22" s="49"/>
      <c r="I22" s="195"/>
      <c r="J22" s="195"/>
      <c r="K22" s="50" t="s">
        <v>64</v>
      </c>
      <c r="L22" s="51">
        <f>ROUNDUP((K4*M22)+(K5*M22*0.75)+(K6*(M22*2)),2)</f>
        <v>0</v>
      </c>
      <c r="M22" s="47">
        <v>2</v>
      </c>
      <c r="N22" s="52">
        <f t="shared" si="1"/>
        <v>1.5</v>
      </c>
      <c r="O22" s="53"/>
      <c r="P22" s="72"/>
    </row>
    <row r="23" spans="1:16" ht="18.75" customHeight="1" x14ac:dyDescent="0.15">
      <c r="A23" s="187"/>
      <c r="B23" s="46"/>
      <c r="C23" s="46"/>
      <c r="D23" s="47"/>
      <c r="E23" s="48"/>
      <c r="F23" s="48"/>
      <c r="G23" s="49"/>
      <c r="H23" s="49"/>
      <c r="I23" s="195"/>
      <c r="J23" s="195"/>
      <c r="K23" s="50" t="s">
        <v>59</v>
      </c>
      <c r="L23" s="51">
        <f>ROUNDUP((K4*M23)+(K5*M23*0.75)+(K6*(M23*2)),2)</f>
        <v>0</v>
      </c>
      <c r="M23" s="47">
        <v>3</v>
      </c>
      <c r="N23" s="52">
        <f t="shared" si="1"/>
        <v>2.25</v>
      </c>
      <c r="O23" s="53"/>
      <c r="P23" s="72"/>
    </row>
    <row r="24" spans="1:16" ht="18.75" customHeight="1" x14ac:dyDescent="0.15">
      <c r="A24" s="187"/>
      <c r="B24" s="46"/>
      <c r="C24" s="46"/>
      <c r="D24" s="47"/>
      <c r="E24" s="48"/>
      <c r="F24" s="48"/>
      <c r="G24" s="49"/>
      <c r="H24" s="49"/>
      <c r="I24" s="195"/>
      <c r="J24" s="195"/>
      <c r="K24" s="50" t="s">
        <v>40</v>
      </c>
      <c r="L24" s="51">
        <f>ROUNDUP((K4*M24)+(K5*M24*0.75)+(K6*(M24*2)),2)</f>
        <v>0</v>
      </c>
      <c r="M24" s="47">
        <v>2</v>
      </c>
      <c r="N24" s="52">
        <f t="shared" si="1"/>
        <v>1.5</v>
      </c>
      <c r="O24" s="53"/>
      <c r="P24" s="72" t="s">
        <v>41</v>
      </c>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54"/>
      <c r="C26" s="54"/>
      <c r="D26" s="55"/>
      <c r="E26" s="56"/>
      <c r="F26" s="56"/>
      <c r="G26" s="57"/>
      <c r="H26" s="57"/>
      <c r="I26" s="196"/>
      <c r="J26" s="196"/>
      <c r="K26" s="58"/>
      <c r="L26" s="59"/>
      <c r="M26" s="55"/>
      <c r="N26" s="60"/>
      <c r="O26" s="61"/>
      <c r="P26" s="73"/>
    </row>
    <row r="27" spans="1:16" ht="18.75" customHeight="1" x14ac:dyDescent="0.15">
      <c r="A27" s="187"/>
      <c r="B27" s="46" t="s">
        <v>68</v>
      </c>
      <c r="C27" s="46" t="s">
        <v>70</v>
      </c>
      <c r="D27" s="76">
        <v>0.16666666666666666</v>
      </c>
      <c r="E27" s="48" t="s">
        <v>55</v>
      </c>
      <c r="F27" s="48">
        <f>ROUNDUP(D27*0.75,2)</f>
        <v>0.13</v>
      </c>
      <c r="G27" s="49">
        <f>ROUNDUP((K4*D27)+(K5*D27*0.75)+(K6*(D27*2)),0)</f>
        <v>0</v>
      </c>
      <c r="H27" s="49">
        <f>G27</f>
        <v>0</v>
      </c>
      <c r="I27" s="197" t="s">
        <v>69</v>
      </c>
      <c r="J27" s="198"/>
      <c r="K27" s="50"/>
      <c r="L27" s="51"/>
      <c r="M27" s="47"/>
      <c r="N27" s="52"/>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thickBot="1" x14ac:dyDescent="0.2">
      <c r="A29" s="188"/>
      <c r="B29" s="63"/>
      <c r="C29" s="63"/>
      <c r="D29" s="64"/>
      <c r="E29" s="65"/>
      <c r="F29" s="65"/>
      <c r="G29" s="66"/>
      <c r="H29" s="66"/>
      <c r="I29" s="199"/>
      <c r="J29" s="199"/>
      <c r="K29" s="67"/>
      <c r="L29" s="68"/>
      <c r="M29" s="64"/>
      <c r="N29" s="69"/>
      <c r="O29" s="70"/>
      <c r="P29" s="74"/>
    </row>
  </sheetData>
  <mergeCells count="12">
    <mergeCell ref="A9:A29"/>
    <mergeCell ref="A1:B1"/>
    <mergeCell ref="C1:K1"/>
    <mergeCell ref="K2:M2"/>
    <mergeCell ref="O6:P6"/>
    <mergeCell ref="A7:E7"/>
    <mergeCell ref="O7:P7"/>
    <mergeCell ref="I8:J8"/>
    <mergeCell ref="K8:L8"/>
    <mergeCell ref="I9:J17"/>
    <mergeCell ref="I18:J26"/>
    <mergeCell ref="I27:J29"/>
  </mergeCells>
  <phoneticPr fontId="3"/>
  <printOptions horizontalCentered="1" verticalCentered="1"/>
  <pageMargins left="0.39370078740157483" right="0.39370078740157483" top="0.39370078740157483" bottom="0.39370078740157483" header="0.19685039370078741" footer="0.19685039370078741"/>
  <pageSetup paperSize="12" scale="4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195</v>
      </c>
      <c r="B1" s="177"/>
      <c r="C1" s="178" t="s">
        <v>196</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197</v>
      </c>
      <c r="L2" s="179"/>
      <c r="M2" s="179"/>
      <c r="N2" s="3"/>
      <c r="O2" s="4"/>
      <c r="P2" s="4"/>
      <c r="Q2" s="4"/>
    </row>
    <row r="3" spans="1:17" ht="15.75" customHeight="1" x14ac:dyDescent="0.15">
      <c r="A3" s="1"/>
      <c r="B3" s="1"/>
      <c r="C3" s="2"/>
      <c r="D3" s="5"/>
      <c r="E3" s="2"/>
      <c r="F3" s="6"/>
      <c r="G3" s="7"/>
      <c r="H3" s="7"/>
      <c r="I3" s="2"/>
      <c r="J3" s="8"/>
      <c r="K3" s="9" t="s">
        <v>198</v>
      </c>
      <c r="L3" s="10" t="s">
        <v>199</v>
      </c>
      <c r="M3" s="10" t="s">
        <v>200</v>
      </c>
      <c r="N3" s="11"/>
      <c r="O3" s="4"/>
      <c r="P3" s="4"/>
      <c r="Q3" s="4"/>
    </row>
    <row r="4" spans="1:17" ht="30" customHeight="1" x14ac:dyDescent="0.15">
      <c r="A4" s="1"/>
      <c r="B4" s="1"/>
      <c r="C4" s="2"/>
      <c r="D4" s="5"/>
      <c r="E4" s="2"/>
      <c r="F4" s="6"/>
      <c r="G4" s="7"/>
      <c r="H4" s="7"/>
      <c r="I4" s="2"/>
      <c r="J4" s="12" t="s">
        <v>201</v>
      </c>
      <c r="K4" s="13"/>
      <c r="L4" s="14"/>
      <c r="M4" s="14"/>
      <c r="N4" s="15"/>
      <c r="O4" s="4"/>
      <c r="P4" s="4"/>
      <c r="Q4" s="4"/>
    </row>
    <row r="5" spans="1:17" ht="30" customHeight="1" x14ac:dyDescent="0.15">
      <c r="A5" s="1"/>
      <c r="B5" s="208" t="s">
        <v>220</v>
      </c>
      <c r="C5" s="208"/>
      <c r="D5" s="5"/>
      <c r="E5" s="2"/>
      <c r="F5" s="6"/>
      <c r="G5" s="7"/>
      <c r="H5" s="7"/>
      <c r="I5" s="2"/>
      <c r="J5" s="12" t="s">
        <v>202</v>
      </c>
      <c r="K5" s="13"/>
      <c r="L5" s="14"/>
      <c r="M5" s="14"/>
      <c r="N5" s="15"/>
      <c r="O5" s="4"/>
      <c r="P5" s="4"/>
      <c r="Q5" s="4"/>
    </row>
    <row r="6" spans="1:17" ht="30" customHeight="1" x14ac:dyDescent="0.15">
      <c r="A6" s="1"/>
      <c r="B6" s="1"/>
      <c r="C6" s="2"/>
      <c r="D6" s="5"/>
      <c r="E6" s="2"/>
      <c r="F6" s="6"/>
      <c r="G6" s="16"/>
      <c r="H6" s="16"/>
      <c r="I6" s="2"/>
      <c r="J6" s="12" t="s">
        <v>203</v>
      </c>
      <c r="K6" s="13"/>
      <c r="L6" s="14"/>
      <c r="M6" s="14"/>
      <c r="N6" s="15"/>
      <c r="O6" s="180" t="s">
        <v>204</v>
      </c>
      <c r="P6" s="205"/>
      <c r="Q6" s="78"/>
    </row>
    <row r="7" spans="1:17" ht="24" customHeight="1" thickBot="1" x14ac:dyDescent="0.3">
      <c r="A7" s="182" t="s">
        <v>177</v>
      </c>
      <c r="B7" s="183"/>
      <c r="C7" s="183"/>
      <c r="D7" s="183"/>
      <c r="E7" s="183"/>
      <c r="F7" s="17"/>
      <c r="G7" s="17"/>
      <c r="H7" s="17"/>
      <c r="I7" s="4"/>
      <c r="J7" s="4"/>
      <c r="K7" s="81"/>
      <c r="L7" s="18"/>
      <c r="M7" s="3"/>
      <c r="N7" s="3"/>
      <c r="O7" s="184" t="s">
        <v>205</v>
      </c>
      <c r="P7" s="200"/>
      <c r="Q7" s="80"/>
    </row>
    <row r="8" spans="1:17" ht="21.75" thickBot="1" x14ac:dyDescent="0.2">
      <c r="A8" s="62"/>
      <c r="B8" s="30" t="s">
        <v>193</v>
      </c>
      <c r="C8" s="30" t="s">
        <v>206</v>
      </c>
      <c r="D8" s="31" t="s">
        <v>207</v>
      </c>
      <c r="E8" s="30" t="s">
        <v>208</v>
      </c>
      <c r="F8" s="32" t="s">
        <v>209</v>
      </c>
      <c r="G8" s="32" t="s">
        <v>210</v>
      </c>
      <c r="H8" s="33" t="s">
        <v>211</v>
      </c>
      <c r="I8" s="189" t="s">
        <v>212</v>
      </c>
      <c r="J8" s="209"/>
      <c r="K8" s="191" t="s">
        <v>213</v>
      </c>
      <c r="L8" s="192"/>
      <c r="M8" s="34" t="s">
        <v>214</v>
      </c>
      <c r="N8" s="35" t="s">
        <v>215</v>
      </c>
      <c r="O8" s="36" t="s">
        <v>216</v>
      </c>
      <c r="P8" s="37" t="s">
        <v>194</v>
      </c>
      <c r="Q8" s="19"/>
    </row>
    <row r="9" spans="1:17" ht="18.75" customHeight="1" x14ac:dyDescent="0.15">
      <c r="A9" s="186" t="s">
        <v>48</v>
      </c>
      <c r="B9" s="38" t="s">
        <v>178</v>
      </c>
      <c r="C9" s="38" t="s">
        <v>106</v>
      </c>
      <c r="D9" s="39">
        <v>20</v>
      </c>
      <c r="E9" s="40" t="s">
        <v>29</v>
      </c>
      <c r="F9" s="40">
        <f t="shared" ref="F9:F16" si="0">ROUNDUP(D9*0.75,2)</f>
        <v>15</v>
      </c>
      <c r="G9" s="41">
        <f>ROUNDUP((K4*D9)+(K5*D9*0.75)+(K6*(D9*2)),0)</f>
        <v>0</v>
      </c>
      <c r="H9" s="41">
        <f>G9</f>
        <v>0</v>
      </c>
      <c r="I9" s="193" t="s">
        <v>179</v>
      </c>
      <c r="J9" s="210"/>
      <c r="K9" s="42" t="s">
        <v>23</v>
      </c>
      <c r="L9" s="43">
        <f>ROUNDUP((K4*M9)+(K5*M9*0.75)+(K6*(M9*2)),2)</f>
        <v>0</v>
      </c>
      <c r="M9" s="39">
        <v>110</v>
      </c>
      <c r="N9" s="44">
        <f>ROUNDUP(M9*0.75,2)</f>
        <v>82.5</v>
      </c>
      <c r="O9" s="45"/>
      <c r="P9" s="71"/>
    </row>
    <row r="10" spans="1:17" ht="18.75" customHeight="1" x14ac:dyDescent="0.15">
      <c r="A10" s="206"/>
      <c r="B10" s="46"/>
      <c r="C10" s="46" t="s">
        <v>24</v>
      </c>
      <c r="D10" s="47">
        <v>30</v>
      </c>
      <c r="E10" s="48" t="s">
        <v>29</v>
      </c>
      <c r="F10" s="48">
        <f t="shared" si="0"/>
        <v>22.5</v>
      </c>
      <c r="G10" s="49">
        <f>ROUNDUP((K4*D10)+(K5*D10*0.75)+(K6*(D10*2)),0)</f>
        <v>0</v>
      </c>
      <c r="H10" s="49">
        <f>G10+(G10*6/100)</f>
        <v>0</v>
      </c>
      <c r="I10" s="202"/>
      <c r="J10" s="202"/>
      <c r="K10" s="50" t="s">
        <v>25</v>
      </c>
      <c r="L10" s="51">
        <f>ROUNDUP((K4*M10)+(K5*M10*0.75)+(K6*(M10*2)),2)</f>
        <v>0</v>
      </c>
      <c r="M10" s="47">
        <v>1</v>
      </c>
      <c r="N10" s="52">
        <f>ROUNDUP(M10*0.75,2)</f>
        <v>0.75</v>
      </c>
      <c r="O10" s="53"/>
      <c r="P10" s="72"/>
    </row>
    <row r="11" spans="1:17" ht="18.75" customHeight="1" x14ac:dyDescent="0.15">
      <c r="A11" s="206"/>
      <c r="B11" s="46"/>
      <c r="C11" s="46" t="s">
        <v>100</v>
      </c>
      <c r="D11" s="47">
        <v>40</v>
      </c>
      <c r="E11" s="48" t="s">
        <v>29</v>
      </c>
      <c r="F11" s="48">
        <f t="shared" si="0"/>
        <v>30</v>
      </c>
      <c r="G11" s="49">
        <f>ROUNDUP((K4*D11)+(K5*D11*0.75)+(K6*(D11*2)),0)</f>
        <v>0</v>
      </c>
      <c r="H11" s="49">
        <f>G11+(G11*10/100)</f>
        <v>0</v>
      </c>
      <c r="I11" s="202"/>
      <c r="J11" s="202"/>
      <c r="K11" s="50" t="s">
        <v>27</v>
      </c>
      <c r="L11" s="51">
        <f>ROUNDUP((K4*M11)+(K5*M11*0.75)+(K6*(M11*2)),2)</f>
        <v>0</v>
      </c>
      <c r="M11" s="47">
        <v>40</v>
      </c>
      <c r="N11" s="52">
        <f>ROUNDUP(M11*0.75,2)</f>
        <v>30</v>
      </c>
      <c r="O11" s="53"/>
      <c r="P11" s="72"/>
    </row>
    <row r="12" spans="1:17" ht="18.75" customHeight="1" x14ac:dyDescent="0.15">
      <c r="A12" s="206"/>
      <c r="B12" s="46"/>
      <c r="C12" s="46" t="s">
        <v>36</v>
      </c>
      <c r="D12" s="47">
        <v>10</v>
      </c>
      <c r="E12" s="48" t="s">
        <v>29</v>
      </c>
      <c r="F12" s="48">
        <f t="shared" si="0"/>
        <v>7.5</v>
      </c>
      <c r="G12" s="49">
        <f>ROUNDUP((K4*D12)+(K5*D12*0.75)+(K6*(D12*2)),0)</f>
        <v>0</v>
      </c>
      <c r="H12" s="49">
        <f>G12+(G12*3/100)</f>
        <v>0</v>
      </c>
      <c r="I12" s="202"/>
      <c r="J12" s="202"/>
      <c r="K12" s="50" t="s">
        <v>26</v>
      </c>
      <c r="L12" s="51">
        <f>ROUNDUP((K4*M12)+(K5*M12*0.75)+(K6*(M12*2)),2)</f>
        <v>0</v>
      </c>
      <c r="M12" s="47">
        <v>2</v>
      </c>
      <c r="N12" s="52">
        <f>ROUNDUP(M12*0.75,2)</f>
        <v>1.5</v>
      </c>
      <c r="O12" s="53"/>
      <c r="P12" s="72"/>
    </row>
    <row r="13" spans="1:17" ht="18.75" customHeight="1" x14ac:dyDescent="0.15">
      <c r="A13" s="206"/>
      <c r="B13" s="46"/>
      <c r="C13" s="46" t="s">
        <v>134</v>
      </c>
      <c r="D13" s="47">
        <v>9</v>
      </c>
      <c r="E13" s="48" t="s">
        <v>29</v>
      </c>
      <c r="F13" s="48">
        <f t="shared" si="0"/>
        <v>6.75</v>
      </c>
      <c r="G13" s="49">
        <f>ROUNDUP((K4*D13)+(K5*D13*0.75)+(K6*(D13*2)),0)</f>
        <v>0</v>
      </c>
      <c r="H13" s="49">
        <f>G13</f>
        <v>0</v>
      </c>
      <c r="I13" s="202"/>
      <c r="J13" s="202"/>
      <c r="K13" s="50"/>
      <c r="L13" s="51"/>
      <c r="M13" s="47"/>
      <c r="N13" s="52"/>
      <c r="O13" s="53" t="s">
        <v>47</v>
      </c>
      <c r="P13" s="72"/>
    </row>
    <row r="14" spans="1:17" ht="18.75" customHeight="1" x14ac:dyDescent="0.15">
      <c r="A14" s="206"/>
      <c r="B14" s="46"/>
      <c r="C14" s="46" t="s">
        <v>49</v>
      </c>
      <c r="D14" s="47">
        <v>30</v>
      </c>
      <c r="E14" s="48" t="s">
        <v>50</v>
      </c>
      <c r="F14" s="48">
        <f t="shared" si="0"/>
        <v>22.5</v>
      </c>
      <c r="G14" s="49">
        <f>ROUNDUP((K4*D14)+(K5*D14*0.75)+(K6*(D14*2)),0)</f>
        <v>0</v>
      </c>
      <c r="H14" s="49">
        <f>G14</f>
        <v>0</v>
      </c>
      <c r="I14" s="202"/>
      <c r="J14" s="202"/>
      <c r="K14" s="50"/>
      <c r="L14" s="51"/>
      <c r="M14" s="47"/>
      <c r="N14" s="52"/>
      <c r="O14" s="53" t="s">
        <v>34</v>
      </c>
      <c r="P14" s="72"/>
    </row>
    <row r="15" spans="1:17" ht="18.75" customHeight="1" x14ac:dyDescent="0.15">
      <c r="A15" s="206"/>
      <c r="B15" s="46"/>
      <c r="C15" s="46" t="s">
        <v>53</v>
      </c>
      <c r="D15" s="76">
        <v>0.5</v>
      </c>
      <c r="E15" s="48" t="s">
        <v>55</v>
      </c>
      <c r="F15" s="48">
        <f t="shared" si="0"/>
        <v>0.38</v>
      </c>
      <c r="G15" s="49">
        <f>ROUNDUP((K4*D15)+(K5*D15*0.75)+(K6*(D15*2)),0)</f>
        <v>0</v>
      </c>
      <c r="H15" s="49">
        <f>G15</f>
        <v>0</v>
      </c>
      <c r="I15" s="202"/>
      <c r="J15" s="202"/>
      <c r="K15" s="50"/>
      <c r="L15" s="51"/>
      <c r="M15" s="47"/>
      <c r="N15" s="52"/>
      <c r="O15" s="53" t="s">
        <v>54</v>
      </c>
      <c r="P15" s="72"/>
    </row>
    <row r="16" spans="1:17" ht="18.75" customHeight="1" x14ac:dyDescent="0.15">
      <c r="A16" s="206"/>
      <c r="B16" s="46"/>
      <c r="C16" s="46" t="s">
        <v>141</v>
      </c>
      <c r="D16" s="47">
        <v>3</v>
      </c>
      <c r="E16" s="48" t="s">
        <v>29</v>
      </c>
      <c r="F16" s="48">
        <f t="shared" si="0"/>
        <v>2.25</v>
      </c>
      <c r="G16" s="49">
        <f>ROUNDUP((K4*D16)+(K5*D16*0.75)+(K6*(D16*2)),0)</f>
        <v>0</v>
      </c>
      <c r="H16" s="49">
        <f>G16</f>
        <v>0</v>
      </c>
      <c r="I16" s="202"/>
      <c r="J16" s="202"/>
      <c r="K16" s="50"/>
      <c r="L16" s="51"/>
      <c r="M16" s="47"/>
      <c r="N16" s="52"/>
      <c r="O16" s="53"/>
      <c r="P16" s="72"/>
    </row>
    <row r="17" spans="1:16" ht="18.75" customHeight="1" x14ac:dyDescent="0.15">
      <c r="A17" s="206"/>
      <c r="B17" s="46"/>
      <c r="C17" s="46"/>
      <c r="D17" s="47"/>
      <c r="E17" s="48"/>
      <c r="F17" s="48"/>
      <c r="G17" s="49"/>
      <c r="H17" s="49"/>
      <c r="I17" s="202"/>
      <c r="J17" s="202"/>
      <c r="K17" s="50"/>
      <c r="L17" s="51"/>
      <c r="M17" s="47"/>
      <c r="N17" s="52"/>
      <c r="O17" s="53"/>
      <c r="P17" s="72"/>
    </row>
    <row r="18" spans="1:16" ht="18.75" customHeight="1" x14ac:dyDescent="0.15">
      <c r="A18" s="206"/>
      <c r="B18" s="46"/>
      <c r="C18" s="46"/>
      <c r="D18" s="47"/>
      <c r="E18" s="48"/>
      <c r="F18" s="48"/>
      <c r="G18" s="49"/>
      <c r="H18" s="49"/>
      <c r="I18" s="202"/>
      <c r="J18" s="202"/>
      <c r="K18" s="50"/>
      <c r="L18" s="51"/>
      <c r="M18" s="47"/>
      <c r="N18" s="52"/>
      <c r="O18" s="53"/>
      <c r="P18" s="72"/>
    </row>
    <row r="19" spans="1:16" ht="18.75" customHeight="1" x14ac:dyDescent="0.15">
      <c r="A19" s="206"/>
      <c r="B19" s="46"/>
      <c r="C19" s="46"/>
      <c r="D19" s="47"/>
      <c r="E19" s="48"/>
      <c r="F19" s="48"/>
      <c r="G19" s="49"/>
      <c r="H19" s="49"/>
      <c r="I19" s="202"/>
      <c r="J19" s="202"/>
      <c r="K19" s="50"/>
      <c r="L19" s="51"/>
      <c r="M19" s="47"/>
      <c r="N19" s="52"/>
      <c r="O19" s="53"/>
      <c r="P19" s="72"/>
    </row>
    <row r="20" spans="1:16" ht="18.75" customHeight="1" x14ac:dyDescent="0.15">
      <c r="A20" s="206"/>
      <c r="B20" s="54"/>
      <c r="C20" s="54"/>
      <c r="D20" s="55"/>
      <c r="E20" s="56"/>
      <c r="F20" s="56"/>
      <c r="G20" s="57"/>
      <c r="H20" s="57"/>
      <c r="I20" s="203"/>
      <c r="J20" s="203"/>
      <c r="K20" s="58"/>
      <c r="L20" s="59"/>
      <c r="M20" s="55"/>
      <c r="N20" s="60"/>
      <c r="O20" s="61"/>
      <c r="P20" s="73"/>
    </row>
    <row r="21" spans="1:16" ht="18.75" customHeight="1" x14ac:dyDescent="0.15">
      <c r="A21" s="206"/>
      <c r="B21" s="46" t="s">
        <v>135</v>
      </c>
      <c r="C21" s="46" t="s">
        <v>61</v>
      </c>
      <c r="D21" s="47">
        <v>30</v>
      </c>
      <c r="E21" s="48" t="s">
        <v>29</v>
      </c>
      <c r="F21" s="48">
        <f>ROUNDUP(D21*0.75,2)</f>
        <v>22.5</v>
      </c>
      <c r="G21" s="49">
        <f>ROUNDUP((K4*D21)+(K5*D21*0.75)+(K6*(D21*2)),0)</f>
        <v>0</v>
      </c>
      <c r="H21" s="49">
        <f>G21+(G21*6/100)</f>
        <v>0</v>
      </c>
      <c r="I21" s="197" t="s">
        <v>136</v>
      </c>
      <c r="J21" s="201"/>
      <c r="K21" s="50" t="s">
        <v>39</v>
      </c>
      <c r="L21" s="51">
        <f>ROUNDUP((K4*M21)+(K5*M21*0.75)+(K6*(M21*2)),2)</f>
        <v>0</v>
      </c>
      <c r="M21" s="47">
        <v>1.3</v>
      </c>
      <c r="N21" s="52">
        <f>ROUNDUP(M21*0.75,2)</f>
        <v>0.98</v>
      </c>
      <c r="O21" s="53"/>
      <c r="P21" s="72"/>
    </row>
    <row r="22" spans="1:16" ht="18.75" customHeight="1" x14ac:dyDescent="0.15">
      <c r="A22" s="206"/>
      <c r="B22" s="46"/>
      <c r="C22" s="46" t="s">
        <v>99</v>
      </c>
      <c r="D22" s="47">
        <v>20</v>
      </c>
      <c r="E22" s="48" t="s">
        <v>29</v>
      </c>
      <c r="F22" s="48">
        <f>ROUNDUP(D22*0.75,2)</f>
        <v>15</v>
      </c>
      <c r="G22" s="49">
        <f>ROUNDUP((K4*D22)+(K5*D22*0.75)+(K6*(D22*2)),0)</f>
        <v>0</v>
      </c>
      <c r="H22" s="49">
        <f>G22</f>
        <v>0</v>
      </c>
      <c r="I22" s="202"/>
      <c r="J22" s="202"/>
      <c r="K22" s="50" t="s">
        <v>30</v>
      </c>
      <c r="L22" s="51">
        <f>ROUNDUP((K4*M22)+(K5*M22*0.75)+(K6*(M22*2)),2)</f>
        <v>0</v>
      </c>
      <c r="M22" s="47">
        <v>0.15</v>
      </c>
      <c r="N22" s="52">
        <f>ROUNDUP(M22*0.75,2)</f>
        <v>0.12</v>
      </c>
      <c r="O22" s="53"/>
      <c r="P22" s="72"/>
    </row>
    <row r="23" spans="1:16" ht="18.75" customHeight="1" x14ac:dyDescent="0.15">
      <c r="A23" s="206"/>
      <c r="B23" s="46"/>
      <c r="C23" s="46" t="s">
        <v>33</v>
      </c>
      <c r="D23" s="47">
        <v>5</v>
      </c>
      <c r="E23" s="48" t="s">
        <v>29</v>
      </c>
      <c r="F23" s="48">
        <f>ROUNDUP(D23*0.75,2)</f>
        <v>3.75</v>
      </c>
      <c r="G23" s="49">
        <f>ROUNDUP((K4*D23)+(K5*D23*0.75)+(K6*(D23*2)),0)</f>
        <v>0</v>
      </c>
      <c r="H23" s="49">
        <f>G23</f>
        <v>0</v>
      </c>
      <c r="I23" s="202"/>
      <c r="J23" s="202"/>
      <c r="K23" s="50" t="s">
        <v>102</v>
      </c>
      <c r="L23" s="51">
        <f>ROUNDUP((K4*M23)+(K5*M23*0.75)+(K6*(M23*2)),2)</f>
        <v>0</v>
      </c>
      <c r="M23" s="47">
        <v>2</v>
      </c>
      <c r="N23" s="52">
        <f>ROUNDUP(M23*0.75,2)</f>
        <v>1.5</v>
      </c>
      <c r="O23" s="53"/>
      <c r="P23" s="72"/>
    </row>
    <row r="24" spans="1:16" ht="18.75" customHeight="1" x14ac:dyDescent="0.15">
      <c r="A24" s="206"/>
      <c r="B24" s="46"/>
      <c r="C24" s="46"/>
      <c r="D24" s="47"/>
      <c r="E24" s="48"/>
      <c r="F24" s="48"/>
      <c r="G24" s="49"/>
      <c r="H24" s="49"/>
      <c r="I24" s="202"/>
      <c r="J24" s="202"/>
      <c r="K24" s="50" t="s">
        <v>25</v>
      </c>
      <c r="L24" s="51">
        <f>ROUNDUP((K4*M24)+(K5*M24*0.75)+(K6*(M24*2)),2)</f>
        <v>0</v>
      </c>
      <c r="M24" s="47">
        <v>2</v>
      </c>
      <c r="N24" s="52">
        <f>ROUNDUP(M24*0.75,2)</f>
        <v>1.5</v>
      </c>
      <c r="O24" s="53"/>
      <c r="P24" s="72"/>
    </row>
    <row r="25" spans="1:16" ht="18.75" customHeight="1" x14ac:dyDescent="0.15">
      <c r="A25" s="206"/>
      <c r="B25" s="46"/>
      <c r="C25" s="46"/>
      <c r="D25" s="47"/>
      <c r="E25" s="48"/>
      <c r="F25" s="48"/>
      <c r="G25" s="49"/>
      <c r="H25" s="49"/>
      <c r="I25" s="202"/>
      <c r="J25" s="202"/>
      <c r="K25" s="50"/>
      <c r="L25" s="51"/>
      <c r="M25" s="47"/>
      <c r="N25" s="52"/>
      <c r="O25" s="53"/>
      <c r="P25" s="72"/>
    </row>
    <row r="26" spans="1:16" ht="18.75" customHeight="1" x14ac:dyDescent="0.15">
      <c r="A26" s="206"/>
      <c r="B26" s="46"/>
      <c r="C26" s="46"/>
      <c r="D26" s="47"/>
      <c r="E26" s="48"/>
      <c r="F26" s="48"/>
      <c r="G26" s="49"/>
      <c r="H26" s="49"/>
      <c r="I26" s="202"/>
      <c r="J26" s="202"/>
      <c r="K26" s="50"/>
      <c r="L26" s="51"/>
      <c r="M26" s="47"/>
      <c r="N26" s="52"/>
      <c r="O26" s="53"/>
      <c r="P26" s="72"/>
    </row>
    <row r="27" spans="1:16" ht="18.75" customHeight="1" x14ac:dyDescent="0.15">
      <c r="A27" s="206"/>
      <c r="B27" s="46"/>
      <c r="C27" s="46"/>
      <c r="D27" s="47"/>
      <c r="E27" s="48"/>
      <c r="F27" s="48"/>
      <c r="G27" s="49"/>
      <c r="H27" s="49"/>
      <c r="I27" s="202"/>
      <c r="J27" s="202"/>
      <c r="K27" s="50"/>
      <c r="L27" s="51"/>
      <c r="M27" s="47"/>
      <c r="N27" s="52"/>
      <c r="O27" s="53"/>
      <c r="P27" s="72"/>
    </row>
    <row r="28" spans="1:16" ht="18.75" customHeight="1" x14ac:dyDescent="0.15">
      <c r="A28" s="206"/>
      <c r="B28" s="54"/>
      <c r="C28" s="54"/>
      <c r="D28" s="55"/>
      <c r="E28" s="56"/>
      <c r="F28" s="56"/>
      <c r="G28" s="57"/>
      <c r="H28" s="57"/>
      <c r="I28" s="203"/>
      <c r="J28" s="203"/>
      <c r="K28" s="58"/>
      <c r="L28" s="59"/>
      <c r="M28" s="55"/>
      <c r="N28" s="60"/>
      <c r="O28" s="61"/>
      <c r="P28" s="73"/>
    </row>
    <row r="29" spans="1:16" ht="18.75" customHeight="1" x14ac:dyDescent="0.15">
      <c r="A29" s="206"/>
      <c r="B29" s="46" t="s">
        <v>180</v>
      </c>
      <c r="C29" s="46" t="s">
        <v>120</v>
      </c>
      <c r="D29" s="76">
        <v>0.125</v>
      </c>
      <c r="E29" s="48" t="s">
        <v>55</v>
      </c>
      <c r="F29" s="48">
        <f>ROUNDUP(D29*0.75,2)</f>
        <v>9.9999999999999992E-2</v>
      </c>
      <c r="G29" s="49">
        <f>ROUNDUP((K4*D29)+(K5*D29*0.75)+(K6*(D29*2)),0)</f>
        <v>0</v>
      </c>
      <c r="H29" s="49">
        <f>G29</f>
        <v>0</v>
      </c>
      <c r="I29" s="197" t="s">
        <v>69</v>
      </c>
      <c r="J29" s="201"/>
      <c r="K29" s="50"/>
      <c r="L29" s="51"/>
      <c r="M29" s="47"/>
      <c r="N29" s="52"/>
      <c r="O29" s="53"/>
      <c r="P29" s="72"/>
    </row>
    <row r="30" spans="1:16" ht="18.75" customHeight="1" x14ac:dyDescent="0.15">
      <c r="A30" s="206"/>
      <c r="B30" s="46"/>
      <c r="C30" s="46"/>
      <c r="D30" s="47"/>
      <c r="E30" s="48"/>
      <c r="F30" s="48"/>
      <c r="G30" s="49"/>
      <c r="H30" s="49"/>
      <c r="I30" s="202"/>
      <c r="J30" s="202"/>
      <c r="K30" s="50"/>
      <c r="L30" s="51"/>
      <c r="M30" s="47"/>
      <c r="N30" s="52"/>
      <c r="O30" s="53"/>
      <c r="P30" s="72"/>
    </row>
    <row r="31" spans="1:16" ht="18.75" customHeight="1" thickBot="1" x14ac:dyDescent="0.2">
      <c r="A31" s="207"/>
      <c r="B31" s="63"/>
      <c r="C31" s="63"/>
      <c r="D31" s="64"/>
      <c r="E31" s="65"/>
      <c r="F31" s="65"/>
      <c r="G31" s="66"/>
      <c r="H31" s="66"/>
      <c r="I31" s="204"/>
      <c r="J31" s="204"/>
      <c r="K31" s="67"/>
      <c r="L31" s="68"/>
      <c r="M31" s="64"/>
      <c r="N31" s="69"/>
      <c r="O31" s="70"/>
      <c r="P31" s="74"/>
    </row>
  </sheetData>
  <mergeCells count="13">
    <mergeCell ref="A9:A31"/>
    <mergeCell ref="I8:J8"/>
    <mergeCell ref="K8:L8"/>
    <mergeCell ref="I9:J20"/>
    <mergeCell ref="I21:J28"/>
    <mergeCell ref="I29:J31"/>
    <mergeCell ref="A1:B1"/>
    <mergeCell ref="C1:K1"/>
    <mergeCell ref="K2:M2"/>
    <mergeCell ref="O6:P6"/>
    <mergeCell ref="A7:E7"/>
    <mergeCell ref="O7:P7"/>
    <mergeCell ref="B5:C5"/>
  </mergeCells>
  <phoneticPr fontId="3"/>
  <printOptions horizontalCentered="1" verticalCentered="1"/>
  <pageMargins left="0.39370078740157483" right="0.39370078740157483" top="0.39370078740157483" bottom="0.39370078740157483" header="0.19685039370078741" footer="0.19685039370078741"/>
  <pageSetup paperSize="12" scale="4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181</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182</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23</v>
      </c>
      <c r="C9" s="38"/>
      <c r="D9" s="39"/>
      <c r="E9" s="40"/>
      <c r="F9" s="40"/>
      <c r="G9" s="41"/>
      <c r="H9" s="41"/>
      <c r="I9" s="193"/>
      <c r="J9" s="194"/>
      <c r="K9" s="42" t="s">
        <v>23</v>
      </c>
      <c r="L9" s="43">
        <f>ROUNDUP((K4*M9)+(K5*M9*0.75)+(K6*(M9*2)),2)</f>
        <v>0</v>
      </c>
      <c r="M9" s="39">
        <v>110</v>
      </c>
      <c r="N9" s="44">
        <f>ROUNDUP(M9*0.75,2)</f>
        <v>82.5</v>
      </c>
      <c r="O9" s="45"/>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148</v>
      </c>
      <c r="C12" s="46" t="s">
        <v>130</v>
      </c>
      <c r="D12" s="47">
        <v>1</v>
      </c>
      <c r="E12" s="48" t="s">
        <v>73</v>
      </c>
      <c r="F12" s="48">
        <f>ROUNDUP(D12*0.75,2)</f>
        <v>0.75</v>
      </c>
      <c r="G12" s="49">
        <f>ROUNDUP((K4*D12)+(K5*D12*0.75)+(K6*(D12*2)),0)</f>
        <v>0</v>
      </c>
      <c r="H12" s="49">
        <f>G12</f>
        <v>0</v>
      </c>
      <c r="I12" s="197" t="s">
        <v>183</v>
      </c>
      <c r="J12" s="198"/>
      <c r="K12" s="50" t="s">
        <v>52</v>
      </c>
      <c r="L12" s="51">
        <f>ROUNDUP((K4*M12)+(K5*M12*0.75)+(K6*(M12*2)),2)</f>
        <v>0</v>
      </c>
      <c r="M12" s="47">
        <v>3</v>
      </c>
      <c r="N12" s="52">
        <f t="shared" ref="N12:N19" si="0">ROUNDUP(M12*0.75,2)</f>
        <v>2.25</v>
      </c>
      <c r="O12" s="53"/>
      <c r="P12" s="72" t="s">
        <v>38</v>
      </c>
    </row>
    <row r="13" spans="1:17" ht="18.75" customHeight="1" x14ac:dyDescent="0.15">
      <c r="A13" s="187"/>
      <c r="B13" s="46"/>
      <c r="C13" s="46" t="s">
        <v>53</v>
      </c>
      <c r="D13" s="76">
        <v>0.25</v>
      </c>
      <c r="E13" s="48" t="s">
        <v>55</v>
      </c>
      <c r="F13" s="48">
        <f>ROUNDUP(D13*0.75,2)</f>
        <v>0.19</v>
      </c>
      <c r="G13" s="49">
        <f>ROUNDUP((K4*D13)+(K5*D13*0.75)+(K6*(D13*2)),0)</f>
        <v>0</v>
      </c>
      <c r="H13" s="49">
        <f>G13</f>
        <v>0</v>
      </c>
      <c r="I13" s="195"/>
      <c r="J13" s="195"/>
      <c r="K13" s="50" t="s">
        <v>25</v>
      </c>
      <c r="L13" s="51">
        <f>ROUNDUP((K4*M13)+(K5*M13*0.75)+(K6*(M13*2)),2)</f>
        <v>0</v>
      </c>
      <c r="M13" s="47">
        <v>2</v>
      </c>
      <c r="N13" s="52">
        <f t="shared" si="0"/>
        <v>1.5</v>
      </c>
      <c r="O13" s="53" t="s">
        <v>54</v>
      </c>
      <c r="P13" s="72"/>
    </row>
    <row r="14" spans="1:17" ht="18.75" customHeight="1" x14ac:dyDescent="0.15">
      <c r="A14" s="187"/>
      <c r="B14" s="46"/>
      <c r="C14" s="46" t="s">
        <v>96</v>
      </c>
      <c r="D14" s="47">
        <v>5</v>
      </c>
      <c r="E14" s="48" t="s">
        <v>29</v>
      </c>
      <c r="F14" s="48">
        <f>ROUNDUP(D14*0.75,2)</f>
        <v>3.75</v>
      </c>
      <c r="G14" s="49">
        <f>ROUNDUP((K4*D14)+(K5*D14*0.75)+(K6*(D14*2)),0)</f>
        <v>0</v>
      </c>
      <c r="H14" s="49">
        <f>G14</f>
        <v>0</v>
      </c>
      <c r="I14" s="195"/>
      <c r="J14" s="195"/>
      <c r="K14" s="50" t="s">
        <v>40</v>
      </c>
      <c r="L14" s="51">
        <f>ROUNDUP((K4*M14)+(K5*M14*0.75)+(K6*(M14*2)),2)</f>
        <v>0</v>
      </c>
      <c r="M14" s="47">
        <v>4</v>
      </c>
      <c r="N14" s="52">
        <f t="shared" si="0"/>
        <v>3</v>
      </c>
      <c r="O14" s="53"/>
      <c r="P14" s="72" t="s">
        <v>41</v>
      </c>
    </row>
    <row r="15" spans="1:17" ht="18.75" customHeight="1" x14ac:dyDescent="0.15">
      <c r="A15" s="187"/>
      <c r="B15" s="46"/>
      <c r="C15" s="46" t="s">
        <v>184</v>
      </c>
      <c r="D15" s="47">
        <v>20</v>
      </c>
      <c r="E15" s="48" t="s">
        <v>29</v>
      </c>
      <c r="F15" s="48">
        <f>ROUNDUP(D15*0.75,2)</f>
        <v>15</v>
      </c>
      <c r="G15" s="49">
        <f>ROUNDUP((K4*D15)+(K5*D15*0.75)+(K6*(D15*2)),0)</f>
        <v>0</v>
      </c>
      <c r="H15" s="49">
        <f>G15</f>
        <v>0</v>
      </c>
      <c r="I15" s="195"/>
      <c r="J15" s="195"/>
      <c r="K15" s="50" t="s">
        <v>30</v>
      </c>
      <c r="L15" s="51">
        <f>ROUNDUP((K4*M15)+(K5*M15*0.75)+(K6*(M15*2)),2)</f>
        <v>0</v>
      </c>
      <c r="M15" s="47">
        <v>0.1</v>
      </c>
      <c r="N15" s="52">
        <f t="shared" si="0"/>
        <v>0.08</v>
      </c>
      <c r="O15" s="53"/>
      <c r="P15" s="72"/>
    </row>
    <row r="16" spans="1:17" ht="18.75" customHeight="1" x14ac:dyDescent="0.15">
      <c r="A16" s="187"/>
      <c r="B16" s="46"/>
      <c r="C16" s="46" t="s">
        <v>171</v>
      </c>
      <c r="D16" s="47">
        <v>5</v>
      </c>
      <c r="E16" s="48" t="s">
        <v>29</v>
      </c>
      <c r="F16" s="48">
        <f>ROUNDUP(D16*0.75,2)</f>
        <v>3.75</v>
      </c>
      <c r="G16" s="49">
        <f>ROUNDUP((K4*D16)+(K5*D16*0.75)+(K6*(D16*2)),0)</f>
        <v>0</v>
      </c>
      <c r="H16" s="49">
        <f>G16</f>
        <v>0</v>
      </c>
      <c r="I16" s="195"/>
      <c r="J16" s="195"/>
      <c r="K16" s="50" t="s">
        <v>31</v>
      </c>
      <c r="L16" s="51">
        <f>ROUNDUP((K4*M16)+(K5*M16*0.75)+(K6*(M16*2)),2)</f>
        <v>0</v>
      </c>
      <c r="M16" s="47">
        <v>0.01</v>
      </c>
      <c r="N16" s="52">
        <f t="shared" si="0"/>
        <v>0.01</v>
      </c>
      <c r="O16" s="53"/>
      <c r="P16" s="72"/>
    </row>
    <row r="17" spans="1:16" ht="18.75" customHeight="1" x14ac:dyDescent="0.15">
      <c r="A17" s="187"/>
      <c r="B17" s="46"/>
      <c r="C17" s="46"/>
      <c r="D17" s="47"/>
      <c r="E17" s="48"/>
      <c r="F17" s="48"/>
      <c r="G17" s="49"/>
      <c r="H17" s="49"/>
      <c r="I17" s="195"/>
      <c r="J17" s="195"/>
      <c r="K17" s="50" t="s">
        <v>25</v>
      </c>
      <c r="L17" s="51">
        <f>ROUNDUP((K4*M17)+(K5*M17*0.75)+(K6*(M17*2)),2)</f>
        <v>0</v>
      </c>
      <c r="M17" s="47">
        <v>1</v>
      </c>
      <c r="N17" s="52">
        <f t="shared" si="0"/>
        <v>0.75</v>
      </c>
      <c r="O17" s="53"/>
      <c r="P17" s="72"/>
    </row>
    <row r="18" spans="1:16" ht="18.75" customHeight="1" x14ac:dyDescent="0.15">
      <c r="A18" s="187"/>
      <c r="B18" s="46"/>
      <c r="C18" s="46"/>
      <c r="D18" s="47"/>
      <c r="E18" s="48"/>
      <c r="F18" s="48"/>
      <c r="G18" s="49"/>
      <c r="H18" s="49"/>
      <c r="I18" s="195"/>
      <c r="J18" s="195"/>
      <c r="K18" s="50" t="s">
        <v>30</v>
      </c>
      <c r="L18" s="51">
        <f>ROUNDUP((K4*M18)+(K5*M18*0.75)+(K6*(M18*2)),2)</f>
        <v>0</v>
      </c>
      <c r="M18" s="47">
        <v>0.1</v>
      </c>
      <c r="N18" s="52">
        <f t="shared" si="0"/>
        <v>0.08</v>
      </c>
      <c r="O18" s="53"/>
      <c r="P18" s="72"/>
    </row>
    <row r="19" spans="1:16" ht="18.75" customHeight="1" x14ac:dyDescent="0.15">
      <c r="A19" s="187"/>
      <c r="B19" s="46"/>
      <c r="C19" s="46"/>
      <c r="D19" s="47"/>
      <c r="E19" s="48"/>
      <c r="F19" s="48"/>
      <c r="G19" s="49"/>
      <c r="H19" s="49"/>
      <c r="I19" s="195"/>
      <c r="J19" s="195"/>
      <c r="K19" s="50" t="s">
        <v>31</v>
      </c>
      <c r="L19" s="51">
        <f>ROUNDUP((K4*M19)+(K5*M19*0.75)+(K6*(M19*2)),2)</f>
        <v>0</v>
      </c>
      <c r="M19" s="47">
        <v>0.01</v>
      </c>
      <c r="N19" s="52">
        <f t="shared" si="0"/>
        <v>0.01</v>
      </c>
      <c r="O19" s="53"/>
      <c r="P19" s="72"/>
    </row>
    <row r="20" spans="1:16" ht="18.75" customHeight="1" x14ac:dyDescent="0.15">
      <c r="A20" s="187"/>
      <c r="B20" s="46"/>
      <c r="C20" s="46"/>
      <c r="D20" s="47"/>
      <c r="E20" s="48"/>
      <c r="F20" s="48"/>
      <c r="G20" s="49"/>
      <c r="H20" s="49"/>
      <c r="I20" s="195"/>
      <c r="J20" s="195"/>
      <c r="K20" s="50"/>
      <c r="L20" s="51"/>
      <c r="M20" s="47"/>
      <c r="N20" s="52"/>
      <c r="O20" s="53"/>
      <c r="P20" s="72"/>
    </row>
    <row r="21" spans="1:16" ht="18.75" customHeight="1" x14ac:dyDescent="0.15">
      <c r="A21" s="187"/>
      <c r="B21" s="54"/>
      <c r="C21" s="54"/>
      <c r="D21" s="55"/>
      <c r="E21" s="56"/>
      <c r="F21" s="56"/>
      <c r="G21" s="57"/>
      <c r="H21" s="57"/>
      <c r="I21" s="196"/>
      <c r="J21" s="196"/>
      <c r="K21" s="58"/>
      <c r="L21" s="59"/>
      <c r="M21" s="55"/>
      <c r="N21" s="60"/>
      <c r="O21" s="61"/>
      <c r="P21" s="73"/>
    </row>
    <row r="22" spans="1:16" ht="18.75" customHeight="1" x14ac:dyDescent="0.15">
      <c r="A22" s="187"/>
      <c r="B22" s="46" t="s">
        <v>185</v>
      </c>
      <c r="C22" s="46" t="s">
        <v>187</v>
      </c>
      <c r="D22" s="47">
        <v>30</v>
      </c>
      <c r="E22" s="48" t="s">
        <v>29</v>
      </c>
      <c r="F22" s="48">
        <f>ROUNDUP(D22*0.75,2)</f>
        <v>22.5</v>
      </c>
      <c r="G22" s="49">
        <f>ROUNDUP((K4*D22)+(K5*D22*0.75)+(K6*(D22*2)),0)</f>
        <v>0</v>
      </c>
      <c r="H22" s="49">
        <f>G22</f>
        <v>0</v>
      </c>
      <c r="I22" s="197" t="s">
        <v>186</v>
      </c>
      <c r="J22" s="198"/>
      <c r="K22" s="50" t="s">
        <v>39</v>
      </c>
      <c r="L22" s="51">
        <f>ROUNDUP((K4*M22)+(K5*M22*0.75)+(K6*(M22*2)),2)</f>
        <v>0</v>
      </c>
      <c r="M22" s="47">
        <v>1</v>
      </c>
      <c r="N22" s="52">
        <f>ROUNDUP(M22*0.75,2)</f>
        <v>0.75</v>
      </c>
      <c r="O22" s="53"/>
      <c r="P22" s="72"/>
    </row>
    <row r="23" spans="1:16" ht="18.75" customHeight="1" x14ac:dyDescent="0.15">
      <c r="A23" s="187"/>
      <c r="B23" s="46"/>
      <c r="C23" s="46" t="s">
        <v>188</v>
      </c>
      <c r="D23" s="47">
        <v>10</v>
      </c>
      <c r="E23" s="48" t="s">
        <v>29</v>
      </c>
      <c r="F23" s="48">
        <f>ROUNDUP(D23*0.75,2)</f>
        <v>7.5</v>
      </c>
      <c r="G23" s="49">
        <f>ROUNDUP((K4*D23)+(K5*D23*0.75)+(K6*(D23*2)),0)</f>
        <v>0</v>
      </c>
      <c r="H23" s="49">
        <f>G23</f>
        <v>0</v>
      </c>
      <c r="I23" s="195"/>
      <c r="J23" s="195"/>
      <c r="K23" s="50" t="s">
        <v>30</v>
      </c>
      <c r="L23" s="51">
        <f>ROUNDUP((K4*M23)+(K5*M23*0.75)+(K6*(M23*2)),2)</f>
        <v>0</v>
      </c>
      <c r="M23" s="47">
        <v>0.1</v>
      </c>
      <c r="N23" s="52">
        <f>ROUNDUP(M23*0.75,2)</f>
        <v>0.08</v>
      </c>
      <c r="O23" s="53"/>
      <c r="P23" s="72"/>
    </row>
    <row r="24" spans="1:16" ht="18.75" customHeight="1" x14ac:dyDescent="0.15">
      <c r="A24" s="187"/>
      <c r="B24" s="46"/>
      <c r="C24" s="46"/>
      <c r="D24" s="47"/>
      <c r="E24" s="48"/>
      <c r="F24" s="48"/>
      <c r="G24" s="49"/>
      <c r="H24" s="49"/>
      <c r="I24" s="195"/>
      <c r="J24" s="195"/>
      <c r="K24" s="50" t="s">
        <v>102</v>
      </c>
      <c r="L24" s="51">
        <f>ROUNDUP((K4*M24)+(K5*M24*0.75)+(K6*(M24*2)),2)</f>
        <v>0</v>
      </c>
      <c r="M24" s="47">
        <v>2</v>
      </c>
      <c r="N24" s="52">
        <f>ROUNDUP(M24*0.75,2)</f>
        <v>1.5</v>
      </c>
      <c r="O24" s="53"/>
      <c r="P24" s="72"/>
    </row>
    <row r="25" spans="1:16" ht="18.75" customHeight="1" x14ac:dyDescent="0.15">
      <c r="A25" s="187"/>
      <c r="B25" s="46"/>
      <c r="C25" s="46"/>
      <c r="D25" s="47"/>
      <c r="E25" s="48"/>
      <c r="F25" s="48"/>
      <c r="G25" s="49"/>
      <c r="H25" s="49"/>
      <c r="I25" s="195"/>
      <c r="J25" s="195"/>
      <c r="K25" s="50" t="s">
        <v>25</v>
      </c>
      <c r="L25" s="51">
        <f>ROUNDUP((K4*M25)+(K5*M25*0.75)+(K6*(M25*2)),2)</f>
        <v>0</v>
      </c>
      <c r="M25" s="47">
        <v>2</v>
      </c>
      <c r="N25" s="52">
        <f>ROUNDUP(M25*0.75,2)</f>
        <v>1.5</v>
      </c>
      <c r="O25" s="53"/>
      <c r="P25" s="72"/>
    </row>
    <row r="26" spans="1:16" ht="18.75" customHeight="1" x14ac:dyDescent="0.15">
      <c r="A26" s="187"/>
      <c r="B26" s="46"/>
      <c r="C26" s="46"/>
      <c r="D26" s="47"/>
      <c r="E26" s="48"/>
      <c r="F26" s="48"/>
      <c r="G26" s="49"/>
      <c r="H26" s="49"/>
      <c r="I26" s="195"/>
      <c r="J26" s="195"/>
      <c r="K26" s="50"/>
      <c r="L26" s="51"/>
      <c r="M26" s="47"/>
      <c r="N26" s="52"/>
      <c r="O26" s="53"/>
      <c r="P26" s="72"/>
    </row>
    <row r="27" spans="1:16" ht="18.75" customHeight="1" x14ac:dyDescent="0.15">
      <c r="A27" s="187"/>
      <c r="B27" s="54"/>
      <c r="C27" s="54"/>
      <c r="D27" s="55"/>
      <c r="E27" s="56"/>
      <c r="F27" s="56"/>
      <c r="G27" s="57"/>
      <c r="H27" s="57"/>
      <c r="I27" s="196"/>
      <c r="J27" s="196"/>
      <c r="K27" s="58"/>
      <c r="L27" s="59"/>
      <c r="M27" s="55"/>
      <c r="N27" s="60"/>
      <c r="O27" s="61"/>
      <c r="P27" s="73"/>
    </row>
    <row r="28" spans="1:16" ht="18.75" customHeight="1" x14ac:dyDescent="0.15">
      <c r="A28" s="187"/>
      <c r="B28" s="46" t="s">
        <v>42</v>
      </c>
      <c r="C28" s="46" t="s">
        <v>189</v>
      </c>
      <c r="D28" s="47">
        <v>20</v>
      </c>
      <c r="E28" s="48" t="s">
        <v>29</v>
      </c>
      <c r="F28" s="48">
        <f>ROUNDUP(D28*0.75,2)</f>
        <v>15</v>
      </c>
      <c r="G28" s="49">
        <f>ROUNDUP((K4*D28)+(K5*D28*0.75)+(K6*(D28*2)),0)</f>
        <v>0</v>
      </c>
      <c r="H28" s="49">
        <f>G28</f>
        <v>0</v>
      </c>
      <c r="I28" s="197" t="s">
        <v>43</v>
      </c>
      <c r="J28" s="198"/>
      <c r="K28" s="50" t="s">
        <v>27</v>
      </c>
      <c r="L28" s="51">
        <f>ROUNDUP((K4*M28)+(K5*M28*0.75)+(K6*(M28*2)),2)</f>
        <v>0</v>
      </c>
      <c r="M28" s="47">
        <v>100</v>
      </c>
      <c r="N28" s="52">
        <f>ROUNDUP(M28*0.75,2)</f>
        <v>75</v>
      </c>
      <c r="O28" s="53"/>
      <c r="P28" s="72"/>
    </row>
    <row r="29" spans="1:16" ht="18.75" customHeight="1" x14ac:dyDescent="0.15">
      <c r="A29" s="187"/>
      <c r="B29" s="46"/>
      <c r="C29" s="46" t="s">
        <v>45</v>
      </c>
      <c r="D29" s="47">
        <v>5</v>
      </c>
      <c r="E29" s="48" t="s">
        <v>29</v>
      </c>
      <c r="F29" s="48">
        <f>ROUNDUP(D29*0.75,2)</f>
        <v>3.75</v>
      </c>
      <c r="G29" s="49">
        <f>ROUNDUP((K4*D29)+(K5*D29*0.75)+(K6*(D29*2)),0)</f>
        <v>0</v>
      </c>
      <c r="H29" s="49">
        <f>G29+(G29*10/100)</f>
        <v>0</v>
      </c>
      <c r="I29" s="195"/>
      <c r="J29" s="195"/>
      <c r="K29" s="50" t="s">
        <v>46</v>
      </c>
      <c r="L29" s="51">
        <f>ROUNDUP((K4*M29)+(K5*M29*0.75)+(K6*(M29*2)),2)</f>
        <v>0</v>
      </c>
      <c r="M29" s="47">
        <v>0.5</v>
      </c>
      <c r="N29" s="52">
        <f>ROUNDUP(M29*0.75,2)</f>
        <v>0.38</v>
      </c>
      <c r="O29" s="53"/>
      <c r="P29" s="72" t="s">
        <v>47</v>
      </c>
    </row>
    <row r="30" spans="1:16" ht="18.75" customHeight="1" x14ac:dyDescent="0.15">
      <c r="A30" s="187"/>
      <c r="B30" s="46"/>
      <c r="C30" s="46"/>
      <c r="D30" s="47"/>
      <c r="E30" s="48"/>
      <c r="F30" s="48"/>
      <c r="G30" s="49"/>
      <c r="H30" s="49"/>
      <c r="I30" s="195"/>
      <c r="J30" s="195"/>
      <c r="K30" s="50" t="s">
        <v>30</v>
      </c>
      <c r="L30" s="51">
        <f>ROUNDUP((K4*M30)+(K5*M30*0.75)+(K6*(M30*2)),2)</f>
        <v>0</v>
      </c>
      <c r="M30" s="47">
        <v>0.1</v>
      </c>
      <c r="N30" s="52">
        <f>ROUNDUP(M30*0.75,2)</f>
        <v>0.08</v>
      </c>
      <c r="O30" s="53"/>
      <c r="P30" s="72"/>
    </row>
    <row r="31" spans="1:16" ht="18.75" customHeight="1" x14ac:dyDescent="0.15">
      <c r="A31" s="187"/>
      <c r="B31" s="46"/>
      <c r="C31" s="46"/>
      <c r="D31" s="47"/>
      <c r="E31" s="48"/>
      <c r="F31" s="48"/>
      <c r="G31" s="49"/>
      <c r="H31" s="49"/>
      <c r="I31" s="195"/>
      <c r="J31" s="195"/>
      <c r="K31" s="50"/>
      <c r="L31" s="51"/>
      <c r="M31" s="47"/>
      <c r="N31" s="52"/>
      <c r="O31" s="53"/>
      <c r="P31" s="72"/>
    </row>
    <row r="32" spans="1:16" ht="18.75" customHeight="1" x14ac:dyDescent="0.15">
      <c r="A32" s="187"/>
      <c r="B32" s="54"/>
      <c r="C32" s="54"/>
      <c r="D32" s="55"/>
      <c r="E32" s="56"/>
      <c r="F32" s="56"/>
      <c r="G32" s="57"/>
      <c r="H32" s="57"/>
      <c r="I32" s="196"/>
      <c r="J32" s="196"/>
      <c r="K32" s="58"/>
      <c r="L32" s="59"/>
      <c r="M32" s="55"/>
      <c r="N32" s="60"/>
      <c r="O32" s="61"/>
      <c r="P32" s="73"/>
    </row>
    <row r="33" spans="1:16" ht="18.75" customHeight="1" x14ac:dyDescent="0.15">
      <c r="A33" s="187"/>
      <c r="B33" s="46" t="s">
        <v>103</v>
      </c>
      <c r="C33" s="46" t="s">
        <v>104</v>
      </c>
      <c r="D33" s="47">
        <v>25</v>
      </c>
      <c r="E33" s="48" t="s">
        <v>29</v>
      </c>
      <c r="F33" s="48">
        <f>ROUNDUP(D33*0.75,2)</f>
        <v>18.75</v>
      </c>
      <c r="G33" s="49">
        <f>ROUNDUP((K4*D33)+(K5*D33*0.75)+(K6*(D33*2)),0)</f>
        <v>0</v>
      </c>
      <c r="H33" s="49">
        <f>G33</f>
        <v>0</v>
      </c>
      <c r="I33" s="197"/>
      <c r="J33" s="198"/>
      <c r="K33" s="50"/>
      <c r="L33" s="51"/>
      <c r="M33" s="47"/>
      <c r="N33" s="52"/>
      <c r="O33" s="53"/>
      <c r="P33" s="72"/>
    </row>
    <row r="34" spans="1:16" ht="18.75" customHeight="1" x14ac:dyDescent="0.15">
      <c r="A34" s="187"/>
      <c r="B34" s="46"/>
      <c r="C34" s="46"/>
      <c r="D34" s="47"/>
      <c r="E34" s="48"/>
      <c r="F34" s="48"/>
      <c r="G34" s="49"/>
      <c r="H34" s="49"/>
      <c r="I34" s="195"/>
      <c r="J34" s="195"/>
      <c r="K34" s="50"/>
      <c r="L34" s="51"/>
      <c r="M34" s="47"/>
      <c r="N34" s="52"/>
      <c r="O34" s="53"/>
      <c r="P34" s="72"/>
    </row>
    <row r="35" spans="1:16" ht="18.75" customHeight="1" thickBot="1" x14ac:dyDescent="0.2">
      <c r="A35" s="188"/>
      <c r="B35" s="63"/>
      <c r="C35" s="63"/>
      <c r="D35" s="64"/>
      <c r="E35" s="65"/>
      <c r="F35" s="65"/>
      <c r="G35" s="66"/>
      <c r="H35" s="66"/>
      <c r="I35" s="199"/>
      <c r="J35" s="199"/>
      <c r="K35" s="67"/>
      <c r="L35" s="68"/>
      <c r="M35" s="64"/>
      <c r="N35" s="69"/>
      <c r="O35" s="70"/>
      <c r="P35" s="74"/>
    </row>
  </sheetData>
  <mergeCells count="14">
    <mergeCell ref="I33:J35"/>
    <mergeCell ref="A9:A35"/>
    <mergeCell ref="I8:J8"/>
    <mergeCell ref="K8:L8"/>
    <mergeCell ref="I9:J11"/>
    <mergeCell ref="I12:J21"/>
    <mergeCell ref="I22:J27"/>
    <mergeCell ref="I28: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8"/>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190</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152</v>
      </c>
      <c r="C9" s="38" t="s">
        <v>154</v>
      </c>
      <c r="D9" s="39">
        <v>30</v>
      </c>
      <c r="E9" s="40" t="s">
        <v>29</v>
      </c>
      <c r="F9" s="40">
        <f>ROUNDUP(D9*0.75,2)</f>
        <v>22.5</v>
      </c>
      <c r="G9" s="41">
        <f>ROUNDUP((K4*D9)+(K5*D9*0.75)+(K6*(D9*2)),0)</f>
        <v>0</v>
      </c>
      <c r="H9" s="41">
        <f>G9</f>
        <v>0</v>
      </c>
      <c r="I9" s="193" t="s">
        <v>153</v>
      </c>
      <c r="J9" s="194"/>
      <c r="K9" s="42" t="s">
        <v>23</v>
      </c>
      <c r="L9" s="43">
        <f>ROUNDUP((K4*M9)+(K5*M9*0.75)+(K6*(M9*2)),2)</f>
        <v>0</v>
      </c>
      <c r="M9" s="39">
        <v>110</v>
      </c>
      <c r="N9" s="44">
        <f t="shared" ref="N9:N19" si="0">ROUNDUP(M9*0.75,2)</f>
        <v>82.5</v>
      </c>
      <c r="O9" s="45"/>
      <c r="P9" s="71"/>
    </row>
    <row r="10" spans="1:17" ht="18.75" customHeight="1" x14ac:dyDescent="0.15">
      <c r="A10" s="187"/>
      <c r="B10" s="46"/>
      <c r="C10" s="46" t="s">
        <v>85</v>
      </c>
      <c r="D10" s="47">
        <v>20</v>
      </c>
      <c r="E10" s="48" t="s">
        <v>29</v>
      </c>
      <c r="F10" s="48">
        <f>ROUNDUP(D10*0.75,2)</f>
        <v>15</v>
      </c>
      <c r="G10" s="49">
        <f>ROUNDUP((K4*D10)+(K5*D10*0.75)+(K6*(D10*2)),0)</f>
        <v>0</v>
      </c>
      <c r="H10" s="49">
        <f>G10</f>
        <v>0</v>
      </c>
      <c r="I10" s="195"/>
      <c r="J10" s="195"/>
      <c r="K10" s="50" t="s">
        <v>86</v>
      </c>
      <c r="L10" s="51">
        <f>ROUNDUP((K4*M10)+(K5*M10*0.75)+(K6*(M10*2)),2)</f>
        <v>0</v>
      </c>
      <c r="M10" s="47">
        <v>1</v>
      </c>
      <c r="N10" s="52">
        <f t="shared" si="0"/>
        <v>0.75</v>
      </c>
      <c r="O10" s="53"/>
      <c r="P10" s="72"/>
    </row>
    <row r="11" spans="1:17" ht="18.75" customHeight="1" x14ac:dyDescent="0.15">
      <c r="A11" s="187"/>
      <c r="B11" s="46"/>
      <c r="C11" s="46" t="s">
        <v>36</v>
      </c>
      <c r="D11" s="47">
        <v>10</v>
      </c>
      <c r="E11" s="48" t="s">
        <v>29</v>
      </c>
      <c r="F11" s="48">
        <f>ROUNDUP(D11*0.75,2)</f>
        <v>7.5</v>
      </c>
      <c r="G11" s="49">
        <f>ROUNDUP((K4*D11)+(K5*D11*0.75)+(K6*(D11*2)),0)</f>
        <v>0</v>
      </c>
      <c r="H11" s="49">
        <f>G11+(G11*3/100)</f>
        <v>0</v>
      </c>
      <c r="I11" s="195"/>
      <c r="J11" s="195"/>
      <c r="K11" s="50" t="s">
        <v>27</v>
      </c>
      <c r="L11" s="51">
        <f>ROUNDUP((K4*M11)+(K5*M11*0.75)+(K6*(M11*2)),2)</f>
        <v>0</v>
      </c>
      <c r="M11" s="47">
        <v>20</v>
      </c>
      <c r="N11" s="52">
        <f t="shared" si="0"/>
        <v>15</v>
      </c>
      <c r="O11" s="53"/>
      <c r="P11" s="72"/>
    </row>
    <row r="12" spans="1:17" ht="18.75" customHeight="1" x14ac:dyDescent="0.15">
      <c r="A12" s="187"/>
      <c r="B12" s="46"/>
      <c r="C12" s="46" t="s">
        <v>118</v>
      </c>
      <c r="D12" s="47">
        <v>2</v>
      </c>
      <c r="E12" s="48" t="s">
        <v>29</v>
      </c>
      <c r="F12" s="48">
        <f>ROUNDUP(D12*0.75,2)</f>
        <v>1.5</v>
      </c>
      <c r="G12" s="49">
        <f>ROUNDUP((K4*D12)+(K5*D12*0.75)+(K6*(D12*2)),0)</f>
        <v>0</v>
      </c>
      <c r="H12" s="49">
        <f>G12</f>
        <v>0</v>
      </c>
      <c r="I12" s="195"/>
      <c r="J12" s="195"/>
      <c r="K12" s="50" t="s">
        <v>39</v>
      </c>
      <c r="L12" s="51">
        <f>ROUNDUP((K4*M12)+(K5*M12*0.75)+(K6*(M12*2)),2)</f>
        <v>0</v>
      </c>
      <c r="M12" s="47">
        <v>2</v>
      </c>
      <c r="N12" s="52">
        <f t="shared" si="0"/>
        <v>1.5</v>
      </c>
      <c r="O12" s="53"/>
      <c r="P12" s="72"/>
    </row>
    <row r="13" spans="1:17" ht="18.75" customHeight="1" x14ac:dyDescent="0.15">
      <c r="A13" s="187"/>
      <c r="B13" s="46"/>
      <c r="C13" s="46" t="s">
        <v>53</v>
      </c>
      <c r="D13" s="76">
        <v>0.25</v>
      </c>
      <c r="E13" s="48" t="s">
        <v>55</v>
      </c>
      <c r="F13" s="48">
        <f>ROUNDUP(D13*0.75,2)</f>
        <v>0.19</v>
      </c>
      <c r="G13" s="49">
        <f>ROUNDUP((K4*D13)+(K5*D13*0.75)+(K6*(D13*2)),0)</f>
        <v>0</v>
      </c>
      <c r="H13" s="49">
        <f>G13</f>
        <v>0</v>
      </c>
      <c r="I13" s="195"/>
      <c r="J13" s="195"/>
      <c r="K13" s="50" t="s">
        <v>64</v>
      </c>
      <c r="L13" s="51">
        <f>ROUNDUP((K4*M13)+(K5*M13*0.75)+(K6*(M13*2)),2)</f>
        <v>0</v>
      </c>
      <c r="M13" s="47">
        <v>1</v>
      </c>
      <c r="N13" s="52">
        <f t="shared" si="0"/>
        <v>0.75</v>
      </c>
      <c r="O13" s="53" t="s">
        <v>54</v>
      </c>
      <c r="P13" s="72"/>
    </row>
    <row r="14" spans="1:17" ht="18.75" customHeight="1" x14ac:dyDescent="0.15">
      <c r="A14" s="187"/>
      <c r="B14" s="46"/>
      <c r="C14" s="46"/>
      <c r="D14" s="47"/>
      <c r="E14" s="48"/>
      <c r="F14" s="48"/>
      <c r="G14" s="49"/>
      <c r="H14" s="49"/>
      <c r="I14" s="195"/>
      <c r="J14" s="195"/>
      <c r="K14" s="50" t="s">
        <v>67</v>
      </c>
      <c r="L14" s="51">
        <f>ROUNDUP((K4*M14)+(K5*M14*0.75)+(K6*(M14*2)),2)</f>
        <v>0</v>
      </c>
      <c r="M14" s="47">
        <v>3</v>
      </c>
      <c r="N14" s="52">
        <f t="shared" si="0"/>
        <v>2.25</v>
      </c>
      <c r="O14" s="53"/>
      <c r="P14" s="72"/>
    </row>
    <row r="15" spans="1:17" ht="18.75" customHeight="1" x14ac:dyDescent="0.15">
      <c r="A15" s="187"/>
      <c r="B15" s="46"/>
      <c r="C15" s="46"/>
      <c r="D15" s="47"/>
      <c r="E15" s="48"/>
      <c r="F15" s="48"/>
      <c r="G15" s="49"/>
      <c r="H15" s="49"/>
      <c r="I15" s="195"/>
      <c r="J15" s="195"/>
      <c r="K15" s="50" t="s">
        <v>86</v>
      </c>
      <c r="L15" s="51">
        <f>ROUNDUP((K4*M15)+(K5*M15*0.75)+(K6*(M15*2)),2)</f>
        <v>0</v>
      </c>
      <c r="M15" s="47">
        <v>1</v>
      </c>
      <c r="N15" s="52">
        <f t="shared" si="0"/>
        <v>0.75</v>
      </c>
      <c r="O15" s="53"/>
      <c r="P15" s="72"/>
    </row>
    <row r="16" spans="1:17" ht="18.75" customHeight="1" x14ac:dyDescent="0.15">
      <c r="A16" s="187"/>
      <c r="B16" s="46"/>
      <c r="C16" s="46"/>
      <c r="D16" s="47"/>
      <c r="E16" s="48"/>
      <c r="F16" s="48"/>
      <c r="G16" s="49"/>
      <c r="H16" s="49"/>
      <c r="I16" s="195"/>
      <c r="J16" s="195"/>
      <c r="K16" s="50" t="s">
        <v>30</v>
      </c>
      <c r="L16" s="51">
        <f>ROUNDUP((K4*M16)+(K5*M16*0.75)+(K6*(M16*2)),2)</f>
        <v>0</v>
      </c>
      <c r="M16" s="47">
        <v>0.2</v>
      </c>
      <c r="N16" s="52">
        <f t="shared" si="0"/>
        <v>0.15</v>
      </c>
      <c r="O16" s="53"/>
      <c r="P16" s="72"/>
    </row>
    <row r="17" spans="1:16" ht="18.75" customHeight="1" x14ac:dyDescent="0.15">
      <c r="A17" s="187"/>
      <c r="B17" s="46"/>
      <c r="C17" s="46"/>
      <c r="D17" s="47"/>
      <c r="E17" s="48"/>
      <c r="F17" s="48"/>
      <c r="G17" s="49"/>
      <c r="H17" s="49"/>
      <c r="I17" s="195"/>
      <c r="J17" s="195"/>
      <c r="K17" s="50" t="s">
        <v>39</v>
      </c>
      <c r="L17" s="51">
        <f>ROUNDUP((K4*M17)+(K5*M17*0.75)+(K6*(M17*2)),2)</f>
        <v>0</v>
      </c>
      <c r="M17" s="47">
        <v>0.5</v>
      </c>
      <c r="N17" s="52">
        <f t="shared" si="0"/>
        <v>0.38</v>
      </c>
      <c r="O17" s="53"/>
      <c r="P17" s="72"/>
    </row>
    <row r="18" spans="1:16" ht="18.75" customHeight="1" x14ac:dyDescent="0.15">
      <c r="A18" s="187"/>
      <c r="B18" s="46"/>
      <c r="C18" s="46"/>
      <c r="D18" s="47"/>
      <c r="E18" s="48"/>
      <c r="F18" s="48"/>
      <c r="G18" s="49"/>
      <c r="H18" s="49"/>
      <c r="I18" s="195"/>
      <c r="J18" s="195"/>
      <c r="K18" s="50" t="s">
        <v>30</v>
      </c>
      <c r="L18" s="51">
        <f>ROUNDUP((K4*M18)+(K5*M18*0.75)+(K6*(M18*2)),2)</f>
        <v>0</v>
      </c>
      <c r="M18" s="47">
        <v>0.05</v>
      </c>
      <c r="N18" s="52">
        <f t="shared" si="0"/>
        <v>0.04</v>
      </c>
      <c r="O18" s="53"/>
      <c r="P18" s="72"/>
    </row>
    <row r="19" spans="1:16" ht="18.75" customHeight="1" x14ac:dyDescent="0.15">
      <c r="A19" s="187"/>
      <c r="B19" s="46"/>
      <c r="C19" s="46"/>
      <c r="D19" s="47"/>
      <c r="E19" s="48"/>
      <c r="F19" s="48"/>
      <c r="G19" s="49"/>
      <c r="H19" s="49"/>
      <c r="I19" s="195"/>
      <c r="J19" s="195"/>
      <c r="K19" s="50" t="s">
        <v>25</v>
      </c>
      <c r="L19" s="51">
        <f>ROUNDUP((K4*M19)+(K5*M19*0.75)+(K6*(M19*2)),2)</f>
        <v>0</v>
      </c>
      <c r="M19" s="47">
        <v>1</v>
      </c>
      <c r="N19" s="52">
        <f t="shared" si="0"/>
        <v>0.75</v>
      </c>
      <c r="O19" s="53"/>
      <c r="P19" s="72"/>
    </row>
    <row r="20" spans="1:16" ht="18.75" customHeight="1" x14ac:dyDescent="0.15">
      <c r="A20" s="187"/>
      <c r="B20" s="46"/>
      <c r="C20" s="46"/>
      <c r="D20" s="47"/>
      <c r="E20" s="48"/>
      <c r="F20" s="48"/>
      <c r="G20" s="49"/>
      <c r="H20" s="49"/>
      <c r="I20" s="195"/>
      <c r="J20" s="195"/>
      <c r="K20" s="50"/>
      <c r="L20" s="51"/>
      <c r="M20" s="47"/>
      <c r="N20" s="52"/>
      <c r="O20" s="53"/>
      <c r="P20" s="72"/>
    </row>
    <row r="21" spans="1:16" ht="18.75" customHeight="1" x14ac:dyDescent="0.15">
      <c r="A21" s="187"/>
      <c r="B21" s="54"/>
      <c r="C21" s="54"/>
      <c r="D21" s="55"/>
      <c r="E21" s="56"/>
      <c r="F21" s="56"/>
      <c r="G21" s="57"/>
      <c r="H21" s="57"/>
      <c r="I21" s="196"/>
      <c r="J21" s="196"/>
      <c r="K21" s="58"/>
      <c r="L21" s="59"/>
      <c r="M21" s="55"/>
      <c r="N21" s="60"/>
      <c r="O21" s="61"/>
      <c r="P21" s="73"/>
    </row>
    <row r="22" spans="1:16" ht="18.75" customHeight="1" x14ac:dyDescent="0.15">
      <c r="A22" s="187"/>
      <c r="B22" s="46" t="s">
        <v>155</v>
      </c>
      <c r="C22" s="46" t="s">
        <v>84</v>
      </c>
      <c r="D22" s="76">
        <v>0.16666666666666666</v>
      </c>
      <c r="E22" s="48" t="s">
        <v>87</v>
      </c>
      <c r="F22" s="48">
        <f>ROUNDUP(D22*0.75,2)</f>
        <v>0.13</v>
      </c>
      <c r="G22" s="49">
        <f>ROUNDUP((K4*D22)+(K5*D22*0.75)+(K6*(D22*2)),0)</f>
        <v>0</v>
      </c>
      <c r="H22" s="49">
        <f>G22</f>
        <v>0</v>
      </c>
      <c r="I22" s="197" t="s">
        <v>156</v>
      </c>
      <c r="J22" s="198"/>
      <c r="K22" s="50" t="s">
        <v>39</v>
      </c>
      <c r="L22" s="51">
        <f>ROUNDUP((K4*M22)+(K5*M22*0.75)+(K6*(M22*2)),2)</f>
        <v>0</v>
      </c>
      <c r="M22" s="47">
        <v>1</v>
      </c>
      <c r="N22" s="52">
        <f>ROUNDUP(M22*0.75,2)</f>
        <v>0.75</v>
      </c>
      <c r="O22" s="53"/>
      <c r="P22" s="72"/>
    </row>
    <row r="23" spans="1:16" ht="18.75" customHeight="1" x14ac:dyDescent="0.15">
      <c r="A23" s="187"/>
      <c r="B23" s="46"/>
      <c r="C23" s="46" t="s">
        <v>35</v>
      </c>
      <c r="D23" s="47">
        <v>10</v>
      </c>
      <c r="E23" s="48" t="s">
        <v>29</v>
      </c>
      <c r="F23" s="48">
        <f>ROUNDUP(D23*0.75,2)</f>
        <v>7.5</v>
      </c>
      <c r="G23" s="49">
        <f>ROUNDUP((K4*D23)+(K5*D23*0.75)+(K6*(D23*2)),0)</f>
        <v>0</v>
      </c>
      <c r="H23" s="49">
        <f>G23+(G23*2/100)</f>
        <v>0</v>
      </c>
      <c r="I23" s="195"/>
      <c r="J23" s="195"/>
      <c r="K23" s="50" t="s">
        <v>58</v>
      </c>
      <c r="L23" s="51">
        <f>ROUNDUP((K4*M23)+(K5*M23*0.75)+(K6*(M23*2)),2)</f>
        <v>0</v>
      </c>
      <c r="M23" s="47">
        <v>0.5</v>
      </c>
      <c r="N23" s="52">
        <f>ROUNDUP(M23*0.75,2)</f>
        <v>0.38</v>
      </c>
      <c r="O23" s="53"/>
      <c r="P23" s="72" t="s">
        <v>38</v>
      </c>
    </row>
    <row r="24" spans="1:16" ht="18.75" customHeight="1" x14ac:dyDescent="0.15">
      <c r="A24" s="187"/>
      <c r="B24" s="46"/>
      <c r="C24" s="46" t="s">
        <v>62</v>
      </c>
      <c r="D24" s="47">
        <v>0.5</v>
      </c>
      <c r="E24" s="48" t="s">
        <v>29</v>
      </c>
      <c r="F24" s="48">
        <f>ROUNDUP(D24*0.75,2)</f>
        <v>0.38</v>
      </c>
      <c r="G24" s="49">
        <f>ROUNDUP((K4*D24)+(K5*D24*0.75)+(K6*(D24*2)),0)</f>
        <v>0</v>
      </c>
      <c r="H24" s="49">
        <f>G24</f>
        <v>0</v>
      </c>
      <c r="I24" s="195"/>
      <c r="J24" s="195"/>
      <c r="K24" s="50" t="s">
        <v>30</v>
      </c>
      <c r="L24" s="51">
        <f>ROUNDUP((K4*M24)+(K5*M24*0.75)+(K6*(M24*2)),2)</f>
        <v>0</v>
      </c>
      <c r="M24" s="47">
        <v>0.1</v>
      </c>
      <c r="N24" s="52">
        <f>ROUNDUP(M24*0.75,2)</f>
        <v>0.08</v>
      </c>
      <c r="O24" s="53"/>
      <c r="P24" s="72"/>
    </row>
    <row r="25" spans="1:16" ht="18.75" customHeight="1" x14ac:dyDescent="0.15">
      <c r="A25" s="187"/>
      <c r="B25" s="46"/>
      <c r="C25" s="46"/>
      <c r="D25" s="47"/>
      <c r="E25" s="48"/>
      <c r="F25" s="48"/>
      <c r="G25" s="49"/>
      <c r="H25" s="49"/>
      <c r="I25" s="195"/>
      <c r="J25" s="195"/>
      <c r="K25" s="50" t="s">
        <v>102</v>
      </c>
      <c r="L25" s="51">
        <f>ROUNDUP((K4*M25)+(K5*M25*0.75)+(K6*(M25*2)),2)</f>
        <v>0</v>
      </c>
      <c r="M25" s="47">
        <v>2</v>
      </c>
      <c r="N25" s="52">
        <f>ROUNDUP(M25*0.75,2)</f>
        <v>1.5</v>
      </c>
      <c r="O25" s="53"/>
      <c r="P25" s="72"/>
    </row>
    <row r="26" spans="1:16" ht="18.75" customHeight="1" x14ac:dyDescent="0.15">
      <c r="A26" s="187"/>
      <c r="B26" s="46"/>
      <c r="C26" s="46"/>
      <c r="D26" s="47"/>
      <c r="E26" s="48"/>
      <c r="F26" s="48"/>
      <c r="G26" s="49"/>
      <c r="H26" s="49"/>
      <c r="I26" s="195"/>
      <c r="J26" s="195"/>
      <c r="K26" s="50" t="s">
        <v>25</v>
      </c>
      <c r="L26" s="51">
        <f>ROUNDUP((K4*M26)+(K5*M26*0.75)+(K6*(M26*2)),2)</f>
        <v>0</v>
      </c>
      <c r="M26" s="47">
        <v>2</v>
      </c>
      <c r="N26" s="52">
        <f>ROUNDUP(M26*0.75,2)</f>
        <v>1.5</v>
      </c>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x14ac:dyDescent="0.15">
      <c r="A29" s="187"/>
      <c r="B29" s="46"/>
      <c r="C29" s="46"/>
      <c r="D29" s="47"/>
      <c r="E29" s="48"/>
      <c r="F29" s="48"/>
      <c r="G29" s="49"/>
      <c r="H29" s="49"/>
      <c r="I29" s="195"/>
      <c r="J29" s="195"/>
      <c r="K29" s="50"/>
      <c r="L29" s="51"/>
      <c r="M29" s="47"/>
      <c r="N29" s="52"/>
      <c r="O29" s="53"/>
      <c r="P29" s="72"/>
    </row>
    <row r="30" spans="1:16" ht="18.75" customHeight="1" x14ac:dyDescent="0.15">
      <c r="A30" s="187"/>
      <c r="B30" s="54"/>
      <c r="C30" s="54"/>
      <c r="D30" s="55"/>
      <c r="E30" s="56"/>
      <c r="F30" s="56"/>
      <c r="G30" s="57"/>
      <c r="H30" s="57"/>
      <c r="I30" s="196"/>
      <c r="J30" s="196"/>
      <c r="K30" s="58"/>
      <c r="L30" s="59"/>
      <c r="M30" s="55"/>
      <c r="N30" s="60"/>
      <c r="O30" s="61"/>
      <c r="P30" s="73"/>
    </row>
    <row r="31" spans="1:16" ht="18.75" customHeight="1" x14ac:dyDescent="0.15">
      <c r="A31" s="187"/>
      <c r="B31" s="46" t="s">
        <v>157</v>
      </c>
      <c r="C31" s="46" t="s">
        <v>44</v>
      </c>
      <c r="D31" s="47">
        <v>20</v>
      </c>
      <c r="E31" s="48" t="s">
        <v>29</v>
      </c>
      <c r="F31" s="48">
        <f>ROUNDUP(D31*0.75,2)</f>
        <v>15</v>
      </c>
      <c r="G31" s="49">
        <f>ROUNDUP((K4*D31)+(K5*D31*0.75)+(K6*(D31*2)),0)</f>
        <v>0</v>
      </c>
      <c r="H31" s="49">
        <f>G31+(G31*10/100)</f>
        <v>0</v>
      </c>
      <c r="I31" s="197" t="s">
        <v>43</v>
      </c>
      <c r="J31" s="198"/>
      <c r="K31" s="50" t="s">
        <v>27</v>
      </c>
      <c r="L31" s="51">
        <f>ROUNDUP((K4*M31)+(K5*M31*0.75)+(K6*(M31*2)),2)</f>
        <v>0</v>
      </c>
      <c r="M31" s="47">
        <v>100</v>
      </c>
      <c r="N31" s="52">
        <f>ROUNDUP(M31*0.75,2)</f>
        <v>75</v>
      </c>
      <c r="O31" s="53"/>
      <c r="P31" s="72"/>
    </row>
    <row r="32" spans="1:16" ht="18.75" customHeight="1" x14ac:dyDescent="0.15">
      <c r="A32" s="187"/>
      <c r="B32" s="46"/>
      <c r="C32" s="46" t="s">
        <v>107</v>
      </c>
      <c r="D32" s="47">
        <v>2</v>
      </c>
      <c r="E32" s="48" t="s">
        <v>29</v>
      </c>
      <c r="F32" s="48">
        <f>ROUNDUP(D32*0.75,2)</f>
        <v>1.5</v>
      </c>
      <c r="G32" s="49">
        <f>ROUNDUP((K4*D32)+(K5*D32*0.75)+(K6*(D32*2)),0)</f>
        <v>0</v>
      </c>
      <c r="H32" s="49">
        <f>G32+(G32*10/100)</f>
        <v>0</v>
      </c>
      <c r="I32" s="195"/>
      <c r="J32" s="195"/>
      <c r="K32" s="50" t="s">
        <v>111</v>
      </c>
      <c r="L32" s="51">
        <f>ROUNDUP((K4*M32)+(K5*M32*0.75)+(K6*(M32*2)),2)</f>
        <v>0</v>
      </c>
      <c r="M32" s="47">
        <v>0.5</v>
      </c>
      <c r="N32" s="52">
        <f>ROUNDUP(M32*0.75,2)</f>
        <v>0.38</v>
      </c>
      <c r="O32" s="53"/>
      <c r="P32" s="72"/>
    </row>
    <row r="33" spans="1:16" ht="18.75" customHeight="1" x14ac:dyDescent="0.15">
      <c r="A33" s="187"/>
      <c r="B33" s="46"/>
      <c r="C33" s="46"/>
      <c r="D33" s="47"/>
      <c r="E33" s="48"/>
      <c r="F33" s="48"/>
      <c r="G33" s="49"/>
      <c r="H33" s="49"/>
      <c r="I33" s="195"/>
      <c r="J33" s="195"/>
      <c r="K33" s="50" t="s">
        <v>30</v>
      </c>
      <c r="L33" s="51">
        <f>ROUNDUP((K4*M33)+(K5*M33*0.75)+(K6*(M33*2)),2)</f>
        <v>0</v>
      </c>
      <c r="M33" s="47">
        <v>0.1</v>
      </c>
      <c r="N33" s="52">
        <f>ROUNDUP(M33*0.75,2)</f>
        <v>0.08</v>
      </c>
      <c r="O33" s="53"/>
      <c r="P33" s="72"/>
    </row>
    <row r="34" spans="1:16" ht="18.75" customHeight="1" x14ac:dyDescent="0.15">
      <c r="A34" s="187"/>
      <c r="B34" s="46"/>
      <c r="C34" s="46"/>
      <c r="D34" s="47"/>
      <c r="E34" s="48"/>
      <c r="F34" s="48"/>
      <c r="G34" s="49"/>
      <c r="H34" s="49"/>
      <c r="I34" s="195"/>
      <c r="J34" s="195"/>
      <c r="K34" s="50"/>
      <c r="L34" s="51"/>
      <c r="M34" s="47"/>
      <c r="N34" s="52"/>
      <c r="O34" s="53"/>
      <c r="P34" s="72"/>
    </row>
    <row r="35" spans="1:16" ht="18.75" customHeight="1" x14ac:dyDescent="0.15">
      <c r="A35" s="187"/>
      <c r="B35" s="54"/>
      <c r="C35" s="54"/>
      <c r="D35" s="55"/>
      <c r="E35" s="56"/>
      <c r="F35" s="56"/>
      <c r="G35" s="57"/>
      <c r="H35" s="57"/>
      <c r="I35" s="196"/>
      <c r="J35" s="196"/>
      <c r="K35" s="58"/>
      <c r="L35" s="59"/>
      <c r="M35" s="55"/>
      <c r="N35" s="60"/>
      <c r="O35" s="61"/>
      <c r="P35" s="73"/>
    </row>
    <row r="36" spans="1:16" ht="18.75" customHeight="1" x14ac:dyDescent="0.15">
      <c r="A36" s="187"/>
      <c r="B36" s="46" t="s">
        <v>68</v>
      </c>
      <c r="C36" s="46" t="s">
        <v>70</v>
      </c>
      <c r="D36" s="76">
        <v>0.16666666666666666</v>
      </c>
      <c r="E36" s="48" t="s">
        <v>55</v>
      </c>
      <c r="F36" s="48">
        <f>ROUNDUP(D36*0.75,2)</f>
        <v>0.13</v>
      </c>
      <c r="G36" s="49">
        <f>ROUNDUP((K4*D36)+(K5*D36*0.75)+(K6*(D36*2)),0)</f>
        <v>0</v>
      </c>
      <c r="H36" s="49">
        <f>G36</f>
        <v>0</v>
      </c>
      <c r="I36" s="197" t="s">
        <v>69</v>
      </c>
      <c r="J36" s="198"/>
      <c r="K36" s="50"/>
      <c r="L36" s="51"/>
      <c r="M36" s="47"/>
      <c r="N36" s="52"/>
      <c r="O36" s="53"/>
      <c r="P36" s="72"/>
    </row>
    <row r="37" spans="1:16" ht="18.75" customHeight="1" x14ac:dyDescent="0.15">
      <c r="A37" s="187"/>
      <c r="B37" s="46"/>
      <c r="C37" s="46"/>
      <c r="D37" s="47"/>
      <c r="E37" s="48"/>
      <c r="F37" s="48"/>
      <c r="G37" s="49"/>
      <c r="H37" s="49"/>
      <c r="I37" s="195"/>
      <c r="J37" s="195"/>
      <c r="K37" s="50"/>
      <c r="L37" s="51"/>
      <c r="M37" s="47"/>
      <c r="N37" s="52"/>
      <c r="O37" s="53"/>
      <c r="P37" s="72"/>
    </row>
    <row r="38" spans="1:16" ht="18.75" customHeight="1" thickBot="1" x14ac:dyDescent="0.2">
      <c r="A38" s="188"/>
      <c r="B38" s="63"/>
      <c r="C38" s="63"/>
      <c r="D38" s="64"/>
      <c r="E38" s="65"/>
      <c r="F38" s="65"/>
      <c r="G38" s="66"/>
      <c r="H38" s="66"/>
      <c r="I38" s="199"/>
      <c r="J38" s="199"/>
      <c r="K38" s="67"/>
      <c r="L38" s="68"/>
      <c r="M38" s="64"/>
      <c r="N38" s="69"/>
      <c r="O38" s="70"/>
      <c r="P38" s="74"/>
    </row>
  </sheetData>
  <mergeCells count="13">
    <mergeCell ref="A9:A38"/>
    <mergeCell ref="I8:J8"/>
    <mergeCell ref="K8:L8"/>
    <mergeCell ref="I9:J21"/>
    <mergeCell ref="I22:J30"/>
    <mergeCell ref="I31:J35"/>
    <mergeCell ref="I36:J38"/>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28"/>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191</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159</v>
      </c>
      <c r="C9" s="38" t="s">
        <v>37</v>
      </c>
      <c r="D9" s="39">
        <v>40</v>
      </c>
      <c r="E9" s="40" t="s">
        <v>29</v>
      </c>
      <c r="F9" s="40">
        <f>ROUNDUP(D9*0.75,2)</f>
        <v>30</v>
      </c>
      <c r="G9" s="41">
        <f>ROUNDUP((K4*D9)+(K5*D9*0.75)+(K6*(D9*2)),0)</f>
        <v>0</v>
      </c>
      <c r="H9" s="41">
        <f>G9</f>
        <v>0</v>
      </c>
      <c r="I9" s="193" t="s">
        <v>160</v>
      </c>
      <c r="J9" s="194"/>
      <c r="K9" s="42" t="s">
        <v>28</v>
      </c>
      <c r="L9" s="43">
        <f>ROUNDUP((K4*M9)+(K5*M9*0.75)+(K6*(M9*2)),2)</f>
        <v>0</v>
      </c>
      <c r="M9" s="39">
        <v>0.5</v>
      </c>
      <c r="N9" s="44">
        <f t="shared" ref="N9:N16" si="0">ROUNDUP(M9*0.75,2)</f>
        <v>0.38</v>
      </c>
      <c r="O9" s="45" t="s">
        <v>38</v>
      </c>
      <c r="P9" s="71" t="s">
        <v>34</v>
      </c>
    </row>
    <row r="10" spans="1:17" ht="18.75" customHeight="1" x14ac:dyDescent="0.15">
      <c r="A10" s="187"/>
      <c r="B10" s="46"/>
      <c r="C10" s="46" t="s">
        <v>154</v>
      </c>
      <c r="D10" s="47">
        <v>40</v>
      </c>
      <c r="E10" s="48" t="s">
        <v>29</v>
      </c>
      <c r="F10" s="48">
        <f>ROUNDUP(D10*0.75,2)</f>
        <v>30</v>
      </c>
      <c r="G10" s="49">
        <f>ROUNDUP((K4*D10)+(K5*D10*0.75)+(K6*(D10*2)),0)</f>
        <v>0</v>
      </c>
      <c r="H10" s="49">
        <f>G10</f>
        <v>0</v>
      </c>
      <c r="I10" s="195"/>
      <c r="J10" s="195"/>
      <c r="K10" s="50" t="s">
        <v>25</v>
      </c>
      <c r="L10" s="51">
        <f>ROUNDUP((K4*M10)+(K5*M10*0.75)+(K6*(M10*2)),2)</f>
        <v>0</v>
      </c>
      <c r="M10" s="47">
        <v>2</v>
      </c>
      <c r="N10" s="52">
        <f t="shared" si="0"/>
        <v>1.5</v>
      </c>
      <c r="O10" s="53"/>
      <c r="P10" s="72"/>
    </row>
    <row r="11" spans="1:17" ht="18.75" customHeight="1" x14ac:dyDescent="0.15">
      <c r="A11" s="187"/>
      <c r="B11" s="46"/>
      <c r="C11" s="46" t="s">
        <v>24</v>
      </c>
      <c r="D11" s="47">
        <v>30</v>
      </c>
      <c r="E11" s="48" t="s">
        <v>29</v>
      </c>
      <c r="F11" s="48">
        <f>ROUNDUP(D11*0.75,2)</f>
        <v>22.5</v>
      </c>
      <c r="G11" s="49">
        <f>ROUNDUP((K4*D11)+(K5*D11*0.75)+(K6*(D11*2)),0)</f>
        <v>0</v>
      </c>
      <c r="H11" s="49">
        <f>G11+(G11*6/100)</f>
        <v>0</v>
      </c>
      <c r="I11" s="195"/>
      <c r="J11" s="195"/>
      <c r="K11" s="50" t="s">
        <v>52</v>
      </c>
      <c r="L11" s="51">
        <f>ROUNDUP((K4*M11)+(K5*M11*0.75)+(K6*(M11*2)),2)</f>
        <v>0</v>
      </c>
      <c r="M11" s="47">
        <v>2</v>
      </c>
      <c r="N11" s="52">
        <f t="shared" si="0"/>
        <v>1.5</v>
      </c>
      <c r="O11" s="53"/>
      <c r="P11" s="72" t="s">
        <v>38</v>
      </c>
    </row>
    <row r="12" spans="1:17" ht="18.75" customHeight="1" x14ac:dyDescent="0.15">
      <c r="A12" s="187"/>
      <c r="B12" s="46"/>
      <c r="C12" s="46" t="s">
        <v>36</v>
      </c>
      <c r="D12" s="47">
        <v>10</v>
      </c>
      <c r="E12" s="48" t="s">
        <v>29</v>
      </c>
      <c r="F12" s="48">
        <f>ROUNDUP(D12*0.75,2)</f>
        <v>7.5</v>
      </c>
      <c r="G12" s="49">
        <f>ROUNDUP((K4*D12)+(K5*D12*0.75)+(K6*(D12*2)),0)</f>
        <v>0</v>
      </c>
      <c r="H12" s="49">
        <f>G12+(G12*3/100)</f>
        <v>0</v>
      </c>
      <c r="I12" s="195"/>
      <c r="J12" s="195"/>
      <c r="K12" s="50" t="s">
        <v>27</v>
      </c>
      <c r="L12" s="51">
        <f>ROUNDUP((K4*M12)+(K5*M12*0.75)+(K6*(M12*2)),2)</f>
        <v>0</v>
      </c>
      <c r="M12" s="47">
        <v>30</v>
      </c>
      <c r="N12" s="52">
        <f t="shared" si="0"/>
        <v>22.5</v>
      </c>
      <c r="O12" s="53"/>
      <c r="P12" s="72"/>
    </row>
    <row r="13" spans="1:17" ht="18.75" customHeight="1" x14ac:dyDescent="0.15">
      <c r="A13" s="187"/>
      <c r="B13" s="46"/>
      <c r="C13" s="46" t="s">
        <v>92</v>
      </c>
      <c r="D13" s="47">
        <v>5</v>
      </c>
      <c r="E13" s="48" t="s">
        <v>29</v>
      </c>
      <c r="F13" s="48">
        <f>ROUNDUP(D13*0.75,2)</f>
        <v>3.75</v>
      </c>
      <c r="G13" s="49">
        <f>ROUNDUP((K4*D13)+(K5*D13*0.75)+(K6*(D13*2)),0)</f>
        <v>0</v>
      </c>
      <c r="H13" s="49">
        <f>G13</f>
        <v>0</v>
      </c>
      <c r="I13" s="195"/>
      <c r="J13" s="195"/>
      <c r="K13" s="50" t="s">
        <v>59</v>
      </c>
      <c r="L13" s="51">
        <f>ROUNDUP((K4*M13)+(K5*M13*0.75)+(K6*(M13*2)),2)</f>
        <v>0</v>
      </c>
      <c r="M13" s="47">
        <v>1</v>
      </c>
      <c r="N13" s="52">
        <f t="shared" si="0"/>
        <v>0.75</v>
      </c>
      <c r="O13" s="53"/>
      <c r="P13" s="72"/>
    </row>
    <row r="14" spans="1:17" ht="18.75" customHeight="1" x14ac:dyDescent="0.15">
      <c r="A14" s="187"/>
      <c r="B14" s="46"/>
      <c r="C14" s="46"/>
      <c r="D14" s="47"/>
      <c r="E14" s="48"/>
      <c r="F14" s="48"/>
      <c r="G14" s="49"/>
      <c r="H14" s="49"/>
      <c r="I14" s="195"/>
      <c r="J14" s="195"/>
      <c r="K14" s="50" t="s">
        <v>26</v>
      </c>
      <c r="L14" s="51">
        <f>ROUNDUP((K4*M14)+(K5*M14*0.75)+(K6*(M14*2)),2)</f>
        <v>0</v>
      </c>
      <c r="M14" s="47">
        <v>15</v>
      </c>
      <c r="N14" s="52">
        <f t="shared" si="0"/>
        <v>11.25</v>
      </c>
      <c r="O14" s="53"/>
      <c r="P14" s="72"/>
    </row>
    <row r="15" spans="1:17" ht="18.75" customHeight="1" x14ac:dyDescent="0.15">
      <c r="A15" s="187"/>
      <c r="B15" s="46"/>
      <c r="C15" s="46"/>
      <c r="D15" s="47"/>
      <c r="E15" s="48"/>
      <c r="F15" s="48"/>
      <c r="G15" s="49"/>
      <c r="H15" s="49"/>
      <c r="I15" s="195"/>
      <c r="J15" s="195"/>
      <c r="K15" s="50" t="s">
        <v>32</v>
      </c>
      <c r="L15" s="51">
        <f>ROUNDUP((K4*M15)+(K5*M15*0.75)+(K6*(M15*2)),2)</f>
        <v>0</v>
      </c>
      <c r="M15" s="47">
        <v>2</v>
      </c>
      <c r="N15" s="52">
        <f t="shared" si="0"/>
        <v>1.5</v>
      </c>
      <c r="O15" s="53"/>
      <c r="P15" s="72"/>
    </row>
    <row r="16" spans="1:17" ht="18.75" customHeight="1" x14ac:dyDescent="0.15">
      <c r="A16" s="187"/>
      <c r="B16" s="46"/>
      <c r="C16" s="46"/>
      <c r="D16" s="47"/>
      <c r="E16" s="48"/>
      <c r="F16" s="48"/>
      <c r="G16" s="49"/>
      <c r="H16" s="49"/>
      <c r="I16" s="195"/>
      <c r="J16" s="195"/>
      <c r="K16" s="50" t="s">
        <v>39</v>
      </c>
      <c r="L16" s="51">
        <f>ROUNDUP((K4*M16)+(K5*M16*0.75)+(K6*(M16*2)),2)</f>
        <v>0</v>
      </c>
      <c r="M16" s="47">
        <v>0.5</v>
      </c>
      <c r="N16" s="52">
        <f t="shared" si="0"/>
        <v>0.38</v>
      </c>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54"/>
      <c r="C18" s="54"/>
      <c r="D18" s="55"/>
      <c r="E18" s="56"/>
      <c r="F18" s="56"/>
      <c r="G18" s="57"/>
      <c r="H18" s="57"/>
      <c r="I18" s="196"/>
      <c r="J18" s="196"/>
      <c r="K18" s="58"/>
      <c r="L18" s="59"/>
      <c r="M18" s="55"/>
      <c r="N18" s="60"/>
      <c r="O18" s="61"/>
      <c r="P18" s="73"/>
    </row>
    <row r="19" spans="1:16" ht="18.75" customHeight="1" x14ac:dyDescent="0.15">
      <c r="A19" s="187"/>
      <c r="B19" s="46" t="s">
        <v>161</v>
      </c>
      <c r="C19" s="46" t="s">
        <v>51</v>
      </c>
      <c r="D19" s="47">
        <v>50</v>
      </c>
      <c r="E19" s="48" t="s">
        <v>29</v>
      </c>
      <c r="F19" s="48">
        <f>ROUNDUP(D19*0.75,2)</f>
        <v>37.5</v>
      </c>
      <c r="G19" s="49">
        <f>ROUNDUP((K4*D19)+(K5*D19*0.75)+(K6*(D19*2)),0)</f>
        <v>0</v>
      </c>
      <c r="H19" s="49">
        <f>G19+(G19*10/100)</f>
        <v>0</v>
      </c>
      <c r="I19" s="197" t="s">
        <v>162</v>
      </c>
      <c r="J19" s="198"/>
      <c r="K19" s="50" t="s">
        <v>27</v>
      </c>
      <c r="L19" s="51">
        <f>ROUNDUP((K4*M19)+(K5*M19*0.75)+(K6*(M19*2)),2)</f>
        <v>0</v>
      </c>
      <c r="M19" s="47">
        <v>30</v>
      </c>
      <c r="N19" s="52">
        <f>ROUNDUP(M19*0.75,2)</f>
        <v>22.5</v>
      </c>
      <c r="O19" s="53"/>
      <c r="P19" s="72"/>
    </row>
    <row r="20" spans="1:16" ht="18.75" customHeight="1" x14ac:dyDescent="0.15">
      <c r="A20" s="187"/>
      <c r="B20" s="46"/>
      <c r="C20" s="46" t="s">
        <v>141</v>
      </c>
      <c r="D20" s="47">
        <v>5</v>
      </c>
      <c r="E20" s="48" t="s">
        <v>29</v>
      </c>
      <c r="F20" s="48">
        <f>ROUNDUP(D20*0.75,2)</f>
        <v>3.75</v>
      </c>
      <c r="G20" s="49">
        <f>ROUNDUP((K4*D20)+(K5*D20*0.75)+(K6*(D20*2)),0)</f>
        <v>0</v>
      </c>
      <c r="H20" s="49">
        <f>G20</f>
        <v>0</v>
      </c>
      <c r="I20" s="195"/>
      <c r="J20" s="195"/>
      <c r="K20" s="50" t="s">
        <v>28</v>
      </c>
      <c r="L20" s="51">
        <f>ROUNDUP((K4*M20)+(K5*M20*0.75)+(K6*(M20*2)),2)</f>
        <v>0</v>
      </c>
      <c r="M20" s="47">
        <v>3</v>
      </c>
      <c r="N20" s="52">
        <f>ROUNDUP(M20*0.75,2)</f>
        <v>2.25</v>
      </c>
      <c r="O20" s="53"/>
      <c r="P20" s="72" t="s">
        <v>34</v>
      </c>
    </row>
    <row r="21" spans="1:16" ht="18.75" customHeight="1" x14ac:dyDescent="0.15">
      <c r="A21" s="187"/>
      <c r="B21" s="46"/>
      <c r="C21" s="46"/>
      <c r="D21" s="47"/>
      <c r="E21" s="48"/>
      <c r="F21" s="48"/>
      <c r="G21" s="49"/>
      <c r="H21" s="49"/>
      <c r="I21" s="195"/>
      <c r="J21" s="195"/>
      <c r="K21" s="50" t="s">
        <v>39</v>
      </c>
      <c r="L21" s="51">
        <f>ROUNDUP((K4*M21)+(K5*M21*0.75)+(K6*(M21*2)),2)</f>
        <v>0</v>
      </c>
      <c r="M21" s="47">
        <v>1.5</v>
      </c>
      <c r="N21" s="52">
        <f>ROUNDUP(M21*0.75,2)</f>
        <v>1.1300000000000001</v>
      </c>
      <c r="O21" s="53"/>
      <c r="P21" s="72"/>
    </row>
    <row r="22" spans="1:16" ht="18.75" customHeight="1" x14ac:dyDescent="0.15">
      <c r="A22" s="187"/>
      <c r="B22" s="46"/>
      <c r="C22" s="46"/>
      <c r="D22" s="47"/>
      <c r="E22" s="48"/>
      <c r="F22" s="48"/>
      <c r="G22" s="49"/>
      <c r="H22" s="49"/>
      <c r="I22" s="195"/>
      <c r="J22" s="195"/>
      <c r="K22" s="50"/>
      <c r="L22" s="51"/>
      <c r="M22" s="47"/>
      <c r="N22" s="52"/>
      <c r="O22" s="53"/>
      <c r="P22" s="72"/>
    </row>
    <row r="23" spans="1:16" ht="18.75" customHeight="1" x14ac:dyDescent="0.15">
      <c r="A23" s="187"/>
      <c r="B23" s="54"/>
      <c r="C23" s="54"/>
      <c r="D23" s="55"/>
      <c r="E23" s="56"/>
      <c r="F23" s="56"/>
      <c r="G23" s="57"/>
      <c r="H23" s="57"/>
      <c r="I23" s="196"/>
      <c r="J23" s="196"/>
      <c r="K23" s="58"/>
      <c r="L23" s="59"/>
      <c r="M23" s="55"/>
      <c r="N23" s="60"/>
      <c r="O23" s="61"/>
      <c r="P23" s="73"/>
    </row>
    <row r="24" spans="1:16" ht="18.75" customHeight="1" x14ac:dyDescent="0.15">
      <c r="A24" s="187"/>
      <c r="B24" s="46" t="s">
        <v>42</v>
      </c>
      <c r="C24" s="46" t="s">
        <v>61</v>
      </c>
      <c r="D24" s="47">
        <v>20</v>
      </c>
      <c r="E24" s="48" t="s">
        <v>29</v>
      </c>
      <c r="F24" s="48">
        <f>ROUNDUP(D24*0.75,2)</f>
        <v>15</v>
      </c>
      <c r="G24" s="49">
        <f>ROUNDUP((K4*D24)+(K5*D24*0.75)+(K6*(D24*2)),0)</f>
        <v>0</v>
      </c>
      <c r="H24" s="49">
        <f>G24+(G24*6/100)</f>
        <v>0</v>
      </c>
      <c r="I24" s="197" t="s">
        <v>43</v>
      </c>
      <c r="J24" s="198"/>
      <c r="K24" s="50" t="s">
        <v>27</v>
      </c>
      <c r="L24" s="51">
        <f>ROUNDUP((K4*M24)+(K5*M24*0.75)+(K6*(M24*2)),2)</f>
        <v>0</v>
      </c>
      <c r="M24" s="47">
        <v>100</v>
      </c>
      <c r="N24" s="52">
        <f>ROUNDUP(M24*0.75,2)</f>
        <v>75</v>
      </c>
      <c r="O24" s="53"/>
      <c r="P24" s="72"/>
    </row>
    <row r="25" spans="1:16" ht="18.75" customHeight="1" x14ac:dyDescent="0.15">
      <c r="A25" s="187"/>
      <c r="B25" s="46"/>
      <c r="C25" s="46" t="s">
        <v>33</v>
      </c>
      <c r="D25" s="47">
        <v>5</v>
      </c>
      <c r="E25" s="48" t="s">
        <v>29</v>
      </c>
      <c r="F25" s="48">
        <f>ROUNDUP(D25*0.75,2)</f>
        <v>3.75</v>
      </c>
      <c r="G25" s="49">
        <f>ROUNDUP((K4*D25)+(K5*D25*0.75)+(K6*(D25*2)),0)</f>
        <v>0</v>
      </c>
      <c r="H25" s="49">
        <f>G25</f>
        <v>0</v>
      </c>
      <c r="I25" s="195"/>
      <c r="J25" s="195"/>
      <c r="K25" s="50" t="s">
        <v>46</v>
      </c>
      <c r="L25" s="51">
        <f>ROUNDUP((K4*M25)+(K5*M25*0.75)+(K6*(M25*2)),2)</f>
        <v>0</v>
      </c>
      <c r="M25" s="47">
        <v>0.5</v>
      </c>
      <c r="N25" s="52">
        <f>ROUNDUP(M25*0.75,2)</f>
        <v>0.38</v>
      </c>
      <c r="O25" s="53"/>
      <c r="P25" s="72" t="s">
        <v>47</v>
      </c>
    </row>
    <row r="26" spans="1:16" ht="18.75" customHeight="1" x14ac:dyDescent="0.15">
      <c r="A26" s="187"/>
      <c r="B26" s="46"/>
      <c r="C26" s="46"/>
      <c r="D26" s="47"/>
      <c r="E26" s="48"/>
      <c r="F26" s="48"/>
      <c r="G26" s="49"/>
      <c r="H26" s="49"/>
      <c r="I26" s="195"/>
      <c r="J26" s="195"/>
      <c r="K26" s="50" t="s">
        <v>30</v>
      </c>
      <c r="L26" s="51">
        <f>ROUNDUP((K4*M26)+(K5*M26*0.75)+(K6*(M26*2)),2)</f>
        <v>0</v>
      </c>
      <c r="M26" s="47">
        <v>0.1</v>
      </c>
      <c r="N26" s="52">
        <f>ROUNDUP(M26*0.75,2)</f>
        <v>0.08</v>
      </c>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thickBot="1" x14ac:dyDescent="0.2">
      <c r="A28" s="188"/>
      <c r="B28" s="63"/>
      <c r="C28" s="63"/>
      <c r="D28" s="64"/>
      <c r="E28" s="65"/>
      <c r="F28" s="65"/>
      <c r="G28" s="66"/>
      <c r="H28" s="66"/>
      <c r="I28" s="199"/>
      <c r="J28" s="199"/>
      <c r="K28" s="67"/>
      <c r="L28" s="68"/>
      <c r="M28" s="64"/>
      <c r="N28" s="69"/>
      <c r="O28" s="70"/>
      <c r="P28" s="74"/>
    </row>
  </sheetData>
  <mergeCells count="12">
    <mergeCell ref="K8:L8"/>
    <mergeCell ref="I9:J18"/>
    <mergeCell ref="I19:J23"/>
    <mergeCell ref="I24:J28"/>
    <mergeCell ref="A9:A28"/>
    <mergeCell ref="I8:J8"/>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192</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80</v>
      </c>
      <c r="C9" s="38" t="s">
        <v>81</v>
      </c>
      <c r="D9" s="77">
        <v>0.5</v>
      </c>
      <c r="E9" s="40" t="s">
        <v>83</v>
      </c>
      <c r="F9" s="40">
        <f>ROUNDUP(D9*0.75,2)</f>
        <v>0.38</v>
      </c>
      <c r="G9" s="41">
        <f>ROUNDUP((K4*D9)+(K5*D9*0.75)+(K6*(D9*2)),0)</f>
        <v>0</v>
      </c>
      <c r="H9" s="41">
        <f>G9</f>
        <v>0</v>
      </c>
      <c r="I9" s="193"/>
      <c r="J9" s="194"/>
      <c r="K9" s="42" t="s">
        <v>23</v>
      </c>
      <c r="L9" s="43">
        <f>ROUNDUP((K4*M9)+(K5*M9*0.75)+(K6*(M9*2)),2)</f>
        <v>0</v>
      </c>
      <c r="M9" s="39">
        <v>110</v>
      </c>
      <c r="N9" s="44">
        <f>ROUNDUP(M9*0.75,2)</f>
        <v>82.5</v>
      </c>
      <c r="O9" s="45" t="s">
        <v>82</v>
      </c>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164</v>
      </c>
      <c r="C12" s="46" t="s">
        <v>97</v>
      </c>
      <c r="D12" s="47">
        <v>1</v>
      </c>
      <c r="E12" s="48" t="s">
        <v>73</v>
      </c>
      <c r="F12" s="48">
        <f>ROUNDUP(D12*0.75,2)</f>
        <v>0.75</v>
      </c>
      <c r="G12" s="49">
        <f>ROUNDUP((K4*D12)+(K5*D12*0.75)+(K6*(D12*2)),0)</f>
        <v>0</v>
      </c>
      <c r="H12" s="49">
        <f>G12</f>
        <v>0</v>
      </c>
      <c r="I12" s="197" t="s">
        <v>165</v>
      </c>
      <c r="J12" s="198"/>
      <c r="K12" s="50" t="s">
        <v>60</v>
      </c>
      <c r="L12" s="51">
        <f>ROUNDUP((K4*M12)+(K5*M12*0.75)+(K6*(M12*2)),2)</f>
        <v>0</v>
      </c>
      <c r="M12" s="47">
        <v>30</v>
      </c>
      <c r="N12" s="52">
        <f>ROUNDUP(M12*0.75,2)</f>
        <v>22.5</v>
      </c>
      <c r="O12" s="53"/>
      <c r="P12" s="72"/>
    </row>
    <row r="13" spans="1:17" ht="18.75" customHeight="1" x14ac:dyDescent="0.15">
      <c r="A13" s="187"/>
      <c r="B13" s="46"/>
      <c r="C13" s="46" t="s">
        <v>74</v>
      </c>
      <c r="D13" s="47">
        <v>0.5</v>
      </c>
      <c r="E13" s="48" t="s">
        <v>29</v>
      </c>
      <c r="F13" s="48">
        <f>ROUNDUP(D13*0.75,2)</f>
        <v>0.38</v>
      </c>
      <c r="G13" s="49">
        <f>ROUNDUP((K4*D13)+(K5*D13*0.75)+(K6*(D13*2)),0)</f>
        <v>0</v>
      </c>
      <c r="H13" s="49">
        <f>G13+(G13*20/100)</f>
        <v>0</v>
      </c>
      <c r="I13" s="195"/>
      <c r="J13" s="195"/>
      <c r="K13" s="50" t="s">
        <v>58</v>
      </c>
      <c r="L13" s="51">
        <f>ROUNDUP((K4*M13)+(K5*M13*0.75)+(K6*(M13*2)),2)</f>
        <v>0</v>
      </c>
      <c r="M13" s="47">
        <v>2</v>
      </c>
      <c r="N13" s="52">
        <f>ROUNDUP(M13*0.75,2)</f>
        <v>1.5</v>
      </c>
      <c r="O13" s="53"/>
      <c r="P13" s="72" t="s">
        <v>38</v>
      </c>
    </row>
    <row r="14" spans="1:17" ht="18.75" customHeight="1" x14ac:dyDescent="0.15">
      <c r="A14" s="187"/>
      <c r="B14" s="46"/>
      <c r="C14" s="46" t="s">
        <v>36</v>
      </c>
      <c r="D14" s="47">
        <v>10</v>
      </c>
      <c r="E14" s="48" t="s">
        <v>29</v>
      </c>
      <c r="F14" s="48">
        <f>ROUNDUP(D14*0.75,2)</f>
        <v>7.5</v>
      </c>
      <c r="G14" s="49">
        <f>ROUNDUP((K4*D14)+(K5*D14*0.75)+(K6*(D14*2)),0)</f>
        <v>0</v>
      </c>
      <c r="H14" s="49">
        <f>G14+(G14*3/100)</f>
        <v>0</v>
      </c>
      <c r="I14" s="195"/>
      <c r="J14" s="195"/>
      <c r="K14" s="50" t="s">
        <v>59</v>
      </c>
      <c r="L14" s="51">
        <f>ROUNDUP((K4*M14)+(K5*M14*0.75)+(K6*(M14*2)),2)</f>
        <v>0</v>
      </c>
      <c r="M14" s="47">
        <v>1.5</v>
      </c>
      <c r="N14" s="52">
        <f>ROUNDUP(M14*0.75,2)</f>
        <v>1.1300000000000001</v>
      </c>
      <c r="O14" s="53"/>
      <c r="P14" s="72"/>
    </row>
    <row r="15" spans="1:17" ht="18.75" customHeight="1" x14ac:dyDescent="0.15">
      <c r="A15" s="187"/>
      <c r="B15" s="46"/>
      <c r="C15" s="46" t="s">
        <v>85</v>
      </c>
      <c r="D15" s="47">
        <v>20</v>
      </c>
      <c r="E15" s="48" t="s">
        <v>29</v>
      </c>
      <c r="F15" s="48">
        <f>ROUNDUP(D15*0.75,2)</f>
        <v>15</v>
      </c>
      <c r="G15" s="49">
        <f>ROUNDUP((K4*D15)+(K5*D15*0.75)+(K6*(D15*2)),0)</f>
        <v>0</v>
      </c>
      <c r="H15" s="49">
        <f>G15</f>
        <v>0</v>
      </c>
      <c r="I15" s="195"/>
      <c r="J15" s="195"/>
      <c r="K15" s="50" t="s">
        <v>39</v>
      </c>
      <c r="L15" s="51">
        <f>ROUNDUP((K4*M15)+(K5*M15*0.75)+(K6*(M15*2)),2)</f>
        <v>0</v>
      </c>
      <c r="M15" s="47">
        <v>3</v>
      </c>
      <c r="N15" s="52">
        <f>ROUNDUP(M15*0.75,2)</f>
        <v>2.25</v>
      </c>
      <c r="O15" s="53"/>
      <c r="P15" s="72"/>
    </row>
    <row r="16" spans="1:17" ht="18.75" customHeight="1" x14ac:dyDescent="0.15">
      <c r="A16" s="187"/>
      <c r="B16" s="46"/>
      <c r="C16" s="46"/>
      <c r="D16" s="47"/>
      <c r="E16" s="48"/>
      <c r="F16" s="48"/>
      <c r="G16" s="49"/>
      <c r="H16" s="49"/>
      <c r="I16" s="195"/>
      <c r="J16" s="195"/>
      <c r="K16" s="50"/>
      <c r="L16" s="51"/>
      <c r="M16" s="47"/>
      <c r="N16" s="52"/>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46"/>
      <c r="C18" s="46"/>
      <c r="D18" s="47"/>
      <c r="E18" s="48"/>
      <c r="F18" s="48"/>
      <c r="G18" s="49"/>
      <c r="H18" s="49"/>
      <c r="I18" s="195"/>
      <c r="J18" s="195"/>
      <c r="K18" s="50"/>
      <c r="L18" s="51"/>
      <c r="M18" s="47"/>
      <c r="N18" s="52"/>
      <c r="O18" s="53"/>
      <c r="P18" s="72"/>
    </row>
    <row r="19" spans="1:16" ht="18.75" customHeight="1" x14ac:dyDescent="0.15">
      <c r="A19" s="187"/>
      <c r="B19" s="54"/>
      <c r="C19" s="54"/>
      <c r="D19" s="55"/>
      <c r="E19" s="56"/>
      <c r="F19" s="56"/>
      <c r="G19" s="57"/>
      <c r="H19" s="57"/>
      <c r="I19" s="196"/>
      <c r="J19" s="196"/>
      <c r="K19" s="58"/>
      <c r="L19" s="59"/>
      <c r="M19" s="55"/>
      <c r="N19" s="60"/>
      <c r="O19" s="61"/>
      <c r="P19" s="73"/>
    </row>
    <row r="20" spans="1:16" ht="18.75" customHeight="1" x14ac:dyDescent="0.15">
      <c r="A20" s="187"/>
      <c r="B20" s="46" t="s">
        <v>166</v>
      </c>
      <c r="C20" s="46" t="s">
        <v>91</v>
      </c>
      <c r="D20" s="47">
        <v>20</v>
      </c>
      <c r="E20" s="48" t="s">
        <v>29</v>
      </c>
      <c r="F20" s="48">
        <f>ROUNDUP(D20*0.75,2)</f>
        <v>15</v>
      </c>
      <c r="G20" s="49">
        <f>ROUNDUP((K4*D20)+(K5*D20*0.75)+(K6*(D20*2)),0)</f>
        <v>0</v>
      </c>
      <c r="H20" s="49">
        <f>G20</f>
        <v>0</v>
      </c>
      <c r="I20" s="197" t="s">
        <v>167</v>
      </c>
      <c r="J20" s="198"/>
      <c r="K20" s="50" t="s">
        <v>25</v>
      </c>
      <c r="L20" s="51">
        <f>ROUNDUP((K4*M20)+(K5*M20*0.75)+(K6*(M20*2)),2)</f>
        <v>0</v>
      </c>
      <c r="M20" s="47">
        <v>1.5</v>
      </c>
      <c r="N20" s="52">
        <f>ROUNDUP(M20*0.75,2)</f>
        <v>1.1300000000000001</v>
      </c>
      <c r="O20" s="53"/>
      <c r="P20" s="72"/>
    </row>
    <row r="21" spans="1:16" ht="18.75" customHeight="1" x14ac:dyDescent="0.15">
      <c r="A21" s="187"/>
      <c r="B21" s="46"/>
      <c r="C21" s="46" t="s">
        <v>66</v>
      </c>
      <c r="D21" s="47">
        <v>30</v>
      </c>
      <c r="E21" s="48" t="s">
        <v>29</v>
      </c>
      <c r="F21" s="48">
        <f>ROUNDUP(D21*0.75,2)</f>
        <v>22.5</v>
      </c>
      <c r="G21" s="49">
        <f>ROUNDUP((K4*D21)+(K5*D21*0.75)+(K6*(D21*2)),0)</f>
        <v>0</v>
      </c>
      <c r="H21" s="49">
        <f>G21+(G21*15/100)</f>
        <v>0</v>
      </c>
      <c r="I21" s="195"/>
      <c r="J21" s="195"/>
      <c r="K21" s="50" t="s">
        <v>30</v>
      </c>
      <c r="L21" s="51">
        <f>ROUNDUP((K4*M21)+(K5*M21*0.75)+(K6*(M21*2)),2)</f>
        <v>0</v>
      </c>
      <c r="M21" s="47">
        <v>0.1</v>
      </c>
      <c r="N21" s="52">
        <f>ROUNDUP(M21*0.75,2)</f>
        <v>0.08</v>
      </c>
      <c r="O21" s="53"/>
      <c r="P21" s="72"/>
    </row>
    <row r="22" spans="1:16" ht="18.75" customHeight="1" x14ac:dyDescent="0.15">
      <c r="A22" s="187"/>
      <c r="B22" s="46"/>
      <c r="C22" s="46" t="s">
        <v>56</v>
      </c>
      <c r="D22" s="47">
        <v>5</v>
      </c>
      <c r="E22" s="48" t="s">
        <v>29</v>
      </c>
      <c r="F22" s="48">
        <f>ROUNDUP(D22*0.75,2)</f>
        <v>3.75</v>
      </c>
      <c r="G22" s="49">
        <f>ROUNDUP((K4*D22)+(K5*D22*0.75)+(K6*(D22*2)),0)</f>
        <v>0</v>
      </c>
      <c r="H22" s="49">
        <f>G22+(G22*15/100)</f>
        <v>0</v>
      </c>
      <c r="I22" s="195"/>
      <c r="J22" s="195"/>
      <c r="K22" s="50" t="s">
        <v>31</v>
      </c>
      <c r="L22" s="51">
        <f>ROUNDUP((K4*M22)+(K5*M22*0.75)+(K6*(M22*2)),2)</f>
        <v>0</v>
      </c>
      <c r="M22" s="47">
        <v>0.01</v>
      </c>
      <c r="N22" s="52">
        <f>ROUNDUP(M22*0.75,2)</f>
        <v>0.01</v>
      </c>
      <c r="O22" s="53"/>
      <c r="P22" s="72"/>
    </row>
    <row r="23" spans="1:16" ht="18.75" customHeight="1" x14ac:dyDescent="0.15">
      <c r="A23" s="187"/>
      <c r="B23" s="46"/>
      <c r="C23" s="46"/>
      <c r="D23" s="47"/>
      <c r="E23" s="48"/>
      <c r="F23" s="48"/>
      <c r="G23" s="49"/>
      <c r="H23" s="49"/>
      <c r="I23" s="195"/>
      <c r="J23" s="195"/>
      <c r="K23" s="50" t="s">
        <v>58</v>
      </c>
      <c r="L23" s="51">
        <f>ROUNDUP((K4*M23)+(K5*M23*0.75)+(K6*(M23*2)),2)</f>
        <v>0</v>
      </c>
      <c r="M23" s="47">
        <v>0.5</v>
      </c>
      <c r="N23" s="52">
        <f>ROUNDUP(M23*0.75,2)</f>
        <v>0.38</v>
      </c>
      <c r="O23" s="53"/>
      <c r="P23" s="72" t="s">
        <v>38</v>
      </c>
    </row>
    <row r="24" spans="1:16" ht="18.75" customHeight="1" x14ac:dyDescent="0.15">
      <c r="A24" s="187"/>
      <c r="B24" s="46"/>
      <c r="C24" s="46"/>
      <c r="D24" s="47"/>
      <c r="E24" s="48"/>
      <c r="F24" s="48"/>
      <c r="G24" s="49"/>
      <c r="H24" s="49"/>
      <c r="I24" s="195"/>
      <c r="J24" s="195"/>
      <c r="K24" s="50" t="s">
        <v>64</v>
      </c>
      <c r="L24" s="51">
        <f>ROUNDUP((K4*M24)+(K5*M24*0.75)+(K6*(M24*2)),2)</f>
        <v>0</v>
      </c>
      <c r="M24" s="47">
        <v>1</v>
      </c>
      <c r="N24" s="52">
        <f>ROUNDUP(M24*0.75,2)</f>
        <v>0.75</v>
      </c>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54"/>
      <c r="C26" s="54"/>
      <c r="D26" s="55"/>
      <c r="E26" s="56"/>
      <c r="F26" s="56"/>
      <c r="G26" s="57"/>
      <c r="H26" s="57"/>
      <c r="I26" s="196"/>
      <c r="J26" s="196"/>
      <c r="K26" s="58"/>
      <c r="L26" s="59"/>
      <c r="M26" s="55"/>
      <c r="N26" s="60"/>
      <c r="O26" s="61"/>
      <c r="P26" s="73"/>
    </row>
    <row r="27" spans="1:16" ht="18.75" customHeight="1" x14ac:dyDescent="0.15">
      <c r="A27" s="187"/>
      <c r="B27" s="46" t="s">
        <v>65</v>
      </c>
      <c r="C27" s="46" t="s">
        <v>84</v>
      </c>
      <c r="D27" s="75">
        <v>0.1</v>
      </c>
      <c r="E27" s="48" t="s">
        <v>87</v>
      </c>
      <c r="F27" s="48">
        <f>ROUNDUP(D27*0.75,2)</f>
        <v>0.08</v>
      </c>
      <c r="G27" s="49">
        <f>ROUNDUP((K4*D27)+(K5*D27*0.75)+(K6*(D27*2)),0)</f>
        <v>0</v>
      </c>
      <c r="H27" s="49">
        <f>G27</f>
        <v>0</v>
      </c>
      <c r="I27" s="197" t="s">
        <v>43</v>
      </c>
      <c r="J27" s="198"/>
      <c r="K27" s="50" t="s">
        <v>60</v>
      </c>
      <c r="L27" s="51">
        <f>ROUNDUP((K4*M27)+(K5*M27*0.75)+(K6*(M27*2)),2)</f>
        <v>0</v>
      </c>
      <c r="M27" s="47">
        <v>100</v>
      </c>
      <c r="N27" s="52">
        <f>ROUNDUP(M27*0.75,2)</f>
        <v>75</v>
      </c>
      <c r="O27" s="53"/>
      <c r="P27" s="72"/>
    </row>
    <row r="28" spans="1:16" ht="18.75" customHeight="1" x14ac:dyDescent="0.15">
      <c r="A28" s="187"/>
      <c r="B28" s="46"/>
      <c r="C28" s="46" t="s">
        <v>63</v>
      </c>
      <c r="D28" s="47">
        <v>3</v>
      </c>
      <c r="E28" s="48" t="s">
        <v>29</v>
      </c>
      <c r="F28" s="48">
        <f>ROUNDUP(D28*0.75,2)</f>
        <v>2.25</v>
      </c>
      <c r="G28" s="49">
        <f>ROUNDUP((K4*D28)+(K5*D28*0.75)+(K6*(D28*2)),0)</f>
        <v>0</v>
      </c>
      <c r="H28" s="49">
        <f>G28</f>
        <v>0</v>
      </c>
      <c r="I28" s="195"/>
      <c r="J28" s="195"/>
      <c r="K28" s="50" t="s">
        <v>67</v>
      </c>
      <c r="L28" s="51">
        <f>ROUNDUP((K4*M28)+(K5*M28*0.75)+(K6*(M28*2)),2)</f>
        <v>0</v>
      </c>
      <c r="M28" s="47">
        <v>3</v>
      </c>
      <c r="N28" s="52">
        <f>ROUNDUP(M28*0.75,2)</f>
        <v>2.25</v>
      </c>
      <c r="O28" s="53"/>
      <c r="P28" s="72"/>
    </row>
    <row r="29" spans="1:16" ht="18.75" customHeight="1" x14ac:dyDescent="0.15">
      <c r="A29" s="187"/>
      <c r="B29" s="46"/>
      <c r="C29" s="46"/>
      <c r="D29" s="47"/>
      <c r="E29" s="48"/>
      <c r="F29" s="48"/>
      <c r="G29" s="49"/>
      <c r="H29" s="49"/>
      <c r="I29" s="195"/>
      <c r="J29" s="195"/>
      <c r="K29" s="50"/>
      <c r="L29" s="51"/>
      <c r="M29" s="47"/>
      <c r="N29" s="52"/>
      <c r="O29" s="53"/>
      <c r="P29" s="72"/>
    </row>
    <row r="30" spans="1:16" ht="18.75" customHeight="1" x14ac:dyDescent="0.15">
      <c r="A30" s="187"/>
      <c r="B30" s="54"/>
      <c r="C30" s="54"/>
      <c r="D30" s="55"/>
      <c r="E30" s="56"/>
      <c r="F30" s="56"/>
      <c r="G30" s="57"/>
      <c r="H30" s="57"/>
      <c r="I30" s="196"/>
      <c r="J30" s="196"/>
      <c r="K30" s="58"/>
      <c r="L30" s="59"/>
      <c r="M30" s="55"/>
      <c r="N30" s="60"/>
      <c r="O30" s="61"/>
      <c r="P30" s="73"/>
    </row>
    <row r="31" spans="1:16" ht="18.75" customHeight="1" x14ac:dyDescent="0.15">
      <c r="A31" s="187"/>
      <c r="B31" s="46" t="s">
        <v>119</v>
      </c>
      <c r="C31" s="46" t="s">
        <v>120</v>
      </c>
      <c r="D31" s="76">
        <v>0.125</v>
      </c>
      <c r="E31" s="48" t="s">
        <v>55</v>
      </c>
      <c r="F31" s="48">
        <f>ROUNDUP(D31*0.75,2)</f>
        <v>9.9999999999999992E-2</v>
      </c>
      <c r="G31" s="49">
        <f>ROUNDUP((K4*D31)+(K5*D31*0.75)+(K6*(D31*2)),0)</f>
        <v>0</v>
      </c>
      <c r="H31" s="49">
        <f>G31</f>
        <v>0</v>
      </c>
      <c r="I31" s="197" t="s">
        <v>69</v>
      </c>
      <c r="J31" s="198"/>
      <c r="K31" s="50"/>
      <c r="L31" s="51"/>
      <c r="M31" s="47"/>
      <c r="N31" s="52"/>
      <c r="O31" s="53"/>
      <c r="P31" s="72"/>
    </row>
    <row r="32" spans="1:16" ht="18.75" customHeight="1" x14ac:dyDescent="0.15">
      <c r="A32" s="187"/>
      <c r="B32" s="46"/>
      <c r="C32" s="46"/>
      <c r="D32" s="47"/>
      <c r="E32" s="48"/>
      <c r="F32" s="48"/>
      <c r="G32" s="49"/>
      <c r="H32" s="49"/>
      <c r="I32" s="195"/>
      <c r="J32" s="195"/>
      <c r="K32" s="50"/>
      <c r="L32" s="51"/>
      <c r="M32" s="47"/>
      <c r="N32" s="52"/>
      <c r="O32" s="53"/>
      <c r="P32" s="72"/>
    </row>
    <row r="33" spans="1:16" ht="18.75" customHeight="1" thickBot="1" x14ac:dyDescent="0.2">
      <c r="A33" s="188"/>
      <c r="B33" s="63"/>
      <c r="C33" s="63"/>
      <c r="D33" s="64"/>
      <c r="E33" s="65"/>
      <c r="F33" s="65"/>
      <c r="G33" s="66"/>
      <c r="H33" s="66"/>
      <c r="I33" s="199"/>
      <c r="J33" s="199"/>
      <c r="K33" s="67"/>
      <c r="L33" s="68"/>
      <c r="M33" s="64"/>
      <c r="N33" s="69"/>
      <c r="O33" s="70"/>
      <c r="P33" s="74"/>
    </row>
  </sheetData>
  <mergeCells count="14">
    <mergeCell ref="I31:J33"/>
    <mergeCell ref="A9:A33"/>
    <mergeCell ref="I8:J8"/>
    <mergeCell ref="K8:L8"/>
    <mergeCell ref="I9:J11"/>
    <mergeCell ref="I12:J19"/>
    <mergeCell ref="I20:J26"/>
    <mergeCell ref="I27: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88</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89</v>
      </c>
      <c r="C9" s="38" t="s">
        <v>91</v>
      </c>
      <c r="D9" s="39">
        <v>10</v>
      </c>
      <c r="E9" s="40" t="s">
        <v>29</v>
      </c>
      <c r="F9" s="40">
        <f>ROUNDUP(D9*0.75,2)</f>
        <v>7.5</v>
      </c>
      <c r="G9" s="41">
        <f>ROUNDUP((K4*D9)+(K5*D9*0.75)+(K6*(D9*2)),0)</f>
        <v>0</v>
      </c>
      <c r="H9" s="41">
        <f>G9</f>
        <v>0</v>
      </c>
      <c r="I9" s="193" t="s">
        <v>90</v>
      </c>
      <c r="J9" s="194"/>
      <c r="K9" s="42" t="s">
        <v>23</v>
      </c>
      <c r="L9" s="43">
        <f>ROUNDUP((K4*M9)+(K5*M9*0.75)+(K6*(M9*2)),2)</f>
        <v>0</v>
      </c>
      <c r="M9" s="39">
        <v>110</v>
      </c>
      <c r="N9" s="44">
        <f t="shared" ref="N9:N16" si="0">ROUNDUP(M9*0.75,2)</f>
        <v>82.5</v>
      </c>
      <c r="O9" s="45"/>
      <c r="P9" s="71"/>
    </row>
    <row r="10" spans="1:17" ht="18.75" customHeight="1" x14ac:dyDescent="0.15">
      <c r="A10" s="187"/>
      <c r="B10" s="46"/>
      <c r="C10" s="46" t="s">
        <v>24</v>
      </c>
      <c r="D10" s="47">
        <v>20</v>
      </c>
      <c r="E10" s="48" t="s">
        <v>29</v>
      </c>
      <c r="F10" s="48">
        <f>ROUNDUP(D10*0.75,2)</f>
        <v>15</v>
      </c>
      <c r="G10" s="49">
        <f>ROUNDUP((K4*D10)+(K5*D10*0.75)+(K6*(D10*2)),0)</f>
        <v>0</v>
      </c>
      <c r="H10" s="49">
        <f>G10+(G10*6/100)</f>
        <v>0</v>
      </c>
      <c r="I10" s="195"/>
      <c r="J10" s="195"/>
      <c r="K10" s="50" t="s">
        <v>28</v>
      </c>
      <c r="L10" s="51">
        <f>ROUNDUP((K4*M10)+(K5*M10*0.75)+(K6*(M10*2)),2)</f>
        <v>0</v>
      </c>
      <c r="M10" s="47">
        <v>1</v>
      </c>
      <c r="N10" s="52">
        <f t="shared" si="0"/>
        <v>0.75</v>
      </c>
      <c r="O10" s="53"/>
      <c r="P10" s="72" t="s">
        <v>34</v>
      </c>
    </row>
    <row r="11" spans="1:17" ht="18.75" customHeight="1" x14ac:dyDescent="0.15">
      <c r="A11" s="187"/>
      <c r="B11" s="46"/>
      <c r="C11" s="46" t="s">
        <v>53</v>
      </c>
      <c r="D11" s="47">
        <v>1</v>
      </c>
      <c r="E11" s="48" t="s">
        <v>55</v>
      </c>
      <c r="F11" s="48">
        <f>ROUNDUP(D11*0.75,2)</f>
        <v>0.75</v>
      </c>
      <c r="G11" s="49">
        <f>ROUNDUP((K4*D11)+(K5*D11*0.75)+(K6*(D11*2)),0)</f>
        <v>0</v>
      </c>
      <c r="H11" s="49">
        <f>G11</f>
        <v>0</v>
      </c>
      <c r="I11" s="195"/>
      <c r="J11" s="195"/>
      <c r="K11" s="50" t="s">
        <v>30</v>
      </c>
      <c r="L11" s="51">
        <f>ROUNDUP((K4*M11)+(K5*M11*0.75)+(K6*(M11*2)),2)</f>
        <v>0</v>
      </c>
      <c r="M11" s="47">
        <v>0.1</v>
      </c>
      <c r="N11" s="52">
        <f t="shared" si="0"/>
        <v>0.08</v>
      </c>
      <c r="O11" s="53" t="s">
        <v>54</v>
      </c>
      <c r="P11" s="72"/>
    </row>
    <row r="12" spans="1:17" ht="18.75" customHeight="1" x14ac:dyDescent="0.15">
      <c r="A12" s="187"/>
      <c r="B12" s="46"/>
      <c r="C12" s="46" t="s">
        <v>92</v>
      </c>
      <c r="D12" s="47">
        <v>5</v>
      </c>
      <c r="E12" s="48" t="s">
        <v>29</v>
      </c>
      <c r="F12" s="48">
        <f>ROUNDUP(D12*0.75,2)</f>
        <v>3.75</v>
      </c>
      <c r="G12" s="49">
        <f>ROUNDUP((K4*D12)+(K5*D12*0.75)+(K6*(D12*2)),0)</f>
        <v>0</v>
      </c>
      <c r="H12" s="49">
        <f>G12</f>
        <v>0</v>
      </c>
      <c r="I12" s="195"/>
      <c r="J12" s="195"/>
      <c r="K12" s="50" t="s">
        <v>26</v>
      </c>
      <c r="L12" s="51">
        <f>ROUNDUP((K4*M12)+(K5*M12*0.75)+(K6*(M12*2)),2)</f>
        <v>0</v>
      </c>
      <c r="M12" s="47">
        <v>8</v>
      </c>
      <c r="N12" s="52">
        <f t="shared" si="0"/>
        <v>6</v>
      </c>
      <c r="O12" s="53"/>
      <c r="P12" s="72"/>
    </row>
    <row r="13" spans="1:17" ht="18.75" customHeight="1" x14ac:dyDescent="0.15">
      <c r="A13" s="187"/>
      <c r="B13" s="46"/>
      <c r="C13" s="46"/>
      <c r="D13" s="47"/>
      <c r="E13" s="48"/>
      <c r="F13" s="48"/>
      <c r="G13" s="49"/>
      <c r="H13" s="49"/>
      <c r="I13" s="195"/>
      <c r="J13" s="195"/>
      <c r="K13" s="50" t="s">
        <v>30</v>
      </c>
      <c r="L13" s="51">
        <f>ROUNDUP((K4*M13)+(K5*M13*0.75)+(K6*(M13*2)),2)</f>
        <v>0</v>
      </c>
      <c r="M13" s="47">
        <v>0.1</v>
      </c>
      <c r="N13" s="52">
        <f t="shared" si="0"/>
        <v>0.08</v>
      </c>
      <c r="O13" s="53"/>
      <c r="P13" s="72"/>
    </row>
    <row r="14" spans="1:17" ht="18.75" customHeight="1" x14ac:dyDescent="0.15">
      <c r="A14" s="187"/>
      <c r="B14" s="46"/>
      <c r="C14" s="46"/>
      <c r="D14" s="47"/>
      <c r="E14" s="48"/>
      <c r="F14" s="48"/>
      <c r="G14" s="49"/>
      <c r="H14" s="49"/>
      <c r="I14" s="195"/>
      <c r="J14" s="195"/>
      <c r="K14" s="50" t="s">
        <v>31</v>
      </c>
      <c r="L14" s="51">
        <f>ROUNDUP((K4*M14)+(K5*M14*0.75)+(K6*(M14*2)),2)</f>
        <v>0</v>
      </c>
      <c r="M14" s="47">
        <v>0.01</v>
      </c>
      <c r="N14" s="52">
        <f t="shared" si="0"/>
        <v>0.01</v>
      </c>
      <c r="O14" s="53"/>
      <c r="P14" s="72"/>
    </row>
    <row r="15" spans="1:17" ht="18.75" customHeight="1" x14ac:dyDescent="0.15">
      <c r="A15" s="187"/>
      <c r="B15" s="46"/>
      <c r="C15" s="46"/>
      <c r="D15" s="47"/>
      <c r="E15" s="48"/>
      <c r="F15" s="48"/>
      <c r="G15" s="49"/>
      <c r="H15" s="49"/>
      <c r="I15" s="195"/>
      <c r="J15" s="195"/>
      <c r="K15" s="50" t="s">
        <v>25</v>
      </c>
      <c r="L15" s="51">
        <f>ROUNDUP((K4*M15)+(K5*M15*0.75)+(K6*(M15*2)),2)</f>
        <v>0</v>
      </c>
      <c r="M15" s="47">
        <v>1</v>
      </c>
      <c r="N15" s="52">
        <f t="shared" si="0"/>
        <v>0.75</v>
      </c>
      <c r="O15" s="53"/>
      <c r="P15" s="72"/>
    </row>
    <row r="16" spans="1:17" ht="18.75" customHeight="1" x14ac:dyDescent="0.15">
      <c r="A16" s="187"/>
      <c r="B16" s="46"/>
      <c r="C16" s="46"/>
      <c r="D16" s="47"/>
      <c r="E16" s="48"/>
      <c r="F16" s="48"/>
      <c r="G16" s="49"/>
      <c r="H16" s="49"/>
      <c r="I16" s="195"/>
      <c r="J16" s="195"/>
      <c r="K16" s="50" t="s">
        <v>26</v>
      </c>
      <c r="L16" s="51">
        <f>ROUNDUP((K4*M16)+(K5*M16*0.75)+(K6*(M16*2)),2)</f>
        <v>0</v>
      </c>
      <c r="M16" s="47">
        <v>3</v>
      </c>
      <c r="N16" s="52">
        <f t="shared" si="0"/>
        <v>2.25</v>
      </c>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46"/>
      <c r="C18" s="46"/>
      <c r="D18" s="47"/>
      <c r="E18" s="48"/>
      <c r="F18" s="48"/>
      <c r="G18" s="49"/>
      <c r="H18" s="49"/>
      <c r="I18" s="195"/>
      <c r="J18" s="195"/>
      <c r="K18" s="50"/>
      <c r="L18" s="51"/>
      <c r="M18" s="47"/>
      <c r="N18" s="52"/>
      <c r="O18" s="53"/>
      <c r="P18" s="72"/>
    </row>
    <row r="19" spans="1:16" ht="18.75" customHeight="1" x14ac:dyDescent="0.15">
      <c r="A19" s="187"/>
      <c r="B19" s="46"/>
      <c r="C19" s="46"/>
      <c r="D19" s="47"/>
      <c r="E19" s="48"/>
      <c r="F19" s="48"/>
      <c r="G19" s="49"/>
      <c r="H19" s="49"/>
      <c r="I19" s="195"/>
      <c r="J19" s="195"/>
      <c r="K19" s="50"/>
      <c r="L19" s="51"/>
      <c r="M19" s="47"/>
      <c r="N19" s="52"/>
      <c r="O19" s="53"/>
      <c r="P19" s="72"/>
    </row>
    <row r="20" spans="1:16" ht="18.75" customHeight="1" x14ac:dyDescent="0.15">
      <c r="A20" s="187"/>
      <c r="B20" s="54"/>
      <c r="C20" s="54"/>
      <c r="D20" s="55"/>
      <c r="E20" s="56"/>
      <c r="F20" s="56"/>
      <c r="G20" s="57"/>
      <c r="H20" s="57"/>
      <c r="I20" s="196"/>
      <c r="J20" s="196"/>
      <c r="K20" s="58"/>
      <c r="L20" s="59"/>
      <c r="M20" s="55"/>
      <c r="N20" s="60"/>
      <c r="O20" s="61"/>
      <c r="P20" s="73"/>
    </row>
    <row r="21" spans="1:16" ht="18.75" customHeight="1" x14ac:dyDescent="0.15">
      <c r="A21" s="187"/>
      <c r="B21" s="46" t="s">
        <v>93</v>
      </c>
      <c r="C21" s="46" t="s">
        <v>51</v>
      </c>
      <c r="D21" s="47">
        <v>40</v>
      </c>
      <c r="E21" s="48" t="s">
        <v>29</v>
      </c>
      <c r="F21" s="48">
        <f>ROUNDUP(D21*0.75,2)</f>
        <v>30</v>
      </c>
      <c r="G21" s="49">
        <f>ROUNDUP((K4*D21)+(K5*D21*0.75)+(K6*(D21*2)),0)</f>
        <v>0</v>
      </c>
      <c r="H21" s="49">
        <f>G21+(G21*10/100)</f>
        <v>0</v>
      </c>
      <c r="I21" s="197" t="s">
        <v>94</v>
      </c>
      <c r="J21" s="198"/>
      <c r="K21" s="50" t="s">
        <v>39</v>
      </c>
      <c r="L21" s="51">
        <f>ROUNDUP((K4*M21)+(K5*M21*0.75)+(K6*(M21*2)),2)</f>
        <v>0</v>
      </c>
      <c r="M21" s="47">
        <v>0.3</v>
      </c>
      <c r="N21" s="52">
        <f>ROUNDUP(M21*0.75,2)</f>
        <v>0.23</v>
      </c>
      <c r="O21" s="53"/>
      <c r="P21" s="72"/>
    </row>
    <row r="22" spans="1:16" ht="18.75" customHeight="1" x14ac:dyDescent="0.15">
      <c r="A22" s="187"/>
      <c r="B22" s="46"/>
      <c r="C22" s="46" t="s">
        <v>35</v>
      </c>
      <c r="D22" s="47">
        <v>5</v>
      </c>
      <c r="E22" s="48" t="s">
        <v>29</v>
      </c>
      <c r="F22" s="48">
        <f>ROUNDUP(D22*0.75,2)</f>
        <v>3.75</v>
      </c>
      <c r="G22" s="49">
        <f>ROUNDUP((K4*D22)+(K5*D22*0.75)+(K6*(D22*2)),0)</f>
        <v>0</v>
      </c>
      <c r="H22" s="49">
        <f>G22+(G22*2/100)</f>
        <v>0</v>
      </c>
      <c r="I22" s="195"/>
      <c r="J22" s="195"/>
      <c r="K22" s="50" t="s">
        <v>30</v>
      </c>
      <c r="L22" s="51">
        <f>ROUNDUP((K4*M22)+(K5*M22*0.75)+(K6*(M22*2)),2)</f>
        <v>0</v>
      </c>
      <c r="M22" s="47">
        <v>0.1</v>
      </c>
      <c r="N22" s="52">
        <f>ROUNDUP(M22*0.75,2)</f>
        <v>0.08</v>
      </c>
      <c r="O22" s="53"/>
      <c r="P22" s="72"/>
    </row>
    <row r="23" spans="1:16" ht="18.75" customHeight="1" x14ac:dyDescent="0.15">
      <c r="A23" s="187"/>
      <c r="B23" s="46"/>
      <c r="C23" s="46"/>
      <c r="D23" s="47"/>
      <c r="E23" s="48"/>
      <c r="F23" s="48"/>
      <c r="G23" s="49"/>
      <c r="H23" s="49"/>
      <c r="I23" s="195"/>
      <c r="J23" s="195"/>
      <c r="K23" s="50" t="s">
        <v>40</v>
      </c>
      <c r="L23" s="51">
        <f>ROUNDUP((K4*M23)+(K5*M23*0.75)+(K6*(M23*2)),2)</f>
        <v>0</v>
      </c>
      <c r="M23" s="47">
        <v>4</v>
      </c>
      <c r="N23" s="52">
        <f>ROUNDUP(M23*0.75,2)</f>
        <v>3</v>
      </c>
      <c r="O23" s="53"/>
      <c r="P23" s="72" t="s">
        <v>41</v>
      </c>
    </row>
    <row r="24" spans="1:16" ht="18.75" customHeight="1" x14ac:dyDescent="0.15">
      <c r="A24" s="187"/>
      <c r="B24" s="46"/>
      <c r="C24" s="46"/>
      <c r="D24" s="47"/>
      <c r="E24" s="48"/>
      <c r="F24" s="48"/>
      <c r="G24" s="49"/>
      <c r="H24" s="49"/>
      <c r="I24" s="195"/>
      <c r="J24" s="195"/>
      <c r="K24" s="50"/>
      <c r="L24" s="51"/>
      <c r="M24" s="47"/>
      <c r="N24" s="52"/>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46"/>
      <c r="C26" s="46"/>
      <c r="D26" s="47"/>
      <c r="E26" s="48"/>
      <c r="F26" s="48"/>
      <c r="G26" s="49"/>
      <c r="H26" s="49"/>
      <c r="I26" s="195"/>
      <c r="J26" s="195"/>
      <c r="K26" s="50"/>
      <c r="L26" s="51"/>
      <c r="M26" s="47"/>
      <c r="N26" s="52"/>
      <c r="O26" s="53"/>
      <c r="P26" s="72"/>
    </row>
    <row r="27" spans="1:16" ht="18.75" customHeight="1" x14ac:dyDescent="0.15">
      <c r="A27" s="187"/>
      <c r="B27" s="54"/>
      <c r="C27" s="54"/>
      <c r="D27" s="55"/>
      <c r="E27" s="56"/>
      <c r="F27" s="56"/>
      <c r="G27" s="57"/>
      <c r="H27" s="57"/>
      <c r="I27" s="196"/>
      <c r="J27" s="196"/>
      <c r="K27" s="58"/>
      <c r="L27" s="59"/>
      <c r="M27" s="55"/>
      <c r="N27" s="60"/>
      <c r="O27" s="61"/>
      <c r="P27" s="73"/>
    </row>
    <row r="28" spans="1:16" ht="18.75" customHeight="1" x14ac:dyDescent="0.15">
      <c r="A28" s="187"/>
      <c r="B28" s="46" t="s">
        <v>42</v>
      </c>
      <c r="C28" s="46" t="s">
        <v>96</v>
      </c>
      <c r="D28" s="47">
        <v>20</v>
      </c>
      <c r="E28" s="48" t="s">
        <v>29</v>
      </c>
      <c r="F28" s="48">
        <f>ROUNDUP(D28*0.75,2)</f>
        <v>15</v>
      </c>
      <c r="G28" s="49">
        <f>ROUNDUP((K4*D28)+(K5*D28*0.75)+(K6*(D28*2)),0)</f>
        <v>0</v>
      </c>
      <c r="H28" s="49">
        <f>G28</f>
        <v>0</v>
      </c>
      <c r="I28" s="197" t="s">
        <v>95</v>
      </c>
      <c r="J28" s="198"/>
      <c r="K28" s="50" t="s">
        <v>27</v>
      </c>
      <c r="L28" s="51">
        <f>ROUNDUP((K4*M28)+(K5*M28*0.75)+(K6*(M28*2)),2)</f>
        <v>0</v>
      </c>
      <c r="M28" s="47">
        <v>100</v>
      </c>
      <c r="N28" s="52">
        <f>ROUNDUP(M28*0.75,2)</f>
        <v>75</v>
      </c>
      <c r="O28" s="53"/>
      <c r="P28" s="72"/>
    </row>
    <row r="29" spans="1:16" ht="18.75" customHeight="1" x14ac:dyDescent="0.15">
      <c r="A29" s="187"/>
      <c r="B29" s="46"/>
      <c r="C29" s="46" t="s">
        <v>36</v>
      </c>
      <c r="D29" s="47">
        <v>5</v>
      </c>
      <c r="E29" s="48" t="s">
        <v>29</v>
      </c>
      <c r="F29" s="48">
        <f>ROUNDUP(D29*0.75,2)</f>
        <v>3.75</v>
      </c>
      <c r="G29" s="49">
        <f>ROUNDUP((K4*D29)+(K5*D29*0.75)+(K6*(D29*2)),0)</f>
        <v>0</v>
      </c>
      <c r="H29" s="49">
        <f>G29+(G29*3/100)</f>
        <v>0</v>
      </c>
      <c r="I29" s="195"/>
      <c r="J29" s="195"/>
      <c r="K29" s="50" t="s">
        <v>46</v>
      </c>
      <c r="L29" s="51">
        <f>ROUNDUP((K4*M29)+(K5*M29*0.75)+(K6*(M29*2)),2)</f>
        <v>0</v>
      </c>
      <c r="M29" s="47">
        <v>0.5</v>
      </c>
      <c r="N29" s="52">
        <f>ROUNDUP(M29*0.75,2)</f>
        <v>0.38</v>
      </c>
      <c r="O29" s="53"/>
      <c r="P29" s="72" t="s">
        <v>47</v>
      </c>
    </row>
    <row r="30" spans="1:16" ht="18.75" customHeight="1" x14ac:dyDescent="0.15">
      <c r="A30" s="187"/>
      <c r="B30" s="46"/>
      <c r="C30" s="46"/>
      <c r="D30" s="47"/>
      <c r="E30" s="48"/>
      <c r="F30" s="48"/>
      <c r="G30" s="49"/>
      <c r="H30" s="49"/>
      <c r="I30" s="195"/>
      <c r="J30" s="195"/>
      <c r="K30" s="50" t="s">
        <v>30</v>
      </c>
      <c r="L30" s="51">
        <f>ROUNDUP((K4*M30)+(K5*M30*0.75)+(K6*(M30*2)),2)</f>
        <v>0</v>
      </c>
      <c r="M30" s="47">
        <v>0.1</v>
      </c>
      <c r="N30" s="52">
        <f>ROUNDUP(M30*0.75,2)</f>
        <v>0.08</v>
      </c>
      <c r="O30" s="53"/>
      <c r="P30" s="72"/>
    </row>
    <row r="31" spans="1:16" ht="18.75" customHeight="1" x14ac:dyDescent="0.15">
      <c r="A31" s="187"/>
      <c r="B31" s="46"/>
      <c r="C31" s="46"/>
      <c r="D31" s="47"/>
      <c r="E31" s="48"/>
      <c r="F31" s="48"/>
      <c r="G31" s="49"/>
      <c r="H31" s="49"/>
      <c r="I31" s="195"/>
      <c r="J31" s="195"/>
      <c r="K31" s="50"/>
      <c r="L31" s="51"/>
      <c r="M31" s="47"/>
      <c r="N31" s="52"/>
      <c r="O31" s="53"/>
      <c r="P31" s="72"/>
    </row>
    <row r="32" spans="1:16" ht="18.75" customHeight="1" x14ac:dyDescent="0.15">
      <c r="A32" s="187"/>
      <c r="B32" s="54"/>
      <c r="C32" s="54"/>
      <c r="D32" s="55"/>
      <c r="E32" s="56"/>
      <c r="F32" s="56"/>
      <c r="G32" s="57"/>
      <c r="H32" s="57"/>
      <c r="I32" s="196"/>
      <c r="J32" s="196"/>
      <c r="K32" s="58"/>
      <c r="L32" s="59"/>
      <c r="M32" s="55"/>
      <c r="N32" s="60"/>
      <c r="O32" s="61"/>
      <c r="P32" s="73"/>
    </row>
    <row r="33" spans="1:16" ht="18.75" customHeight="1" x14ac:dyDescent="0.15">
      <c r="A33" s="187"/>
      <c r="B33" s="46" t="s">
        <v>68</v>
      </c>
      <c r="C33" s="46" t="s">
        <v>70</v>
      </c>
      <c r="D33" s="76">
        <v>0.16666666666666666</v>
      </c>
      <c r="E33" s="48" t="s">
        <v>55</v>
      </c>
      <c r="F33" s="48">
        <f>ROUNDUP(D33*0.75,2)</f>
        <v>0.13</v>
      </c>
      <c r="G33" s="49">
        <f>ROUNDUP((K4*D33)+(K5*D33*0.75)+(K6*(D33*2)),0)</f>
        <v>0</v>
      </c>
      <c r="H33" s="49">
        <f>G33</f>
        <v>0</v>
      </c>
      <c r="I33" s="197" t="s">
        <v>69</v>
      </c>
      <c r="J33" s="198"/>
      <c r="K33" s="50"/>
      <c r="L33" s="51"/>
      <c r="M33" s="47"/>
      <c r="N33" s="52"/>
      <c r="O33" s="53"/>
      <c r="P33" s="72"/>
    </row>
    <row r="34" spans="1:16" ht="18.75" customHeight="1" x14ac:dyDescent="0.15">
      <c r="A34" s="187"/>
      <c r="B34" s="46"/>
      <c r="C34" s="46"/>
      <c r="D34" s="47"/>
      <c r="E34" s="48"/>
      <c r="F34" s="48"/>
      <c r="G34" s="49"/>
      <c r="H34" s="49"/>
      <c r="I34" s="195"/>
      <c r="J34" s="195"/>
      <c r="K34" s="50"/>
      <c r="L34" s="51"/>
      <c r="M34" s="47"/>
      <c r="N34" s="52"/>
      <c r="O34" s="53"/>
      <c r="P34" s="72"/>
    </row>
    <row r="35" spans="1:16" ht="18.75" customHeight="1" thickBot="1" x14ac:dyDescent="0.2">
      <c r="A35" s="188"/>
      <c r="B35" s="63"/>
      <c r="C35" s="63"/>
      <c r="D35" s="64"/>
      <c r="E35" s="65"/>
      <c r="F35" s="65"/>
      <c r="G35" s="66"/>
      <c r="H35" s="66"/>
      <c r="I35" s="199"/>
      <c r="J35" s="199"/>
      <c r="K35" s="67"/>
      <c r="L35" s="68"/>
      <c r="M35" s="64"/>
      <c r="N35" s="69"/>
      <c r="O35" s="70"/>
      <c r="P35" s="74"/>
    </row>
  </sheetData>
  <mergeCells count="13">
    <mergeCell ref="A9:A35"/>
    <mergeCell ref="I8:J8"/>
    <mergeCell ref="K8:L8"/>
    <mergeCell ref="I9:J20"/>
    <mergeCell ref="I21:J27"/>
    <mergeCell ref="I28:J32"/>
    <mergeCell ref="I33:J35"/>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6384" width="9" style="4"/>
  </cols>
  <sheetData>
    <row r="1" spans="1:14" ht="30.75" customHeight="1" x14ac:dyDescent="0.15">
      <c r="A1" s="177" t="s">
        <v>0</v>
      </c>
      <c r="B1" s="177"/>
      <c r="C1" s="178" t="s">
        <v>1</v>
      </c>
      <c r="D1" s="178"/>
      <c r="E1" s="178"/>
      <c r="F1" s="178"/>
      <c r="G1" s="178"/>
      <c r="H1" s="178"/>
      <c r="I1" s="178"/>
      <c r="J1" s="178"/>
      <c r="K1" s="178"/>
      <c r="L1" s="3"/>
      <c r="M1" s="3"/>
      <c r="N1" s="3"/>
    </row>
    <row r="2" spans="1:14" ht="18.75" customHeight="1" x14ac:dyDescent="0.15">
      <c r="A2" s="1"/>
      <c r="B2" s="1"/>
      <c r="C2" s="2"/>
      <c r="D2" s="5"/>
      <c r="E2" s="2"/>
      <c r="F2" s="6"/>
      <c r="G2" s="6"/>
      <c r="H2" s="6"/>
      <c r="I2" s="2"/>
      <c r="J2" s="2"/>
      <c r="K2" s="179" t="s">
        <v>2</v>
      </c>
      <c r="L2" s="179"/>
      <c r="M2" s="179"/>
      <c r="N2" s="3"/>
    </row>
    <row r="3" spans="1:14" ht="15.75" customHeight="1" x14ac:dyDescent="0.15">
      <c r="A3" s="1"/>
      <c r="B3" s="1"/>
      <c r="C3" s="2"/>
      <c r="D3" s="5"/>
      <c r="E3" s="2"/>
      <c r="F3" s="6"/>
      <c r="G3" s="7"/>
      <c r="H3" s="7"/>
      <c r="I3" s="2"/>
      <c r="J3" s="8"/>
      <c r="K3" s="9" t="s">
        <v>3</v>
      </c>
      <c r="L3" s="10" t="s">
        <v>4</v>
      </c>
      <c r="M3" s="10" t="s">
        <v>5</v>
      </c>
      <c r="N3" s="11"/>
    </row>
    <row r="4" spans="1:14" ht="30" customHeight="1" x14ac:dyDescent="0.15">
      <c r="A4" s="1"/>
      <c r="B4" s="1"/>
      <c r="C4" s="2"/>
      <c r="D4" s="5"/>
      <c r="E4" s="2"/>
      <c r="F4" s="6"/>
      <c r="G4" s="7"/>
      <c r="H4" s="7"/>
      <c r="I4" s="2"/>
      <c r="J4" s="12" t="s">
        <v>6</v>
      </c>
      <c r="K4" s="13"/>
      <c r="L4" s="14"/>
      <c r="M4" s="14"/>
      <c r="N4" s="15"/>
    </row>
    <row r="5" spans="1:14" ht="30" customHeight="1" x14ac:dyDescent="0.15">
      <c r="A5" s="1"/>
      <c r="B5" s="1"/>
      <c r="C5" s="2"/>
      <c r="D5" s="5"/>
      <c r="E5" s="2"/>
      <c r="F5" s="6"/>
      <c r="G5" s="7"/>
      <c r="H5" s="7"/>
      <c r="I5" s="2"/>
      <c r="J5" s="12" t="s">
        <v>7</v>
      </c>
      <c r="K5" s="13"/>
      <c r="L5" s="14"/>
      <c r="M5" s="14"/>
      <c r="N5" s="15"/>
    </row>
    <row r="6" spans="1:14" ht="30" customHeight="1" x14ac:dyDescent="0.15">
      <c r="A6" s="1"/>
      <c r="B6" s="1"/>
      <c r="C6" s="2"/>
      <c r="D6" s="5"/>
      <c r="E6" s="2"/>
      <c r="F6" s="6"/>
      <c r="G6" s="16"/>
      <c r="H6" s="16"/>
      <c r="I6" s="2"/>
      <c r="J6" s="12" t="s">
        <v>8</v>
      </c>
      <c r="K6" s="13"/>
      <c r="L6" s="14"/>
      <c r="M6" s="14"/>
      <c r="N6" s="15"/>
    </row>
    <row r="7" spans="1:14" ht="24" customHeight="1" x14ac:dyDescent="0.25">
      <c r="A7" s="182" t="s">
        <v>222</v>
      </c>
      <c r="B7" s="183"/>
      <c r="C7" s="183"/>
      <c r="D7" s="183"/>
      <c r="E7" s="183"/>
      <c r="F7" s="17"/>
      <c r="G7" s="17"/>
      <c r="H7" s="17"/>
      <c r="I7" s="4"/>
      <c r="J7" s="4"/>
      <c r="K7" s="79"/>
      <c r="L7" s="18"/>
      <c r="M7" s="3"/>
      <c r="N7" s="3"/>
    </row>
    <row r="9" spans="1:14" ht="18.75" customHeight="1" x14ac:dyDescent="0.15">
      <c r="B9" s="82" t="s">
        <v>223</v>
      </c>
    </row>
  </sheetData>
  <mergeCells count="4">
    <mergeCell ref="A1:B1"/>
    <mergeCell ref="C1:K1"/>
    <mergeCell ref="K2:M2"/>
    <mergeCell ref="A7:E7"/>
  </mergeCells>
  <phoneticPr fontId="3"/>
  <printOptions horizontalCentered="1" verticalCentered="1"/>
  <pageMargins left="0.39370078740157483" right="0.39370078740157483" top="0.39370078740157483" bottom="0.39370078740157483" header="0.19685039370078741" footer="0.19685039370078741"/>
  <pageSetup paperSize="12"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195</v>
      </c>
      <c r="B1" s="177"/>
      <c r="C1" s="178" t="s">
        <v>196</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197</v>
      </c>
      <c r="L2" s="179"/>
      <c r="M2" s="179"/>
      <c r="N2" s="3"/>
      <c r="O2" s="4"/>
      <c r="P2" s="4"/>
      <c r="Q2" s="4"/>
    </row>
    <row r="3" spans="1:17" ht="15.75" customHeight="1" x14ac:dyDescent="0.15">
      <c r="A3" s="1"/>
      <c r="B3" s="1"/>
      <c r="C3" s="2"/>
      <c r="D3" s="5"/>
      <c r="E3" s="2"/>
      <c r="F3" s="6"/>
      <c r="G3" s="7"/>
      <c r="H3" s="7"/>
      <c r="I3" s="2"/>
      <c r="J3" s="8"/>
      <c r="K3" s="9" t="s">
        <v>198</v>
      </c>
      <c r="L3" s="10" t="s">
        <v>221</v>
      </c>
      <c r="M3" s="10" t="s">
        <v>200</v>
      </c>
      <c r="N3" s="11"/>
      <c r="O3" s="4"/>
      <c r="P3" s="4"/>
      <c r="Q3" s="4"/>
    </row>
    <row r="4" spans="1:17" ht="30" customHeight="1" x14ac:dyDescent="0.15">
      <c r="A4" s="1"/>
      <c r="B4" s="208" t="s">
        <v>220</v>
      </c>
      <c r="C4" s="208"/>
      <c r="D4" s="5"/>
      <c r="E4" s="2"/>
      <c r="F4" s="6"/>
      <c r="G4" s="7"/>
      <c r="H4" s="7"/>
      <c r="I4" s="2"/>
      <c r="J4" s="12" t="s">
        <v>201</v>
      </c>
      <c r="K4" s="13"/>
      <c r="L4" s="14"/>
      <c r="M4" s="14"/>
      <c r="N4" s="15"/>
      <c r="O4" s="4"/>
      <c r="P4" s="4"/>
      <c r="Q4" s="4"/>
    </row>
    <row r="5" spans="1:17" ht="30" customHeight="1" x14ac:dyDescent="0.15">
      <c r="A5" s="1"/>
      <c r="B5" s="208"/>
      <c r="C5" s="208"/>
      <c r="D5" s="5"/>
      <c r="E5" s="2"/>
      <c r="F5" s="6"/>
      <c r="G5" s="7"/>
      <c r="H5" s="7"/>
      <c r="I5" s="2"/>
      <c r="J5" s="12" t="s">
        <v>202</v>
      </c>
      <c r="K5" s="13"/>
      <c r="L5" s="14"/>
      <c r="M5" s="14"/>
      <c r="N5" s="15"/>
      <c r="O5" s="4"/>
      <c r="P5" s="4"/>
      <c r="Q5" s="4"/>
    </row>
    <row r="6" spans="1:17" ht="30" customHeight="1" x14ac:dyDescent="0.15">
      <c r="A6" s="1"/>
      <c r="B6" s="1"/>
      <c r="C6" s="2"/>
      <c r="D6" s="5"/>
      <c r="E6" s="2"/>
      <c r="F6" s="6"/>
      <c r="G6" s="16"/>
      <c r="H6" s="16"/>
      <c r="I6" s="2"/>
      <c r="J6" s="12" t="s">
        <v>203</v>
      </c>
      <c r="K6" s="13"/>
      <c r="L6" s="14"/>
      <c r="M6" s="14"/>
      <c r="N6" s="15"/>
      <c r="O6" s="180" t="s">
        <v>204</v>
      </c>
      <c r="P6" s="205"/>
      <c r="Q6" s="78"/>
    </row>
    <row r="7" spans="1:17" ht="24" customHeight="1" thickBot="1" x14ac:dyDescent="0.3">
      <c r="A7" s="182" t="s">
        <v>112</v>
      </c>
      <c r="B7" s="183"/>
      <c r="C7" s="183"/>
      <c r="D7" s="183"/>
      <c r="E7" s="183"/>
      <c r="F7" s="17"/>
      <c r="G7" s="17"/>
      <c r="H7" s="17"/>
      <c r="I7" s="4"/>
      <c r="J7" s="4"/>
      <c r="K7" s="81"/>
      <c r="L7" s="18"/>
      <c r="M7" s="3"/>
      <c r="N7" s="3"/>
      <c r="O7" s="184" t="s">
        <v>205</v>
      </c>
      <c r="P7" s="200"/>
      <c r="Q7" s="80"/>
    </row>
    <row r="8" spans="1:17" ht="21.75" thickBot="1" x14ac:dyDescent="0.2">
      <c r="A8" s="62"/>
      <c r="B8" s="30" t="s">
        <v>193</v>
      </c>
      <c r="C8" s="30" t="s">
        <v>206</v>
      </c>
      <c r="D8" s="31" t="s">
        <v>207</v>
      </c>
      <c r="E8" s="30" t="s">
        <v>208</v>
      </c>
      <c r="F8" s="32" t="s">
        <v>209</v>
      </c>
      <c r="G8" s="32" t="s">
        <v>210</v>
      </c>
      <c r="H8" s="33" t="s">
        <v>211</v>
      </c>
      <c r="I8" s="189" t="s">
        <v>212</v>
      </c>
      <c r="J8" s="209"/>
      <c r="K8" s="191" t="s">
        <v>213</v>
      </c>
      <c r="L8" s="192"/>
      <c r="M8" s="34" t="s">
        <v>214</v>
      </c>
      <c r="N8" s="35" t="s">
        <v>215</v>
      </c>
      <c r="O8" s="36" t="s">
        <v>216</v>
      </c>
      <c r="P8" s="37" t="s">
        <v>194</v>
      </c>
      <c r="Q8" s="19"/>
    </row>
    <row r="9" spans="1:17" ht="18.75" customHeight="1" x14ac:dyDescent="0.15">
      <c r="A9" s="186" t="s">
        <v>48</v>
      </c>
      <c r="B9" s="38" t="s">
        <v>80</v>
      </c>
      <c r="C9" s="38" t="s">
        <v>81</v>
      </c>
      <c r="D9" s="77">
        <v>0.5</v>
      </c>
      <c r="E9" s="40" t="s">
        <v>83</v>
      </c>
      <c r="F9" s="40">
        <f>ROUNDUP(D9*0.75,2)</f>
        <v>0.38</v>
      </c>
      <c r="G9" s="41">
        <f>ROUNDUP((K4*D9)+(K5*D9*0.75)+(K6*(D9*2)),0)</f>
        <v>0</v>
      </c>
      <c r="H9" s="41">
        <f>G9</f>
        <v>0</v>
      </c>
      <c r="I9" s="193"/>
      <c r="J9" s="210"/>
      <c r="K9" s="42" t="s">
        <v>23</v>
      </c>
      <c r="L9" s="43">
        <f>ROUNDUP((K4*M9)+(K5*M9*0.75)+(K6*(M9*2)),2)</f>
        <v>0</v>
      </c>
      <c r="M9" s="39">
        <v>110</v>
      </c>
      <c r="N9" s="44">
        <f>ROUNDUP(M9*0.75,2)</f>
        <v>82.5</v>
      </c>
      <c r="O9" s="45" t="s">
        <v>82</v>
      </c>
      <c r="P9" s="71"/>
    </row>
    <row r="10" spans="1:17" ht="18.75" customHeight="1" x14ac:dyDescent="0.15">
      <c r="A10" s="206"/>
      <c r="B10" s="46"/>
      <c r="C10" s="46"/>
      <c r="D10" s="47"/>
      <c r="E10" s="48"/>
      <c r="F10" s="48"/>
      <c r="G10" s="49"/>
      <c r="H10" s="49"/>
      <c r="I10" s="202"/>
      <c r="J10" s="202"/>
      <c r="K10" s="50"/>
      <c r="L10" s="51"/>
      <c r="M10" s="47"/>
      <c r="N10" s="52"/>
      <c r="O10" s="53"/>
      <c r="P10" s="72"/>
    </row>
    <row r="11" spans="1:17" ht="18.75" customHeight="1" x14ac:dyDescent="0.15">
      <c r="A11" s="206"/>
      <c r="B11" s="54"/>
      <c r="C11" s="54"/>
      <c r="D11" s="55"/>
      <c r="E11" s="56"/>
      <c r="F11" s="56"/>
      <c r="G11" s="57"/>
      <c r="H11" s="57"/>
      <c r="I11" s="203"/>
      <c r="J11" s="203"/>
      <c r="K11" s="58"/>
      <c r="L11" s="59"/>
      <c r="M11" s="55"/>
      <c r="N11" s="60"/>
      <c r="O11" s="61"/>
      <c r="P11" s="73"/>
    </row>
    <row r="12" spans="1:17" ht="18.75" customHeight="1" x14ac:dyDescent="0.15">
      <c r="A12" s="206"/>
      <c r="B12" s="46" t="s">
        <v>113</v>
      </c>
      <c r="C12" s="46" t="s">
        <v>115</v>
      </c>
      <c r="D12" s="47">
        <v>1</v>
      </c>
      <c r="E12" s="48" t="s">
        <v>73</v>
      </c>
      <c r="F12" s="48">
        <f>ROUNDUP(D12*0.75,2)</f>
        <v>0.75</v>
      </c>
      <c r="G12" s="49">
        <f>ROUNDUP((K4*D12)+(K5*D12*0.75)+(K6*(D12*2)),0)</f>
        <v>0</v>
      </c>
      <c r="H12" s="49">
        <f>G12</f>
        <v>0</v>
      </c>
      <c r="I12" s="197" t="s">
        <v>114</v>
      </c>
      <c r="J12" s="201"/>
      <c r="K12" s="50" t="s">
        <v>59</v>
      </c>
      <c r="L12" s="51">
        <f>ROUNDUP((K4*M12)+(K5*M12*0.75)+(K6*(M12*2)),2)</f>
        <v>0</v>
      </c>
      <c r="M12" s="47">
        <v>0.5</v>
      </c>
      <c r="N12" s="52">
        <f t="shared" ref="N12:N18" si="0">ROUNDUP(M12*0.75,2)</f>
        <v>0.38</v>
      </c>
      <c r="O12" s="53"/>
      <c r="P12" s="72"/>
    </row>
    <row r="13" spans="1:17" ht="18.75" customHeight="1" x14ac:dyDescent="0.15">
      <c r="A13" s="206"/>
      <c r="B13" s="46"/>
      <c r="C13" s="46" t="s">
        <v>66</v>
      </c>
      <c r="D13" s="47">
        <v>30</v>
      </c>
      <c r="E13" s="48" t="s">
        <v>29</v>
      </c>
      <c r="F13" s="48">
        <f>ROUNDUP(D13*0.75,2)</f>
        <v>22.5</v>
      </c>
      <c r="G13" s="49">
        <f>ROUNDUP((K4*D13)+(K5*D13*0.75)+(K6*(D13*2)),0)</f>
        <v>0</v>
      </c>
      <c r="H13" s="49">
        <f>G13+(G13*15/100)</f>
        <v>0</v>
      </c>
      <c r="I13" s="202"/>
      <c r="J13" s="202"/>
      <c r="K13" s="50" t="s">
        <v>67</v>
      </c>
      <c r="L13" s="51">
        <f>ROUNDUP((K4*M13)+(K5*M13*0.75)+(K6*(M13*2)),2)</f>
        <v>0</v>
      </c>
      <c r="M13" s="47">
        <v>3</v>
      </c>
      <c r="N13" s="52">
        <f t="shared" si="0"/>
        <v>2.25</v>
      </c>
      <c r="O13" s="53"/>
      <c r="P13" s="72"/>
    </row>
    <row r="14" spans="1:17" ht="18.75" customHeight="1" x14ac:dyDescent="0.15">
      <c r="A14" s="206"/>
      <c r="B14" s="46"/>
      <c r="C14" s="46" t="s">
        <v>56</v>
      </c>
      <c r="D14" s="47">
        <v>5</v>
      </c>
      <c r="E14" s="48" t="s">
        <v>29</v>
      </c>
      <c r="F14" s="48">
        <f>ROUNDUP(D14*0.75,2)</f>
        <v>3.75</v>
      </c>
      <c r="G14" s="49">
        <f>ROUNDUP((K4*D14)+(K5*D14*0.75)+(K6*(D14*2)),0)</f>
        <v>0</v>
      </c>
      <c r="H14" s="49">
        <f>G14+(G14*15/100)</f>
        <v>0</v>
      </c>
      <c r="I14" s="202"/>
      <c r="J14" s="202"/>
      <c r="K14" s="50" t="s">
        <v>64</v>
      </c>
      <c r="L14" s="51">
        <f>ROUNDUP((K4*M14)+(K5*M14*0.75)+(K6*(M14*2)),2)</f>
        <v>0</v>
      </c>
      <c r="M14" s="47">
        <v>3</v>
      </c>
      <c r="N14" s="52">
        <f t="shared" si="0"/>
        <v>2.25</v>
      </c>
      <c r="O14" s="53"/>
      <c r="P14" s="72"/>
    </row>
    <row r="15" spans="1:17" ht="18.75" customHeight="1" x14ac:dyDescent="0.15">
      <c r="A15" s="206"/>
      <c r="B15" s="46"/>
      <c r="C15" s="46" t="s">
        <v>36</v>
      </c>
      <c r="D15" s="47">
        <v>5</v>
      </c>
      <c r="E15" s="48" t="s">
        <v>29</v>
      </c>
      <c r="F15" s="48">
        <f>ROUNDUP(D15*0.75,2)</f>
        <v>3.75</v>
      </c>
      <c r="G15" s="49">
        <f>ROUNDUP((K4*D15)+(K5*D15*0.75)+(K6*(D15*2)),0)</f>
        <v>0</v>
      </c>
      <c r="H15" s="49">
        <f>G15+(G15*3/100)</f>
        <v>0</v>
      </c>
      <c r="I15" s="202"/>
      <c r="J15" s="202"/>
      <c r="K15" s="50" t="s">
        <v>39</v>
      </c>
      <c r="L15" s="51">
        <f>ROUNDUP((K4*M15)+(K5*M15*0.75)+(K6*(M15*2)),2)</f>
        <v>0</v>
      </c>
      <c r="M15" s="47">
        <v>1</v>
      </c>
      <c r="N15" s="52">
        <f t="shared" si="0"/>
        <v>0.75</v>
      </c>
      <c r="O15" s="53"/>
      <c r="P15" s="72"/>
    </row>
    <row r="16" spans="1:17" ht="18.75" customHeight="1" x14ac:dyDescent="0.15">
      <c r="A16" s="206"/>
      <c r="B16" s="46"/>
      <c r="C16" s="46" t="s">
        <v>33</v>
      </c>
      <c r="D16" s="47">
        <v>5</v>
      </c>
      <c r="E16" s="48" t="s">
        <v>29</v>
      </c>
      <c r="F16" s="48">
        <f>ROUNDUP(D16*0.75,2)</f>
        <v>3.75</v>
      </c>
      <c r="G16" s="49">
        <f>ROUNDUP((K4*D16)+(K5*D16*0.75)+(K6*(D16*2)),0)</f>
        <v>0</v>
      </c>
      <c r="H16" s="49">
        <f>G16</f>
        <v>0</v>
      </c>
      <c r="I16" s="202"/>
      <c r="J16" s="202"/>
      <c r="K16" s="50" t="s">
        <v>59</v>
      </c>
      <c r="L16" s="51">
        <f>ROUNDUP((K4*M16)+(K5*M16*0.75)+(K6*(M16*2)),2)</f>
        <v>0</v>
      </c>
      <c r="M16" s="47">
        <v>0.5</v>
      </c>
      <c r="N16" s="52">
        <f t="shared" si="0"/>
        <v>0.38</v>
      </c>
      <c r="O16" s="53"/>
      <c r="P16" s="72"/>
    </row>
    <row r="17" spans="1:16" ht="18.75" customHeight="1" x14ac:dyDescent="0.15">
      <c r="A17" s="206"/>
      <c r="B17" s="46"/>
      <c r="C17" s="46"/>
      <c r="D17" s="47"/>
      <c r="E17" s="48"/>
      <c r="F17" s="48"/>
      <c r="G17" s="49"/>
      <c r="H17" s="49"/>
      <c r="I17" s="202"/>
      <c r="J17" s="202"/>
      <c r="K17" s="50" t="s">
        <v>25</v>
      </c>
      <c r="L17" s="51">
        <f>ROUNDUP((K4*M17)+(K5*M17*0.75)+(K6*(M17*2)),2)</f>
        <v>0</v>
      </c>
      <c r="M17" s="47">
        <v>1</v>
      </c>
      <c r="N17" s="52">
        <f t="shared" si="0"/>
        <v>0.75</v>
      </c>
      <c r="O17" s="53"/>
      <c r="P17" s="72"/>
    </row>
    <row r="18" spans="1:16" ht="18.75" customHeight="1" x14ac:dyDescent="0.15">
      <c r="A18" s="206"/>
      <c r="B18" s="46"/>
      <c r="C18" s="46"/>
      <c r="D18" s="47"/>
      <c r="E18" s="48"/>
      <c r="F18" s="48"/>
      <c r="G18" s="49"/>
      <c r="H18" s="49"/>
      <c r="I18" s="202"/>
      <c r="J18" s="202"/>
      <c r="K18" s="50" t="s">
        <v>28</v>
      </c>
      <c r="L18" s="51">
        <f>ROUNDUP((K4*M18)+(K5*M18*0.75)+(K6*(M18*2)),2)</f>
        <v>0</v>
      </c>
      <c r="M18" s="47">
        <v>2</v>
      </c>
      <c r="N18" s="52">
        <f t="shared" si="0"/>
        <v>1.5</v>
      </c>
      <c r="O18" s="53"/>
      <c r="P18" s="72" t="s">
        <v>34</v>
      </c>
    </row>
    <row r="19" spans="1:16" ht="18.75" customHeight="1" x14ac:dyDescent="0.15">
      <c r="A19" s="206"/>
      <c r="B19" s="46"/>
      <c r="C19" s="46"/>
      <c r="D19" s="47"/>
      <c r="E19" s="48"/>
      <c r="F19" s="48"/>
      <c r="G19" s="49"/>
      <c r="H19" s="49"/>
      <c r="I19" s="202"/>
      <c r="J19" s="202"/>
      <c r="K19" s="50"/>
      <c r="L19" s="51"/>
      <c r="M19" s="47"/>
      <c r="N19" s="52"/>
      <c r="O19" s="53"/>
      <c r="P19" s="72"/>
    </row>
    <row r="20" spans="1:16" ht="18.75" customHeight="1" x14ac:dyDescent="0.15">
      <c r="A20" s="206"/>
      <c r="B20" s="46"/>
      <c r="C20" s="46"/>
      <c r="D20" s="47"/>
      <c r="E20" s="48"/>
      <c r="F20" s="48"/>
      <c r="G20" s="49"/>
      <c r="H20" s="49"/>
      <c r="I20" s="202"/>
      <c r="J20" s="202"/>
      <c r="K20" s="50"/>
      <c r="L20" s="51"/>
      <c r="M20" s="47"/>
      <c r="N20" s="52"/>
      <c r="O20" s="53"/>
      <c r="P20" s="72"/>
    </row>
    <row r="21" spans="1:16" ht="18.75" customHeight="1" x14ac:dyDescent="0.15">
      <c r="A21" s="206"/>
      <c r="B21" s="46"/>
      <c r="C21" s="46"/>
      <c r="D21" s="47"/>
      <c r="E21" s="48"/>
      <c r="F21" s="48"/>
      <c r="G21" s="49"/>
      <c r="H21" s="49"/>
      <c r="I21" s="202"/>
      <c r="J21" s="202"/>
      <c r="K21" s="50"/>
      <c r="L21" s="51"/>
      <c r="M21" s="47"/>
      <c r="N21" s="52"/>
      <c r="O21" s="53"/>
      <c r="P21" s="72"/>
    </row>
    <row r="22" spans="1:16" ht="18.75" customHeight="1" x14ac:dyDescent="0.15">
      <c r="A22" s="206"/>
      <c r="B22" s="54"/>
      <c r="C22" s="54"/>
      <c r="D22" s="55"/>
      <c r="E22" s="56"/>
      <c r="F22" s="56"/>
      <c r="G22" s="57"/>
      <c r="H22" s="57"/>
      <c r="I22" s="203"/>
      <c r="J22" s="203"/>
      <c r="K22" s="58"/>
      <c r="L22" s="59"/>
      <c r="M22" s="55"/>
      <c r="N22" s="60"/>
      <c r="O22" s="61"/>
      <c r="P22" s="73"/>
    </row>
    <row r="23" spans="1:16" ht="18.75" customHeight="1" x14ac:dyDescent="0.15">
      <c r="A23" s="206"/>
      <c r="B23" s="46" t="s">
        <v>116</v>
      </c>
      <c r="C23" s="46" t="s">
        <v>44</v>
      </c>
      <c r="D23" s="47">
        <v>30</v>
      </c>
      <c r="E23" s="48" t="s">
        <v>29</v>
      </c>
      <c r="F23" s="48">
        <f>ROUNDUP(D23*0.75,2)</f>
        <v>22.5</v>
      </c>
      <c r="G23" s="49">
        <f>ROUNDUP((K4*D23)+(K5*D23*0.75)+(K6*(D23*2)),0)</f>
        <v>0</v>
      </c>
      <c r="H23" s="49">
        <f>G23+(G23*10/100)</f>
        <v>0</v>
      </c>
      <c r="I23" s="197" t="s">
        <v>117</v>
      </c>
      <c r="J23" s="201"/>
      <c r="K23" s="50" t="s">
        <v>39</v>
      </c>
      <c r="L23" s="51">
        <f>ROUNDUP((K4*M23)+(K5*M23*0.75)+(K6*(M23*2)),2)</f>
        <v>0</v>
      </c>
      <c r="M23" s="47">
        <v>1</v>
      </c>
      <c r="N23" s="52">
        <f>ROUNDUP(M23*0.75,2)</f>
        <v>0.75</v>
      </c>
      <c r="O23" s="53"/>
      <c r="P23" s="72"/>
    </row>
    <row r="24" spans="1:16" ht="18.75" customHeight="1" x14ac:dyDescent="0.15">
      <c r="A24" s="206"/>
      <c r="B24" s="46"/>
      <c r="C24" s="46" t="s">
        <v>35</v>
      </c>
      <c r="D24" s="47">
        <v>10</v>
      </c>
      <c r="E24" s="48" t="s">
        <v>29</v>
      </c>
      <c r="F24" s="48">
        <f>ROUNDUP(D24*0.75,2)</f>
        <v>7.5</v>
      </c>
      <c r="G24" s="49">
        <f>ROUNDUP((K4*D24)+(K5*D24*0.75)+(K6*(D24*2)),0)</f>
        <v>0</v>
      </c>
      <c r="H24" s="49">
        <f>G24+(G24*2/100)</f>
        <v>0</v>
      </c>
      <c r="I24" s="202"/>
      <c r="J24" s="202"/>
      <c r="K24" s="50" t="s">
        <v>58</v>
      </c>
      <c r="L24" s="51">
        <f>ROUNDUP((K4*M24)+(K5*M24*0.75)+(K6*(M24*2)),2)</f>
        <v>0</v>
      </c>
      <c r="M24" s="47">
        <v>0.5</v>
      </c>
      <c r="N24" s="52">
        <f>ROUNDUP(M24*0.75,2)</f>
        <v>0.38</v>
      </c>
      <c r="O24" s="53"/>
      <c r="P24" s="72" t="s">
        <v>38</v>
      </c>
    </row>
    <row r="25" spans="1:16" ht="18.75" customHeight="1" x14ac:dyDescent="0.15">
      <c r="A25" s="206"/>
      <c r="B25" s="46"/>
      <c r="C25" s="46" t="s">
        <v>118</v>
      </c>
      <c r="D25" s="47">
        <v>2</v>
      </c>
      <c r="E25" s="48" t="s">
        <v>29</v>
      </c>
      <c r="F25" s="48">
        <f>ROUNDUP(D25*0.75,2)</f>
        <v>1.5</v>
      </c>
      <c r="G25" s="49">
        <f>ROUNDUP((K4*D25)+(K5*D25*0.75)+(K6*(D25*2)),0)</f>
        <v>0</v>
      </c>
      <c r="H25" s="49">
        <f>G25</f>
        <v>0</v>
      </c>
      <c r="I25" s="202"/>
      <c r="J25" s="202"/>
      <c r="K25" s="50" t="s">
        <v>102</v>
      </c>
      <c r="L25" s="51">
        <f>ROUNDUP((K4*M25)+(K5*M25*0.75)+(K6*(M25*2)),2)</f>
        <v>0</v>
      </c>
      <c r="M25" s="47">
        <v>2</v>
      </c>
      <c r="N25" s="52">
        <f>ROUNDUP(M25*0.75,2)</f>
        <v>1.5</v>
      </c>
      <c r="O25" s="53"/>
      <c r="P25" s="72"/>
    </row>
    <row r="26" spans="1:16" ht="18.75" customHeight="1" x14ac:dyDescent="0.15">
      <c r="A26" s="206"/>
      <c r="B26" s="46"/>
      <c r="C26" s="46"/>
      <c r="D26" s="47"/>
      <c r="E26" s="48"/>
      <c r="F26" s="48"/>
      <c r="G26" s="49"/>
      <c r="H26" s="49"/>
      <c r="I26" s="202"/>
      <c r="J26" s="202"/>
      <c r="K26" s="50" t="s">
        <v>86</v>
      </c>
      <c r="L26" s="51">
        <f>ROUNDUP((K4*M26)+(K5*M26*0.75)+(K6*(M26*2)),2)</f>
        <v>0</v>
      </c>
      <c r="M26" s="47">
        <v>2</v>
      </c>
      <c r="N26" s="52">
        <f>ROUNDUP(M26*0.75,2)</f>
        <v>1.5</v>
      </c>
      <c r="O26" s="53"/>
      <c r="P26" s="72"/>
    </row>
    <row r="27" spans="1:16" ht="18.75" customHeight="1" x14ac:dyDescent="0.15">
      <c r="A27" s="206"/>
      <c r="B27" s="46"/>
      <c r="C27" s="46"/>
      <c r="D27" s="47"/>
      <c r="E27" s="48"/>
      <c r="F27" s="48"/>
      <c r="G27" s="49"/>
      <c r="H27" s="49"/>
      <c r="I27" s="202"/>
      <c r="J27" s="202"/>
      <c r="K27" s="50"/>
      <c r="L27" s="51"/>
      <c r="M27" s="47"/>
      <c r="N27" s="52"/>
      <c r="O27" s="53"/>
      <c r="P27" s="72"/>
    </row>
    <row r="28" spans="1:16" ht="18.75" customHeight="1" x14ac:dyDescent="0.15">
      <c r="A28" s="206"/>
      <c r="B28" s="54"/>
      <c r="C28" s="54"/>
      <c r="D28" s="55"/>
      <c r="E28" s="56"/>
      <c r="F28" s="56"/>
      <c r="G28" s="57"/>
      <c r="H28" s="57"/>
      <c r="I28" s="203"/>
      <c r="J28" s="203"/>
      <c r="K28" s="58"/>
      <c r="L28" s="59"/>
      <c r="M28" s="55"/>
      <c r="N28" s="60"/>
      <c r="O28" s="61"/>
      <c r="P28" s="73"/>
    </row>
    <row r="29" spans="1:16" ht="18.75" customHeight="1" x14ac:dyDescent="0.15">
      <c r="A29" s="206"/>
      <c r="B29" s="46" t="s">
        <v>75</v>
      </c>
      <c r="C29" s="46" t="s">
        <v>63</v>
      </c>
      <c r="D29" s="47">
        <v>3</v>
      </c>
      <c r="E29" s="48" t="s">
        <v>29</v>
      </c>
      <c r="F29" s="48">
        <f>ROUNDUP(D29*0.75,2)</f>
        <v>2.25</v>
      </c>
      <c r="G29" s="49">
        <f>ROUNDUP((K4*D29)+(K5*D29*0.75)+(K6*(D29*2)),0)</f>
        <v>0</v>
      </c>
      <c r="H29" s="49">
        <f>G29</f>
        <v>0</v>
      </c>
      <c r="I29" s="197" t="s">
        <v>43</v>
      </c>
      <c r="J29" s="201"/>
      <c r="K29" s="50" t="s">
        <v>60</v>
      </c>
      <c r="L29" s="51">
        <f>ROUNDUP((K4*M29)+(K5*M29*0.75)+(K6*(M29*2)),2)</f>
        <v>0</v>
      </c>
      <c r="M29" s="47">
        <v>100</v>
      </c>
      <c r="N29" s="52">
        <f>ROUNDUP(M29*0.75,2)</f>
        <v>75</v>
      </c>
      <c r="O29" s="53"/>
      <c r="P29" s="72"/>
    </row>
    <row r="30" spans="1:16" ht="18.75" customHeight="1" x14ac:dyDescent="0.15">
      <c r="A30" s="206"/>
      <c r="B30" s="46"/>
      <c r="C30" s="46" t="s">
        <v>53</v>
      </c>
      <c r="D30" s="76">
        <v>0.25</v>
      </c>
      <c r="E30" s="48" t="s">
        <v>55</v>
      </c>
      <c r="F30" s="48">
        <f>ROUNDUP(D30*0.75,2)</f>
        <v>0.19</v>
      </c>
      <c r="G30" s="49">
        <f>ROUNDUP((K4*D30)+(K5*D30*0.75)+(K6*(D30*2)),0)</f>
        <v>0</v>
      </c>
      <c r="H30" s="49">
        <f>G30</f>
        <v>0</v>
      </c>
      <c r="I30" s="202"/>
      <c r="J30" s="202"/>
      <c r="K30" s="50" t="s">
        <v>30</v>
      </c>
      <c r="L30" s="51">
        <f>ROUNDUP((K4*M30)+(K5*M30*0.75)+(K6*(M30*2)),2)</f>
        <v>0</v>
      </c>
      <c r="M30" s="47">
        <v>0.1</v>
      </c>
      <c r="N30" s="52">
        <f>ROUNDUP(M30*0.75,2)</f>
        <v>0.08</v>
      </c>
      <c r="O30" s="53" t="s">
        <v>54</v>
      </c>
      <c r="P30" s="72"/>
    </row>
    <row r="31" spans="1:16" ht="18.75" customHeight="1" x14ac:dyDescent="0.15">
      <c r="A31" s="206"/>
      <c r="B31" s="46"/>
      <c r="C31" s="46"/>
      <c r="D31" s="47"/>
      <c r="E31" s="48"/>
      <c r="F31" s="48"/>
      <c r="G31" s="49"/>
      <c r="H31" s="49"/>
      <c r="I31" s="202"/>
      <c r="J31" s="202"/>
      <c r="K31" s="50" t="s">
        <v>58</v>
      </c>
      <c r="L31" s="51">
        <f>ROUNDUP((K4*M31)+(K5*M31*0.75)+(K6*(M31*2)),2)</f>
        <v>0</v>
      </c>
      <c r="M31" s="47">
        <v>0.5</v>
      </c>
      <c r="N31" s="52">
        <f>ROUNDUP(M31*0.75,2)</f>
        <v>0.38</v>
      </c>
      <c r="O31" s="53"/>
      <c r="P31" s="72" t="s">
        <v>38</v>
      </c>
    </row>
    <row r="32" spans="1:16" ht="18.75" customHeight="1" x14ac:dyDescent="0.15">
      <c r="A32" s="206"/>
      <c r="B32" s="46"/>
      <c r="C32" s="46"/>
      <c r="D32" s="47"/>
      <c r="E32" s="48"/>
      <c r="F32" s="48"/>
      <c r="G32" s="49"/>
      <c r="H32" s="49"/>
      <c r="I32" s="202"/>
      <c r="J32" s="202"/>
      <c r="K32" s="50"/>
      <c r="L32" s="51"/>
      <c r="M32" s="47"/>
      <c r="N32" s="52"/>
      <c r="O32" s="53"/>
      <c r="P32" s="72"/>
    </row>
    <row r="33" spans="1:16" ht="18.75" customHeight="1" x14ac:dyDescent="0.15">
      <c r="A33" s="206"/>
      <c r="B33" s="54"/>
      <c r="C33" s="54"/>
      <c r="D33" s="55"/>
      <c r="E33" s="56"/>
      <c r="F33" s="56"/>
      <c r="G33" s="57"/>
      <c r="H33" s="57"/>
      <c r="I33" s="203"/>
      <c r="J33" s="203"/>
      <c r="K33" s="58"/>
      <c r="L33" s="59"/>
      <c r="M33" s="55"/>
      <c r="N33" s="60"/>
      <c r="O33" s="61"/>
      <c r="P33" s="73"/>
    </row>
    <row r="34" spans="1:16" ht="18.75" customHeight="1" x14ac:dyDescent="0.15">
      <c r="A34" s="206"/>
      <c r="B34" s="46" t="s">
        <v>119</v>
      </c>
      <c r="C34" s="46" t="s">
        <v>120</v>
      </c>
      <c r="D34" s="76">
        <v>0.125</v>
      </c>
      <c r="E34" s="48" t="s">
        <v>55</v>
      </c>
      <c r="F34" s="48">
        <f>ROUNDUP(D34*0.75,2)</f>
        <v>9.9999999999999992E-2</v>
      </c>
      <c r="G34" s="49">
        <f>ROUNDUP((K4*D34)+(K5*D34*0.75)+(K6*(D34*2)),0)</f>
        <v>0</v>
      </c>
      <c r="H34" s="49">
        <f>G34</f>
        <v>0</v>
      </c>
      <c r="I34" s="197" t="s">
        <v>69</v>
      </c>
      <c r="J34" s="201"/>
      <c r="K34" s="50"/>
      <c r="L34" s="51"/>
      <c r="M34" s="47"/>
      <c r="N34" s="52"/>
      <c r="O34" s="53"/>
      <c r="P34" s="72"/>
    </row>
    <row r="35" spans="1:16" ht="18.75" customHeight="1" thickBot="1" x14ac:dyDescent="0.2">
      <c r="A35" s="207"/>
      <c r="B35" s="63"/>
      <c r="C35" s="63"/>
      <c r="D35" s="64"/>
      <c r="E35" s="65"/>
      <c r="F35" s="65"/>
      <c r="G35" s="66"/>
      <c r="H35" s="66"/>
      <c r="I35" s="204"/>
      <c r="J35" s="204"/>
      <c r="K35" s="67"/>
      <c r="L35" s="68"/>
      <c r="M35" s="64"/>
      <c r="N35" s="69"/>
      <c r="O35" s="70"/>
      <c r="P35" s="74"/>
    </row>
  </sheetData>
  <mergeCells count="15">
    <mergeCell ref="O7:P7"/>
    <mergeCell ref="I23:J28"/>
    <mergeCell ref="I29:J33"/>
    <mergeCell ref="I34:J35"/>
    <mergeCell ref="A1:B1"/>
    <mergeCell ref="C1:K1"/>
    <mergeCell ref="K2:M2"/>
    <mergeCell ref="O6:P6"/>
    <mergeCell ref="A7:E7"/>
    <mergeCell ref="A9:A35"/>
    <mergeCell ref="I12:J22"/>
    <mergeCell ref="B4:C5"/>
    <mergeCell ref="I8:J8"/>
    <mergeCell ref="K8:L8"/>
    <mergeCell ref="I9:J11"/>
  </mergeCells>
  <phoneticPr fontId="3"/>
  <printOptions horizontalCentered="1" verticalCentered="1"/>
  <pageMargins left="0.39370078740157483" right="0.39370078740157483" top="0.39370078740157483" bottom="0.39370078740157483" header="0.19685039370078741" footer="0.19685039370078741"/>
  <pageSetup paperSize="12"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123</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124</v>
      </c>
      <c r="C9" s="38" t="s">
        <v>125</v>
      </c>
      <c r="D9" s="39">
        <v>40</v>
      </c>
      <c r="E9" s="40" t="s">
        <v>29</v>
      </c>
      <c r="F9" s="40">
        <f t="shared" ref="F9:F15" si="0">ROUNDUP(D9*0.75,2)</f>
        <v>30</v>
      </c>
      <c r="G9" s="41">
        <f>ROUNDUP((K4*D9)+(K5*D9*0.75)+(K6*(D9*2)),0)</f>
        <v>0</v>
      </c>
      <c r="H9" s="41">
        <f>G9</f>
        <v>0</v>
      </c>
      <c r="I9" s="193" t="s">
        <v>218</v>
      </c>
      <c r="J9" s="194"/>
      <c r="K9" s="42" t="s">
        <v>60</v>
      </c>
      <c r="L9" s="43">
        <f>ROUNDUP((K4*M9)+(K5*M9*0.75)+(K6*(M9*2)),2)</f>
        <v>0</v>
      </c>
      <c r="M9" s="39">
        <v>130</v>
      </c>
      <c r="N9" s="44">
        <f>ROUNDUP(M9*0.75,2)</f>
        <v>97.5</v>
      </c>
      <c r="O9" s="45" t="s">
        <v>76</v>
      </c>
      <c r="P9" s="71"/>
    </row>
    <row r="10" spans="1:17" ht="18.75" customHeight="1" x14ac:dyDescent="0.15">
      <c r="A10" s="187"/>
      <c r="B10" s="46"/>
      <c r="C10" s="46" t="s">
        <v>126</v>
      </c>
      <c r="D10" s="47">
        <v>30</v>
      </c>
      <c r="E10" s="48" t="s">
        <v>29</v>
      </c>
      <c r="F10" s="48">
        <f t="shared" si="0"/>
        <v>22.5</v>
      </c>
      <c r="G10" s="49">
        <f>ROUNDUP((K4*D10)+(K5*D10*0.75)+(K6*(D10*2)),0)</f>
        <v>0</v>
      </c>
      <c r="H10" s="49">
        <f>G10</f>
        <v>0</v>
      </c>
      <c r="I10" s="195"/>
      <c r="J10" s="195"/>
      <c r="K10" s="50" t="s">
        <v>64</v>
      </c>
      <c r="L10" s="51">
        <f>ROUNDUP((K4*M10)+(K5*M10*0.75)+(K6*(M10*2)),2)</f>
        <v>0</v>
      </c>
      <c r="M10" s="47">
        <v>2</v>
      </c>
      <c r="N10" s="52">
        <f>ROUNDUP(M10*0.75,2)</f>
        <v>1.5</v>
      </c>
      <c r="O10" s="53"/>
      <c r="P10" s="72"/>
    </row>
    <row r="11" spans="1:17" ht="18.75" customHeight="1" x14ac:dyDescent="0.15">
      <c r="A11" s="187"/>
      <c r="B11" s="46"/>
      <c r="C11" s="46" t="s">
        <v>24</v>
      </c>
      <c r="D11" s="47">
        <v>20</v>
      </c>
      <c r="E11" s="48" t="s">
        <v>29</v>
      </c>
      <c r="F11" s="48">
        <f t="shared" si="0"/>
        <v>15</v>
      </c>
      <c r="G11" s="49">
        <f>ROUNDUP((K4*D11)+(K5*D11*0.75)+(K6*(D11*2)),0)</f>
        <v>0</v>
      </c>
      <c r="H11" s="49">
        <f>G11+(G11*6/100)</f>
        <v>0</v>
      </c>
      <c r="I11" s="195"/>
      <c r="J11" s="195"/>
      <c r="K11" s="50" t="s">
        <v>30</v>
      </c>
      <c r="L11" s="51">
        <f>ROUNDUP((K4*M11)+(K5*M11*0.75)+(K6*(M11*2)),2)</f>
        <v>0</v>
      </c>
      <c r="M11" s="47">
        <v>0.1</v>
      </c>
      <c r="N11" s="52">
        <f>ROUNDUP(M11*0.75,2)</f>
        <v>0.08</v>
      </c>
      <c r="O11" s="53"/>
      <c r="P11" s="72"/>
    </row>
    <row r="12" spans="1:17" ht="18.75" customHeight="1" x14ac:dyDescent="0.15">
      <c r="A12" s="187"/>
      <c r="B12" s="46"/>
      <c r="C12" s="46" t="s">
        <v>36</v>
      </c>
      <c r="D12" s="47">
        <v>10</v>
      </c>
      <c r="E12" s="48" t="s">
        <v>29</v>
      </c>
      <c r="F12" s="48">
        <f t="shared" si="0"/>
        <v>7.5</v>
      </c>
      <c r="G12" s="49">
        <f>ROUNDUP((K4*D12)+(K5*D12*0.75)+(K6*(D12*2)),0)</f>
        <v>0</v>
      </c>
      <c r="H12" s="49">
        <f>G12+(G12*3/100)</f>
        <v>0</v>
      </c>
      <c r="I12" s="195"/>
      <c r="J12" s="195"/>
      <c r="K12" s="50" t="s">
        <v>58</v>
      </c>
      <c r="L12" s="51">
        <f>ROUNDUP((K4*M12)+(K5*M12*0.75)+(K6*(M12*2)),2)</f>
        <v>0</v>
      </c>
      <c r="M12" s="47">
        <v>3.5</v>
      </c>
      <c r="N12" s="52">
        <f>ROUNDUP(M12*0.75,2)</f>
        <v>2.63</v>
      </c>
      <c r="O12" s="53"/>
      <c r="P12" s="72" t="s">
        <v>38</v>
      </c>
    </row>
    <row r="13" spans="1:17" ht="18.75" customHeight="1" x14ac:dyDescent="0.15">
      <c r="A13" s="187"/>
      <c r="B13" s="46"/>
      <c r="C13" s="46" t="s">
        <v>85</v>
      </c>
      <c r="D13" s="47">
        <v>10</v>
      </c>
      <c r="E13" s="48" t="s">
        <v>29</v>
      </c>
      <c r="F13" s="48">
        <f t="shared" si="0"/>
        <v>7.5</v>
      </c>
      <c r="G13" s="49">
        <f>ROUNDUP((K4*D13)+(K5*D13*0.75)+(K6*(D13*2)),0)</f>
        <v>0</v>
      </c>
      <c r="H13" s="49">
        <f>G13</f>
        <v>0</v>
      </c>
      <c r="I13" s="195"/>
      <c r="J13" s="195"/>
      <c r="K13" s="50"/>
      <c r="L13" s="51"/>
      <c r="M13" s="47"/>
      <c r="N13" s="52"/>
      <c r="O13" s="53"/>
      <c r="P13" s="72"/>
    </row>
    <row r="14" spans="1:17" ht="18.75" customHeight="1" x14ac:dyDescent="0.15">
      <c r="A14" s="187"/>
      <c r="B14" s="46"/>
      <c r="C14" s="46" t="s">
        <v>122</v>
      </c>
      <c r="D14" s="47">
        <v>5</v>
      </c>
      <c r="E14" s="48" t="s">
        <v>29</v>
      </c>
      <c r="F14" s="48">
        <f t="shared" si="0"/>
        <v>3.75</v>
      </c>
      <c r="G14" s="49">
        <f>ROUNDUP((K4*D14)+(K5*D14*0.75)+(K6*(D14*2)),0)</f>
        <v>0</v>
      </c>
      <c r="H14" s="49">
        <f>G14+(G14*10/100)</f>
        <v>0</v>
      </c>
      <c r="I14" s="195"/>
      <c r="J14" s="195"/>
      <c r="K14" s="50"/>
      <c r="L14" s="51"/>
      <c r="M14" s="47"/>
      <c r="N14" s="52"/>
      <c r="O14" s="53"/>
      <c r="P14" s="72"/>
    </row>
    <row r="15" spans="1:17" ht="18.75" customHeight="1" x14ac:dyDescent="0.15">
      <c r="A15" s="187"/>
      <c r="B15" s="46"/>
      <c r="C15" s="46" t="s">
        <v>63</v>
      </c>
      <c r="D15" s="47">
        <v>5</v>
      </c>
      <c r="E15" s="48" t="s">
        <v>29</v>
      </c>
      <c r="F15" s="48">
        <f t="shared" si="0"/>
        <v>3.75</v>
      </c>
      <c r="G15" s="49">
        <f>ROUNDUP((K4*D15)+(K5*D15*0.75)+(K6*(D15*2)),0)</f>
        <v>0</v>
      </c>
      <c r="H15" s="49">
        <f>G15</f>
        <v>0</v>
      </c>
      <c r="I15" s="195"/>
      <c r="J15" s="195"/>
      <c r="K15" s="50"/>
      <c r="L15" s="51"/>
      <c r="M15" s="47"/>
      <c r="N15" s="52"/>
      <c r="O15" s="53"/>
      <c r="P15" s="72"/>
    </row>
    <row r="16" spans="1:17" ht="18.75" customHeight="1" x14ac:dyDescent="0.15">
      <c r="A16" s="187"/>
      <c r="B16" s="46"/>
      <c r="C16" s="46"/>
      <c r="D16" s="47"/>
      <c r="E16" s="48"/>
      <c r="F16" s="48"/>
      <c r="G16" s="49"/>
      <c r="H16" s="49"/>
      <c r="I16" s="195"/>
      <c r="J16" s="195"/>
      <c r="K16" s="50"/>
      <c r="L16" s="51"/>
      <c r="M16" s="47"/>
      <c r="N16" s="52"/>
      <c r="O16" s="53"/>
      <c r="P16" s="72"/>
    </row>
    <row r="17" spans="1:16" ht="18.75" customHeight="1" x14ac:dyDescent="0.15">
      <c r="A17" s="187"/>
      <c r="B17" s="54"/>
      <c r="C17" s="54"/>
      <c r="D17" s="55"/>
      <c r="E17" s="56"/>
      <c r="F17" s="56"/>
      <c r="G17" s="57"/>
      <c r="H17" s="57"/>
      <c r="I17" s="196"/>
      <c r="J17" s="196"/>
      <c r="K17" s="58"/>
      <c r="L17" s="59"/>
      <c r="M17" s="55"/>
      <c r="N17" s="60"/>
      <c r="O17" s="61"/>
      <c r="P17" s="73"/>
    </row>
    <row r="18" spans="1:16" ht="18.75" customHeight="1" x14ac:dyDescent="0.15">
      <c r="A18" s="187"/>
      <c r="B18" s="46" t="s">
        <v>127</v>
      </c>
      <c r="C18" s="46" t="s">
        <v>129</v>
      </c>
      <c r="D18" s="76">
        <v>0.5</v>
      </c>
      <c r="E18" s="48" t="s">
        <v>55</v>
      </c>
      <c r="F18" s="48">
        <f>ROUNDUP(D18*0.75,2)</f>
        <v>0.38</v>
      </c>
      <c r="G18" s="49">
        <f>ROUNDUP((K4*D18)+(K5*D18*0.75)+(K6*(D18*2)),0)</f>
        <v>0</v>
      </c>
      <c r="H18" s="49">
        <f>G18</f>
        <v>0</v>
      </c>
      <c r="I18" s="197" t="s">
        <v>128</v>
      </c>
      <c r="J18" s="198"/>
      <c r="K18" s="50" t="s">
        <v>72</v>
      </c>
      <c r="L18" s="51">
        <f>ROUNDUP((K4*M18)+(K5*M18*0.75)+(K6*(M18*2)),2)</f>
        <v>0</v>
      </c>
      <c r="M18" s="47">
        <v>5</v>
      </c>
      <c r="N18" s="52">
        <f t="shared" ref="N18:N24" si="1">ROUNDUP(M18*0.75,2)</f>
        <v>3.75</v>
      </c>
      <c r="O18" s="53"/>
      <c r="P18" s="72"/>
    </row>
    <row r="19" spans="1:16" ht="18.75" customHeight="1" x14ac:dyDescent="0.15">
      <c r="A19" s="187"/>
      <c r="B19" s="46"/>
      <c r="C19" s="46" t="s">
        <v>57</v>
      </c>
      <c r="D19" s="47">
        <v>20</v>
      </c>
      <c r="E19" s="48" t="s">
        <v>29</v>
      </c>
      <c r="F19" s="48">
        <f>ROUNDUP(D19*0.75,2)</f>
        <v>15</v>
      </c>
      <c r="G19" s="49">
        <f>ROUNDUP((K4*D19)+(K5*D19*0.75)+(K6*(D19*2)),0)</f>
        <v>0</v>
      </c>
      <c r="H19" s="49">
        <f>G19+(G19*3/100)</f>
        <v>0</v>
      </c>
      <c r="I19" s="195"/>
      <c r="J19" s="195"/>
      <c r="K19" s="50" t="s">
        <v>25</v>
      </c>
      <c r="L19" s="51">
        <f>ROUNDUP((K4*M19)+(K5*M19*0.75)+(K6*(M19*2)),2)</f>
        <v>0</v>
      </c>
      <c r="M19" s="47">
        <v>5</v>
      </c>
      <c r="N19" s="52">
        <f t="shared" si="1"/>
        <v>3.75</v>
      </c>
      <c r="O19" s="53"/>
      <c r="P19" s="72"/>
    </row>
    <row r="20" spans="1:16" ht="18.75" customHeight="1" x14ac:dyDescent="0.15">
      <c r="A20" s="187"/>
      <c r="B20" s="46"/>
      <c r="C20" s="46"/>
      <c r="D20" s="47"/>
      <c r="E20" s="48"/>
      <c r="F20" s="48"/>
      <c r="G20" s="49"/>
      <c r="H20" s="49"/>
      <c r="I20" s="195"/>
      <c r="J20" s="195"/>
      <c r="K20" s="50" t="s">
        <v>39</v>
      </c>
      <c r="L20" s="51">
        <f>ROUNDUP((K4*M20)+(K5*M20*0.75)+(K6*(M20*2)),2)</f>
        <v>0</v>
      </c>
      <c r="M20" s="47">
        <v>2</v>
      </c>
      <c r="N20" s="52">
        <f t="shared" si="1"/>
        <v>1.5</v>
      </c>
      <c r="O20" s="53"/>
      <c r="P20" s="72"/>
    </row>
    <row r="21" spans="1:16" ht="18.75" customHeight="1" x14ac:dyDescent="0.15">
      <c r="A21" s="187"/>
      <c r="B21" s="46"/>
      <c r="C21" s="46"/>
      <c r="D21" s="47"/>
      <c r="E21" s="48"/>
      <c r="F21" s="48"/>
      <c r="G21" s="49"/>
      <c r="H21" s="49"/>
      <c r="I21" s="195"/>
      <c r="J21" s="195"/>
      <c r="K21" s="50" t="s">
        <v>58</v>
      </c>
      <c r="L21" s="51">
        <f>ROUNDUP((K4*M21)+(K5*M21*0.75)+(K6*(M21*2)),2)</f>
        <v>0</v>
      </c>
      <c r="M21" s="47">
        <v>2</v>
      </c>
      <c r="N21" s="52">
        <f t="shared" si="1"/>
        <v>1.5</v>
      </c>
      <c r="O21" s="53"/>
      <c r="P21" s="72" t="s">
        <v>38</v>
      </c>
    </row>
    <row r="22" spans="1:16" ht="18.75" customHeight="1" x14ac:dyDescent="0.15">
      <c r="A22" s="187"/>
      <c r="B22" s="46"/>
      <c r="C22" s="46"/>
      <c r="D22" s="47"/>
      <c r="E22" s="48"/>
      <c r="F22" s="48"/>
      <c r="G22" s="49"/>
      <c r="H22" s="49"/>
      <c r="I22" s="195"/>
      <c r="J22" s="195"/>
      <c r="K22" s="50" t="s">
        <v>64</v>
      </c>
      <c r="L22" s="51">
        <f>ROUNDUP((K4*M22)+(K5*M22*0.75)+(K6*(M22*2)),2)</f>
        <v>0</v>
      </c>
      <c r="M22" s="47">
        <v>2</v>
      </c>
      <c r="N22" s="52">
        <f t="shared" si="1"/>
        <v>1.5</v>
      </c>
      <c r="O22" s="53"/>
      <c r="P22" s="72"/>
    </row>
    <row r="23" spans="1:16" ht="18.75" customHeight="1" x14ac:dyDescent="0.15">
      <c r="A23" s="187"/>
      <c r="B23" s="46"/>
      <c r="C23" s="46"/>
      <c r="D23" s="47"/>
      <c r="E23" s="48"/>
      <c r="F23" s="48"/>
      <c r="G23" s="49"/>
      <c r="H23" s="49"/>
      <c r="I23" s="195"/>
      <c r="J23" s="195"/>
      <c r="K23" s="50" t="s">
        <v>59</v>
      </c>
      <c r="L23" s="51">
        <f>ROUNDUP((K4*M23)+(K5*M23*0.75)+(K6*(M23*2)),2)</f>
        <v>0</v>
      </c>
      <c r="M23" s="47">
        <v>3</v>
      </c>
      <c r="N23" s="52">
        <f t="shared" si="1"/>
        <v>2.25</v>
      </c>
      <c r="O23" s="53"/>
      <c r="P23" s="72"/>
    </row>
    <row r="24" spans="1:16" ht="18.75" customHeight="1" x14ac:dyDescent="0.15">
      <c r="A24" s="187"/>
      <c r="B24" s="46"/>
      <c r="C24" s="46"/>
      <c r="D24" s="47"/>
      <c r="E24" s="48"/>
      <c r="F24" s="48"/>
      <c r="G24" s="49"/>
      <c r="H24" s="49"/>
      <c r="I24" s="195"/>
      <c r="J24" s="195"/>
      <c r="K24" s="50" t="s">
        <v>40</v>
      </c>
      <c r="L24" s="51">
        <f>ROUNDUP((K4*M24)+(K5*M24*0.75)+(K6*(M24*2)),2)</f>
        <v>0</v>
      </c>
      <c r="M24" s="47">
        <v>2</v>
      </c>
      <c r="N24" s="52">
        <f t="shared" si="1"/>
        <v>1.5</v>
      </c>
      <c r="O24" s="53"/>
      <c r="P24" s="72" t="s">
        <v>41</v>
      </c>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54"/>
      <c r="C26" s="54"/>
      <c r="D26" s="55"/>
      <c r="E26" s="56"/>
      <c r="F26" s="56"/>
      <c r="G26" s="57"/>
      <c r="H26" s="57"/>
      <c r="I26" s="196"/>
      <c r="J26" s="196"/>
      <c r="K26" s="58"/>
      <c r="L26" s="59"/>
      <c r="M26" s="55"/>
      <c r="N26" s="60"/>
      <c r="O26" s="61"/>
      <c r="P26" s="73"/>
    </row>
    <row r="27" spans="1:16" ht="18.75" customHeight="1" x14ac:dyDescent="0.15">
      <c r="A27" s="187"/>
      <c r="B27" s="46" t="s">
        <v>68</v>
      </c>
      <c r="C27" s="46" t="s">
        <v>70</v>
      </c>
      <c r="D27" s="76">
        <v>0.16666666666666666</v>
      </c>
      <c r="E27" s="48" t="s">
        <v>55</v>
      </c>
      <c r="F27" s="48">
        <f>ROUNDUP(D27*0.75,2)</f>
        <v>0.13</v>
      </c>
      <c r="G27" s="49">
        <f>ROUNDUP((K4*D27)+(K5*D27*0.75)+(K6*(D27*2)),0)</f>
        <v>0</v>
      </c>
      <c r="H27" s="49">
        <f>G27</f>
        <v>0</v>
      </c>
      <c r="I27" s="197" t="s">
        <v>69</v>
      </c>
      <c r="J27" s="198"/>
      <c r="K27" s="50"/>
      <c r="L27" s="51"/>
      <c r="M27" s="47"/>
      <c r="N27" s="52"/>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thickBot="1" x14ac:dyDescent="0.2">
      <c r="A29" s="188"/>
      <c r="B29" s="63"/>
      <c r="C29" s="63"/>
      <c r="D29" s="64"/>
      <c r="E29" s="65"/>
      <c r="F29" s="65"/>
      <c r="G29" s="66"/>
      <c r="H29" s="66"/>
      <c r="I29" s="199"/>
      <c r="J29" s="199"/>
      <c r="K29" s="67"/>
      <c r="L29" s="68"/>
      <c r="M29" s="64"/>
      <c r="N29" s="69"/>
      <c r="O29" s="70"/>
      <c r="P29" s="74"/>
    </row>
  </sheetData>
  <mergeCells count="12">
    <mergeCell ref="A9:A29"/>
    <mergeCell ref="A1:B1"/>
    <mergeCell ref="C1:K1"/>
    <mergeCell ref="K2:M2"/>
    <mergeCell ref="O6:P6"/>
    <mergeCell ref="A7:E7"/>
    <mergeCell ref="O7:P7"/>
    <mergeCell ref="I8:J8"/>
    <mergeCell ref="K8:L8"/>
    <mergeCell ref="I9:J17"/>
    <mergeCell ref="I18:J26"/>
    <mergeCell ref="I27:J29"/>
  </mergeCells>
  <phoneticPr fontId="3"/>
  <printOptions horizontalCentered="1" verticalCentered="1"/>
  <pageMargins left="0.39370078740157483" right="0.39370078740157483" top="0.39370078740157483" bottom="0.39370078740157483" header="0.19685039370078741" footer="0.19685039370078741"/>
  <pageSetup paperSize="12"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1"/>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131</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132</v>
      </c>
      <c r="C9" s="38" t="s">
        <v>36</v>
      </c>
      <c r="D9" s="39">
        <v>10</v>
      </c>
      <c r="E9" s="40" t="s">
        <v>29</v>
      </c>
      <c r="F9" s="40">
        <f t="shared" ref="F9:F15" si="0">ROUNDUP(D9*0.75,2)</f>
        <v>7.5</v>
      </c>
      <c r="G9" s="41">
        <f>ROUNDUP((K4*D9)+(K5*D9*0.75)+(K6*(D9*2)),0)</f>
        <v>0</v>
      </c>
      <c r="H9" s="41">
        <f>G9+(G9*3/100)</f>
        <v>0</v>
      </c>
      <c r="I9" s="193" t="s">
        <v>133</v>
      </c>
      <c r="J9" s="194"/>
      <c r="K9" s="42" t="s">
        <v>23</v>
      </c>
      <c r="L9" s="43">
        <f>ROUNDUP((K4*M9)+(K5*M9*0.75)+(K6*(M9*2)),2)</f>
        <v>0</v>
      </c>
      <c r="M9" s="39">
        <v>110</v>
      </c>
      <c r="N9" s="44">
        <f>ROUNDUP(M9*0.75,2)</f>
        <v>82.5</v>
      </c>
      <c r="O9" s="45"/>
      <c r="P9" s="71"/>
    </row>
    <row r="10" spans="1:17" ht="18.75" customHeight="1" x14ac:dyDescent="0.15">
      <c r="A10" s="187"/>
      <c r="B10" s="46"/>
      <c r="C10" s="46" t="s">
        <v>106</v>
      </c>
      <c r="D10" s="47">
        <v>20</v>
      </c>
      <c r="E10" s="48" t="s">
        <v>29</v>
      </c>
      <c r="F10" s="48">
        <f t="shared" si="0"/>
        <v>15</v>
      </c>
      <c r="G10" s="49">
        <f>ROUNDUP((K4*D10)+(K5*D10*0.75)+(K6*(D10*2)),0)</f>
        <v>0</v>
      </c>
      <c r="H10" s="49">
        <f>G10</f>
        <v>0</v>
      </c>
      <c r="I10" s="195"/>
      <c r="J10" s="195"/>
      <c r="K10" s="50" t="s">
        <v>25</v>
      </c>
      <c r="L10" s="51">
        <f>ROUNDUP((K4*M10)+(K5*M10*0.75)+(K6*(M10*2)),2)</f>
        <v>0</v>
      </c>
      <c r="M10" s="47">
        <v>1</v>
      </c>
      <c r="N10" s="52">
        <f>ROUNDUP(M10*0.75,2)</f>
        <v>0.75</v>
      </c>
      <c r="O10" s="53"/>
      <c r="P10" s="72"/>
    </row>
    <row r="11" spans="1:17" ht="18.75" customHeight="1" x14ac:dyDescent="0.15">
      <c r="A11" s="187"/>
      <c r="B11" s="46"/>
      <c r="C11" s="46" t="s">
        <v>24</v>
      </c>
      <c r="D11" s="47">
        <v>30</v>
      </c>
      <c r="E11" s="48" t="s">
        <v>29</v>
      </c>
      <c r="F11" s="48">
        <f t="shared" si="0"/>
        <v>22.5</v>
      </c>
      <c r="G11" s="49">
        <f>ROUNDUP((K4*D11)+(K5*D11*0.75)+(K6*(D11*2)),0)</f>
        <v>0</v>
      </c>
      <c r="H11" s="49">
        <f>G11+(G11*6/100)</f>
        <v>0</v>
      </c>
      <c r="I11" s="195"/>
      <c r="J11" s="195"/>
      <c r="K11" s="50" t="s">
        <v>27</v>
      </c>
      <c r="L11" s="51">
        <f>ROUNDUP((K4*M11)+(K5*M11*0.75)+(K6*(M11*2)),2)</f>
        <v>0</v>
      </c>
      <c r="M11" s="47">
        <v>40</v>
      </c>
      <c r="N11" s="52">
        <f>ROUNDUP(M11*0.75,2)</f>
        <v>30</v>
      </c>
      <c r="O11" s="53"/>
      <c r="P11" s="72"/>
    </row>
    <row r="12" spans="1:17" ht="18.75" customHeight="1" x14ac:dyDescent="0.15">
      <c r="A12" s="187"/>
      <c r="B12" s="46"/>
      <c r="C12" s="46" t="s">
        <v>100</v>
      </c>
      <c r="D12" s="47">
        <v>40</v>
      </c>
      <c r="E12" s="48" t="s">
        <v>29</v>
      </c>
      <c r="F12" s="48">
        <f t="shared" si="0"/>
        <v>30</v>
      </c>
      <c r="G12" s="49">
        <f>ROUNDUP((K4*D12)+(K5*D12*0.75)+(K6*(D12*2)),0)</f>
        <v>0</v>
      </c>
      <c r="H12" s="49">
        <f>G12+(G12*10/100)</f>
        <v>0</v>
      </c>
      <c r="I12" s="195"/>
      <c r="J12" s="195"/>
      <c r="K12" s="50"/>
      <c r="L12" s="51"/>
      <c r="M12" s="47"/>
      <c r="N12" s="52"/>
      <c r="O12" s="53"/>
      <c r="P12" s="72"/>
    </row>
    <row r="13" spans="1:17" ht="18.75" customHeight="1" x14ac:dyDescent="0.15">
      <c r="A13" s="187"/>
      <c r="B13" s="46"/>
      <c r="C13" s="46" t="s">
        <v>134</v>
      </c>
      <c r="D13" s="47">
        <v>9</v>
      </c>
      <c r="E13" s="48" t="s">
        <v>29</v>
      </c>
      <c r="F13" s="48">
        <f t="shared" si="0"/>
        <v>6.75</v>
      </c>
      <c r="G13" s="49">
        <f>ROUNDUP((K4*D13)+(K5*D13*0.75)+(K6*(D13*2)),0)</f>
        <v>0</v>
      </c>
      <c r="H13" s="49">
        <f>G13</f>
        <v>0</v>
      </c>
      <c r="I13" s="195"/>
      <c r="J13" s="195"/>
      <c r="K13" s="50"/>
      <c r="L13" s="51"/>
      <c r="M13" s="47"/>
      <c r="N13" s="52"/>
      <c r="O13" s="53" t="s">
        <v>47</v>
      </c>
      <c r="P13" s="72"/>
    </row>
    <row r="14" spans="1:17" ht="18.75" customHeight="1" x14ac:dyDescent="0.15">
      <c r="A14" s="187"/>
      <c r="B14" s="46"/>
      <c r="C14" s="46" t="s">
        <v>49</v>
      </c>
      <c r="D14" s="47">
        <v>30</v>
      </c>
      <c r="E14" s="48" t="s">
        <v>50</v>
      </c>
      <c r="F14" s="48">
        <f t="shared" si="0"/>
        <v>22.5</v>
      </c>
      <c r="G14" s="49">
        <f>ROUNDUP((K4*D14)+(K5*D14*0.75)+(K6*(D14*2)),0)</f>
        <v>0</v>
      </c>
      <c r="H14" s="49">
        <f>G14</f>
        <v>0</v>
      </c>
      <c r="I14" s="195"/>
      <c r="J14" s="195"/>
      <c r="K14" s="50"/>
      <c r="L14" s="51"/>
      <c r="M14" s="47"/>
      <c r="N14" s="52"/>
      <c r="O14" s="53" t="s">
        <v>34</v>
      </c>
      <c r="P14" s="72"/>
    </row>
    <row r="15" spans="1:17" ht="18.75" customHeight="1" x14ac:dyDescent="0.15">
      <c r="A15" s="187"/>
      <c r="B15" s="46"/>
      <c r="C15" s="46" t="s">
        <v>53</v>
      </c>
      <c r="D15" s="76">
        <v>0.5</v>
      </c>
      <c r="E15" s="48" t="s">
        <v>55</v>
      </c>
      <c r="F15" s="48">
        <f t="shared" si="0"/>
        <v>0.38</v>
      </c>
      <c r="G15" s="49">
        <f>ROUNDUP((K4*D15)+(K5*D15*0.75)+(K6*(D15*2)),0)</f>
        <v>0</v>
      </c>
      <c r="H15" s="49">
        <f>G15</f>
        <v>0</v>
      </c>
      <c r="I15" s="195"/>
      <c r="J15" s="195"/>
      <c r="K15" s="50"/>
      <c r="L15" s="51"/>
      <c r="M15" s="47"/>
      <c r="N15" s="52"/>
      <c r="O15" s="53" t="s">
        <v>54</v>
      </c>
      <c r="P15" s="72"/>
    </row>
    <row r="16" spans="1:17" ht="18.75" customHeight="1" x14ac:dyDescent="0.15">
      <c r="A16" s="187"/>
      <c r="B16" s="46"/>
      <c r="C16" s="46"/>
      <c r="D16" s="76"/>
      <c r="E16" s="48"/>
      <c r="F16" s="48"/>
      <c r="G16" s="49"/>
      <c r="H16" s="49"/>
      <c r="I16" s="195"/>
      <c r="J16" s="195"/>
      <c r="K16" s="50"/>
      <c r="L16" s="51"/>
      <c r="M16" s="47"/>
      <c r="N16" s="52"/>
      <c r="O16" s="53"/>
      <c r="P16" s="72"/>
    </row>
    <row r="17" spans="1:16" ht="18.75" customHeight="1" x14ac:dyDescent="0.15">
      <c r="A17" s="187"/>
      <c r="B17" s="46"/>
      <c r="C17" s="46"/>
      <c r="D17" s="76"/>
      <c r="E17" s="48"/>
      <c r="F17" s="48"/>
      <c r="G17" s="49"/>
      <c r="H17" s="49"/>
      <c r="I17" s="195"/>
      <c r="J17" s="195"/>
      <c r="K17" s="50"/>
      <c r="L17" s="51"/>
      <c r="M17" s="47"/>
      <c r="N17" s="52"/>
      <c r="O17" s="53"/>
      <c r="P17" s="72"/>
    </row>
    <row r="18" spans="1:16" ht="18.75" customHeight="1" x14ac:dyDescent="0.15">
      <c r="A18" s="187"/>
      <c r="B18" s="46"/>
      <c r="C18" s="46"/>
      <c r="D18" s="76"/>
      <c r="E18" s="48"/>
      <c r="F18" s="48"/>
      <c r="G18" s="49"/>
      <c r="H18" s="49"/>
      <c r="I18" s="195"/>
      <c r="J18" s="195"/>
      <c r="K18" s="50"/>
      <c r="L18" s="51"/>
      <c r="M18" s="47"/>
      <c r="N18" s="52"/>
      <c r="O18" s="53"/>
      <c r="P18" s="72"/>
    </row>
    <row r="19" spans="1:16" ht="18.75" customHeight="1" x14ac:dyDescent="0.15">
      <c r="A19" s="187"/>
      <c r="B19" s="46"/>
      <c r="C19" s="46"/>
      <c r="D19" s="47"/>
      <c r="E19" s="48"/>
      <c r="F19" s="48"/>
      <c r="G19" s="49"/>
      <c r="H19" s="49"/>
      <c r="I19" s="195"/>
      <c r="J19" s="195"/>
      <c r="K19" s="50"/>
      <c r="L19" s="51"/>
      <c r="M19" s="47"/>
      <c r="N19" s="52"/>
      <c r="O19" s="53"/>
      <c r="P19" s="72"/>
    </row>
    <row r="20" spans="1:16" ht="18.75" customHeight="1" x14ac:dyDescent="0.15">
      <c r="A20" s="187"/>
      <c r="B20" s="54"/>
      <c r="C20" s="54"/>
      <c r="D20" s="55"/>
      <c r="E20" s="56"/>
      <c r="F20" s="56"/>
      <c r="G20" s="57"/>
      <c r="H20" s="57"/>
      <c r="I20" s="196"/>
      <c r="J20" s="196"/>
      <c r="K20" s="58"/>
      <c r="L20" s="59"/>
      <c r="M20" s="55"/>
      <c r="N20" s="60"/>
      <c r="O20" s="61"/>
      <c r="P20" s="73"/>
    </row>
    <row r="21" spans="1:16" ht="18.75" customHeight="1" x14ac:dyDescent="0.15">
      <c r="A21" s="187"/>
      <c r="B21" s="46" t="s">
        <v>135</v>
      </c>
      <c r="C21" s="46" t="s">
        <v>61</v>
      </c>
      <c r="D21" s="47">
        <v>30</v>
      </c>
      <c r="E21" s="48" t="s">
        <v>29</v>
      </c>
      <c r="F21" s="48">
        <f>ROUNDUP(D21*0.75,2)</f>
        <v>22.5</v>
      </c>
      <c r="G21" s="49">
        <f>ROUNDUP((K4*D21)+(K5*D21*0.75)+(K6*(D21*2)),0)</f>
        <v>0</v>
      </c>
      <c r="H21" s="49">
        <f>G21+(G21*6/100)</f>
        <v>0</v>
      </c>
      <c r="I21" s="197" t="s">
        <v>136</v>
      </c>
      <c r="J21" s="198"/>
      <c r="K21" s="50" t="s">
        <v>39</v>
      </c>
      <c r="L21" s="51">
        <f>ROUNDUP((K4*M21)+(K5*M21*0.75)+(K6*(M21*2)),2)</f>
        <v>0</v>
      </c>
      <c r="M21" s="47">
        <v>1.3</v>
      </c>
      <c r="N21" s="52">
        <f>ROUNDUP(M21*0.75,2)</f>
        <v>0.98</v>
      </c>
      <c r="O21" s="53"/>
      <c r="P21" s="72"/>
    </row>
    <row r="22" spans="1:16" ht="18.75" customHeight="1" x14ac:dyDescent="0.15">
      <c r="A22" s="187"/>
      <c r="B22" s="46"/>
      <c r="C22" s="46" t="s">
        <v>99</v>
      </c>
      <c r="D22" s="47">
        <v>20</v>
      </c>
      <c r="E22" s="48" t="s">
        <v>29</v>
      </c>
      <c r="F22" s="48">
        <f>ROUNDUP(D22*0.75,2)</f>
        <v>15</v>
      </c>
      <c r="G22" s="49">
        <f>ROUNDUP((K4*D22)+(K5*D22*0.75)+(K6*(D22*2)),0)</f>
        <v>0</v>
      </c>
      <c r="H22" s="49">
        <f>G22</f>
        <v>0</v>
      </c>
      <c r="I22" s="195"/>
      <c r="J22" s="195"/>
      <c r="K22" s="50" t="s">
        <v>30</v>
      </c>
      <c r="L22" s="51">
        <f>ROUNDUP((K4*M22)+(K5*M22*0.75)+(K6*(M22*2)),2)</f>
        <v>0</v>
      </c>
      <c r="M22" s="47">
        <v>0.15</v>
      </c>
      <c r="N22" s="52">
        <f>ROUNDUP(M22*0.75,2)</f>
        <v>0.12</v>
      </c>
      <c r="O22" s="53"/>
      <c r="P22" s="72"/>
    </row>
    <row r="23" spans="1:16" ht="18.75" customHeight="1" x14ac:dyDescent="0.15">
      <c r="A23" s="187"/>
      <c r="B23" s="46"/>
      <c r="C23" s="46" t="s">
        <v>33</v>
      </c>
      <c r="D23" s="47">
        <v>5</v>
      </c>
      <c r="E23" s="48" t="s">
        <v>29</v>
      </c>
      <c r="F23" s="48">
        <f>ROUNDUP(D23*0.75,2)</f>
        <v>3.75</v>
      </c>
      <c r="G23" s="49">
        <f>ROUNDUP((K4*D23)+(K5*D23*0.75)+(K6*(D23*2)),0)</f>
        <v>0</v>
      </c>
      <c r="H23" s="49">
        <f>G23</f>
        <v>0</v>
      </c>
      <c r="I23" s="195"/>
      <c r="J23" s="195"/>
      <c r="K23" s="50" t="s">
        <v>102</v>
      </c>
      <c r="L23" s="51">
        <f>ROUNDUP((K4*M23)+(K5*M23*0.75)+(K6*(M23*2)),2)</f>
        <v>0</v>
      </c>
      <c r="M23" s="47">
        <v>2</v>
      </c>
      <c r="N23" s="52">
        <f>ROUNDUP(M23*0.75,2)</f>
        <v>1.5</v>
      </c>
      <c r="O23" s="53"/>
      <c r="P23" s="72"/>
    </row>
    <row r="24" spans="1:16" ht="18.75" customHeight="1" x14ac:dyDescent="0.15">
      <c r="A24" s="187"/>
      <c r="B24" s="46"/>
      <c r="C24" s="46"/>
      <c r="D24" s="47"/>
      <c r="E24" s="48"/>
      <c r="F24" s="48"/>
      <c r="G24" s="49"/>
      <c r="H24" s="49"/>
      <c r="I24" s="195"/>
      <c r="J24" s="195"/>
      <c r="K24" s="50" t="s">
        <v>25</v>
      </c>
      <c r="L24" s="51">
        <f>ROUNDUP((K4*M24)+(K5*M24*0.75)+(K6*(M24*2)),2)</f>
        <v>0</v>
      </c>
      <c r="M24" s="47">
        <v>2</v>
      </c>
      <c r="N24" s="52">
        <f>ROUNDUP(M24*0.75,2)</f>
        <v>1.5</v>
      </c>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46"/>
      <c r="C26" s="46"/>
      <c r="D26" s="47"/>
      <c r="E26" s="48"/>
      <c r="F26" s="48"/>
      <c r="G26" s="49"/>
      <c r="H26" s="49"/>
      <c r="I26" s="195"/>
      <c r="J26" s="195"/>
      <c r="K26" s="50"/>
      <c r="L26" s="51"/>
      <c r="M26" s="47"/>
      <c r="N26" s="52"/>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x14ac:dyDescent="0.15">
      <c r="A28" s="187"/>
      <c r="B28" s="54"/>
      <c r="C28" s="54"/>
      <c r="D28" s="55"/>
      <c r="E28" s="56"/>
      <c r="F28" s="56"/>
      <c r="G28" s="57"/>
      <c r="H28" s="57"/>
      <c r="I28" s="196"/>
      <c r="J28" s="196"/>
      <c r="K28" s="58"/>
      <c r="L28" s="59"/>
      <c r="M28" s="55"/>
      <c r="N28" s="60"/>
      <c r="O28" s="61"/>
      <c r="P28" s="73"/>
    </row>
    <row r="29" spans="1:16" ht="18.75" customHeight="1" x14ac:dyDescent="0.15">
      <c r="A29" s="187"/>
      <c r="B29" s="46" t="s">
        <v>119</v>
      </c>
      <c r="C29" s="46" t="s">
        <v>120</v>
      </c>
      <c r="D29" s="76">
        <v>0.125</v>
      </c>
      <c r="E29" s="48" t="s">
        <v>55</v>
      </c>
      <c r="F29" s="48">
        <f>ROUNDUP(D29*0.75,2)</f>
        <v>9.9999999999999992E-2</v>
      </c>
      <c r="G29" s="49">
        <f>ROUNDUP((K4*D29)+(K5*D29*0.75)+(K6*(D29*2)),0)</f>
        <v>0</v>
      </c>
      <c r="H29" s="49">
        <f>G29</f>
        <v>0</v>
      </c>
      <c r="I29" s="197" t="s">
        <v>69</v>
      </c>
      <c r="J29" s="198"/>
      <c r="K29" s="50"/>
      <c r="L29" s="51"/>
      <c r="M29" s="47"/>
      <c r="N29" s="52"/>
      <c r="O29" s="53"/>
      <c r="P29" s="72"/>
    </row>
    <row r="30" spans="1:16" ht="18.75" customHeight="1" x14ac:dyDescent="0.15">
      <c r="A30" s="187"/>
      <c r="B30" s="46"/>
      <c r="C30" s="46"/>
      <c r="D30" s="47"/>
      <c r="E30" s="48"/>
      <c r="F30" s="48"/>
      <c r="G30" s="49"/>
      <c r="H30" s="49"/>
      <c r="I30" s="195"/>
      <c r="J30" s="195"/>
      <c r="K30" s="50"/>
      <c r="L30" s="51"/>
      <c r="M30" s="47"/>
      <c r="N30" s="52"/>
      <c r="O30" s="53"/>
      <c r="P30" s="72"/>
    </row>
    <row r="31" spans="1:16" ht="18.75" customHeight="1" thickBot="1" x14ac:dyDescent="0.2">
      <c r="A31" s="188"/>
      <c r="B31" s="63"/>
      <c r="C31" s="63"/>
      <c r="D31" s="64"/>
      <c r="E31" s="65"/>
      <c r="F31" s="65"/>
      <c r="G31" s="66"/>
      <c r="H31" s="66"/>
      <c r="I31" s="199"/>
      <c r="J31" s="199"/>
      <c r="K31" s="67"/>
      <c r="L31" s="68"/>
      <c r="M31" s="64"/>
      <c r="N31" s="69"/>
      <c r="O31" s="70"/>
      <c r="P31" s="74"/>
    </row>
  </sheetData>
  <mergeCells count="12">
    <mergeCell ref="A9:A31"/>
    <mergeCell ref="A1:B1"/>
    <mergeCell ref="C1:K1"/>
    <mergeCell ref="K2:M2"/>
    <mergeCell ref="O6:P6"/>
    <mergeCell ref="A7:E7"/>
    <mergeCell ref="O7:P7"/>
    <mergeCell ref="I8:J8"/>
    <mergeCell ref="K8:L8"/>
    <mergeCell ref="I9:J20"/>
    <mergeCell ref="I21:J28"/>
    <mergeCell ref="I29:J31"/>
  </mergeCells>
  <phoneticPr fontId="3"/>
  <printOptions horizontalCentered="1" verticalCentered="1"/>
  <pageMargins left="0.39370078740157483" right="0.39370078740157483" top="0.39370078740157483" bottom="0.39370078740157483" header="0.19685039370078741" footer="0.19685039370078741"/>
  <pageSetup paperSize="12"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142</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23</v>
      </c>
      <c r="C9" s="38"/>
      <c r="D9" s="39"/>
      <c r="E9" s="40"/>
      <c r="F9" s="40"/>
      <c r="G9" s="41"/>
      <c r="H9" s="41"/>
      <c r="I9" s="193"/>
      <c r="J9" s="194"/>
      <c r="K9" s="42" t="s">
        <v>23</v>
      </c>
      <c r="L9" s="43">
        <f>ROUNDUP((K4*M9)+(K5*M9*0.75)+(K6*(M9*2)),2)</f>
        <v>0</v>
      </c>
      <c r="M9" s="39">
        <v>110</v>
      </c>
      <c r="N9" s="44">
        <f>ROUNDUP(M9*0.75,2)</f>
        <v>82.5</v>
      </c>
      <c r="O9" s="45"/>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143</v>
      </c>
      <c r="C12" s="46" t="s">
        <v>106</v>
      </c>
      <c r="D12" s="47">
        <v>40</v>
      </c>
      <c r="E12" s="48" t="s">
        <v>29</v>
      </c>
      <c r="F12" s="48">
        <f>ROUNDUP(D12*0.75,2)</f>
        <v>30</v>
      </c>
      <c r="G12" s="49">
        <f>ROUNDUP((K4*D12)+(K5*D12*0.75)+(K6*(D12*2)),0)</f>
        <v>0</v>
      </c>
      <c r="H12" s="49">
        <f>G12</f>
        <v>0</v>
      </c>
      <c r="I12" s="197" t="s">
        <v>144</v>
      </c>
      <c r="J12" s="198"/>
      <c r="K12" s="50" t="s">
        <v>25</v>
      </c>
      <c r="L12" s="51">
        <f>ROUNDUP((K4*M12)+(K5*M12*0.75)+(K6*(M12*2)),2)</f>
        <v>0</v>
      </c>
      <c r="M12" s="47">
        <v>2</v>
      </c>
      <c r="N12" s="52">
        <f>ROUNDUP(M12*0.75,2)</f>
        <v>1.5</v>
      </c>
      <c r="O12" s="53"/>
      <c r="P12" s="72"/>
    </row>
    <row r="13" spans="1:17" ht="18.75" customHeight="1" x14ac:dyDescent="0.15">
      <c r="A13" s="187"/>
      <c r="B13" s="46"/>
      <c r="C13" s="46" t="s">
        <v>100</v>
      </c>
      <c r="D13" s="47">
        <v>50</v>
      </c>
      <c r="E13" s="48" t="s">
        <v>29</v>
      </c>
      <c r="F13" s="48">
        <f>ROUNDUP(D13*0.75,2)</f>
        <v>37.5</v>
      </c>
      <c r="G13" s="49">
        <f>ROUNDUP((K4*D13)+(K5*D13*0.75)+(K6*(D13*2)),0)</f>
        <v>0</v>
      </c>
      <c r="H13" s="49">
        <f>G13+(G13*10/100)</f>
        <v>0</v>
      </c>
      <c r="I13" s="195"/>
      <c r="J13" s="195"/>
      <c r="K13" s="50" t="s">
        <v>60</v>
      </c>
      <c r="L13" s="51">
        <f>ROUNDUP((K4*M13)+(K5*M13*0.75)+(K6*(M13*2)),2)</f>
        <v>0</v>
      </c>
      <c r="M13" s="47">
        <v>30</v>
      </c>
      <c r="N13" s="52">
        <f>ROUNDUP(M13*0.75,2)</f>
        <v>22.5</v>
      </c>
      <c r="O13" s="53"/>
      <c r="P13" s="72"/>
    </row>
    <row r="14" spans="1:17" ht="18.75" customHeight="1" x14ac:dyDescent="0.15">
      <c r="A14" s="187"/>
      <c r="B14" s="46"/>
      <c r="C14" s="46" t="s">
        <v>24</v>
      </c>
      <c r="D14" s="47">
        <v>20</v>
      </c>
      <c r="E14" s="48" t="s">
        <v>29</v>
      </c>
      <c r="F14" s="48">
        <f>ROUNDUP(D14*0.75,2)</f>
        <v>15</v>
      </c>
      <c r="G14" s="49">
        <f>ROUNDUP((K4*D14)+(K5*D14*0.75)+(K6*(D14*2)),0)</f>
        <v>0</v>
      </c>
      <c r="H14" s="49">
        <f>G14+(G14*6/100)</f>
        <v>0</v>
      </c>
      <c r="I14" s="195"/>
      <c r="J14" s="195"/>
      <c r="K14" s="50" t="s">
        <v>39</v>
      </c>
      <c r="L14" s="51">
        <f>ROUNDUP((K4*M14)+(K5*M14*0.75)+(K6*(M14*2)),2)</f>
        <v>0</v>
      </c>
      <c r="M14" s="47">
        <v>2</v>
      </c>
      <c r="N14" s="52">
        <f>ROUNDUP(M14*0.75,2)</f>
        <v>1.5</v>
      </c>
      <c r="O14" s="53"/>
      <c r="P14" s="72"/>
    </row>
    <row r="15" spans="1:17" ht="18.75" customHeight="1" x14ac:dyDescent="0.15">
      <c r="A15" s="187"/>
      <c r="B15" s="46"/>
      <c r="C15" s="46" t="s">
        <v>36</v>
      </c>
      <c r="D15" s="47">
        <v>10</v>
      </c>
      <c r="E15" s="48" t="s">
        <v>29</v>
      </c>
      <c r="F15" s="48">
        <f>ROUNDUP(D15*0.75,2)</f>
        <v>7.5</v>
      </c>
      <c r="G15" s="49">
        <f>ROUNDUP((K4*D15)+(K5*D15*0.75)+(K6*(D15*2)),0)</f>
        <v>0</v>
      </c>
      <c r="H15" s="49">
        <f>G15+(G15*3/100)</f>
        <v>0</v>
      </c>
      <c r="I15" s="195"/>
      <c r="J15" s="195"/>
      <c r="K15" s="50" t="s">
        <v>64</v>
      </c>
      <c r="L15" s="51">
        <f>ROUNDUP((K4*M15)+(K5*M15*0.75)+(K6*(M15*2)),2)</f>
        <v>0</v>
      </c>
      <c r="M15" s="47">
        <v>1</v>
      </c>
      <c r="N15" s="52">
        <f>ROUNDUP(M15*0.75,2)</f>
        <v>0.75</v>
      </c>
      <c r="O15" s="53"/>
      <c r="P15" s="72"/>
    </row>
    <row r="16" spans="1:17" ht="18.75" customHeight="1" x14ac:dyDescent="0.15">
      <c r="A16" s="187"/>
      <c r="B16" s="46"/>
      <c r="C16" s="46" t="s">
        <v>92</v>
      </c>
      <c r="D16" s="47">
        <v>5</v>
      </c>
      <c r="E16" s="48" t="s">
        <v>29</v>
      </c>
      <c r="F16" s="48">
        <f>ROUNDUP(D16*0.75,2)</f>
        <v>3.75</v>
      </c>
      <c r="G16" s="49">
        <f>ROUNDUP((K4*D16)+(K5*D16*0.75)+(K6*(D16*2)),0)</f>
        <v>0</v>
      </c>
      <c r="H16" s="49">
        <f>G16</f>
        <v>0</v>
      </c>
      <c r="I16" s="195"/>
      <c r="J16" s="195"/>
      <c r="K16" s="50" t="s">
        <v>58</v>
      </c>
      <c r="L16" s="51">
        <f>ROUNDUP((K4*M16)+(K5*M16*0.75)+(K6*(M16*2)),2)</f>
        <v>0</v>
      </c>
      <c r="M16" s="47">
        <v>3.6</v>
      </c>
      <c r="N16" s="52">
        <f>ROUNDUP(M16*0.75,2)</f>
        <v>2.7</v>
      </c>
      <c r="O16" s="53"/>
      <c r="P16" s="72" t="s">
        <v>38</v>
      </c>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54"/>
      <c r="C18" s="54"/>
      <c r="D18" s="55"/>
      <c r="E18" s="56"/>
      <c r="F18" s="56"/>
      <c r="G18" s="57"/>
      <c r="H18" s="57"/>
      <c r="I18" s="196"/>
      <c r="J18" s="196"/>
      <c r="K18" s="58"/>
      <c r="L18" s="59"/>
      <c r="M18" s="55"/>
      <c r="N18" s="60"/>
      <c r="O18" s="61"/>
      <c r="P18" s="73"/>
    </row>
    <row r="19" spans="1:16" ht="18.75" customHeight="1" x14ac:dyDescent="0.15">
      <c r="A19" s="187"/>
      <c r="B19" s="46" t="s">
        <v>145</v>
      </c>
      <c r="C19" s="46" t="s">
        <v>44</v>
      </c>
      <c r="D19" s="47">
        <v>30</v>
      </c>
      <c r="E19" s="48" t="s">
        <v>29</v>
      </c>
      <c r="F19" s="48">
        <f>ROUNDUP(D19*0.75,2)</f>
        <v>22.5</v>
      </c>
      <c r="G19" s="49">
        <f>ROUNDUP((K4*D19)+(K5*D19*0.75)+(K6*(D19*2)),0)</f>
        <v>0</v>
      </c>
      <c r="H19" s="49">
        <f>G19+(G19*10/100)</f>
        <v>0</v>
      </c>
      <c r="I19" s="197" t="s">
        <v>146</v>
      </c>
      <c r="J19" s="198"/>
      <c r="K19" s="50" t="s">
        <v>60</v>
      </c>
      <c r="L19" s="51">
        <f>ROUNDUP((K4*M19)+(K5*M19*0.75)+(K6*(M19*2)),2)</f>
        <v>0</v>
      </c>
      <c r="M19" s="47">
        <v>2</v>
      </c>
      <c r="N19" s="52">
        <f>ROUNDUP(M19*0.75,2)</f>
        <v>1.5</v>
      </c>
      <c r="O19" s="53"/>
      <c r="P19" s="72"/>
    </row>
    <row r="20" spans="1:16" ht="18.75" customHeight="1" x14ac:dyDescent="0.15">
      <c r="A20" s="187"/>
      <c r="B20" s="46"/>
      <c r="C20" s="46" t="s">
        <v>35</v>
      </c>
      <c r="D20" s="47">
        <v>10</v>
      </c>
      <c r="E20" s="48" t="s">
        <v>29</v>
      </c>
      <c r="F20" s="48">
        <f>ROUNDUP(D20*0.75,2)</f>
        <v>7.5</v>
      </c>
      <c r="G20" s="49">
        <f>ROUNDUP((K4*D20)+(K5*D20*0.75)+(K6*(D20*2)),0)</f>
        <v>0</v>
      </c>
      <c r="H20" s="49">
        <f>G20+(G20*2/100)</f>
        <v>0</v>
      </c>
      <c r="I20" s="195"/>
      <c r="J20" s="195"/>
      <c r="K20" s="50" t="s">
        <v>58</v>
      </c>
      <c r="L20" s="51">
        <f>ROUNDUP((K4*M20)+(K5*M20*0.75)+(K6*(M20*2)),2)</f>
        <v>0</v>
      </c>
      <c r="M20" s="47">
        <v>1</v>
      </c>
      <c r="N20" s="52">
        <f>ROUNDUP(M20*0.75,2)</f>
        <v>0.75</v>
      </c>
      <c r="O20" s="53"/>
      <c r="P20" s="72" t="s">
        <v>38</v>
      </c>
    </row>
    <row r="21" spans="1:16" ht="18.75" customHeight="1" x14ac:dyDescent="0.15">
      <c r="A21" s="187"/>
      <c r="B21" s="46"/>
      <c r="C21" s="46" t="s">
        <v>138</v>
      </c>
      <c r="D21" s="47">
        <v>3</v>
      </c>
      <c r="E21" s="48" t="s">
        <v>29</v>
      </c>
      <c r="F21" s="48">
        <f>ROUNDUP(D21*0.75,2)</f>
        <v>2.25</v>
      </c>
      <c r="G21" s="49">
        <f>ROUNDUP((K4*D21)+(K5*D21*0.75)+(K6*(D21*2)),0)</f>
        <v>0</v>
      </c>
      <c r="H21" s="49">
        <f>G21</f>
        <v>0</v>
      </c>
      <c r="I21" s="195"/>
      <c r="J21" s="195"/>
      <c r="K21" s="50"/>
      <c r="L21" s="51"/>
      <c r="M21" s="47"/>
      <c r="N21" s="52"/>
      <c r="O21" s="53" t="s">
        <v>121</v>
      </c>
      <c r="P21" s="72"/>
    </row>
    <row r="22" spans="1:16" ht="18.75" customHeight="1" x14ac:dyDescent="0.15">
      <c r="A22" s="187"/>
      <c r="B22" s="46"/>
      <c r="C22" s="46"/>
      <c r="D22" s="47"/>
      <c r="E22" s="48"/>
      <c r="F22" s="48"/>
      <c r="G22" s="49"/>
      <c r="H22" s="49"/>
      <c r="I22" s="195"/>
      <c r="J22" s="195"/>
      <c r="K22" s="50"/>
      <c r="L22" s="51"/>
      <c r="M22" s="47"/>
      <c r="N22" s="52"/>
      <c r="O22" s="53"/>
      <c r="P22" s="72"/>
    </row>
    <row r="23" spans="1:16" ht="18.75" customHeight="1" x14ac:dyDescent="0.15">
      <c r="A23" s="187"/>
      <c r="B23" s="54"/>
      <c r="C23" s="54"/>
      <c r="D23" s="55"/>
      <c r="E23" s="56"/>
      <c r="F23" s="56"/>
      <c r="G23" s="57"/>
      <c r="H23" s="57"/>
      <c r="I23" s="196"/>
      <c r="J23" s="196"/>
      <c r="K23" s="58"/>
      <c r="L23" s="59"/>
      <c r="M23" s="55"/>
      <c r="N23" s="60"/>
      <c r="O23" s="61"/>
      <c r="P23" s="73"/>
    </row>
    <row r="24" spans="1:16" ht="18.75" customHeight="1" x14ac:dyDescent="0.15">
      <c r="A24" s="187"/>
      <c r="B24" s="46" t="s">
        <v>65</v>
      </c>
      <c r="C24" s="46" t="s">
        <v>62</v>
      </c>
      <c r="D24" s="47">
        <v>0.5</v>
      </c>
      <c r="E24" s="48" t="s">
        <v>29</v>
      </c>
      <c r="F24" s="48">
        <f>ROUNDUP(D24*0.75,2)</f>
        <v>0.38</v>
      </c>
      <c r="G24" s="49">
        <f>ROUNDUP((K4*D24)+(K5*D24*0.75)+(K6*(D24*2)),0)</f>
        <v>0</v>
      </c>
      <c r="H24" s="49">
        <f>G24</f>
        <v>0</v>
      </c>
      <c r="I24" s="197" t="s">
        <v>43</v>
      </c>
      <c r="J24" s="198"/>
      <c r="K24" s="50" t="s">
        <v>60</v>
      </c>
      <c r="L24" s="51">
        <f>ROUNDUP((K4*M24)+(K5*M24*0.75)+(K6*(M24*2)),2)</f>
        <v>0</v>
      </c>
      <c r="M24" s="47">
        <v>100</v>
      </c>
      <c r="N24" s="52">
        <f>ROUNDUP(M24*0.75,2)</f>
        <v>75</v>
      </c>
      <c r="O24" s="53"/>
      <c r="P24" s="72"/>
    </row>
    <row r="25" spans="1:16" ht="18.75" customHeight="1" x14ac:dyDescent="0.15">
      <c r="A25" s="187"/>
      <c r="B25" s="46"/>
      <c r="C25" s="46" t="s">
        <v>63</v>
      </c>
      <c r="D25" s="47">
        <v>3</v>
      </c>
      <c r="E25" s="48" t="s">
        <v>29</v>
      </c>
      <c r="F25" s="48">
        <f>ROUNDUP(D25*0.75,2)</f>
        <v>2.25</v>
      </c>
      <c r="G25" s="49">
        <f>ROUNDUP((K4*D25)+(K5*D25*0.75)+(K6*(D25*2)),0)</f>
        <v>0</v>
      </c>
      <c r="H25" s="49">
        <f>G25</f>
        <v>0</v>
      </c>
      <c r="I25" s="195"/>
      <c r="J25" s="195"/>
      <c r="K25" s="50" t="s">
        <v>67</v>
      </c>
      <c r="L25" s="51">
        <f>ROUNDUP((K4*M25)+(K5*M25*0.75)+(K6*(M25*2)),2)</f>
        <v>0</v>
      </c>
      <c r="M25" s="47">
        <v>3</v>
      </c>
      <c r="N25" s="52">
        <f>ROUNDUP(M25*0.75,2)</f>
        <v>2.25</v>
      </c>
      <c r="O25" s="53"/>
      <c r="P25" s="72"/>
    </row>
    <row r="26" spans="1:16" ht="18.75" customHeight="1" x14ac:dyDescent="0.15">
      <c r="A26" s="187"/>
      <c r="B26" s="46"/>
      <c r="C26" s="46"/>
      <c r="D26" s="47"/>
      <c r="E26" s="48"/>
      <c r="F26" s="48"/>
      <c r="G26" s="49"/>
      <c r="H26" s="49"/>
      <c r="I26" s="195"/>
      <c r="J26" s="195"/>
      <c r="K26" s="50"/>
      <c r="L26" s="51"/>
      <c r="M26" s="47"/>
      <c r="N26" s="52"/>
      <c r="O26" s="53"/>
      <c r="P26" s="72"/>
    </row>
    <row r="27" spans="1:16" ht="18.75" customHeight="1" thickBot="1" x14ac:dyDescent="0.2">
      <c r="A27" s="188"/>
      <c r="B27" s="63"/>
      <c r="C27" s="63"/>
      <c r="D27" s="64"/>
      <c r="E27" s="65"/>
      <c r="F27" s="65"/>
      <c r="G27" s="66"/>
      <c r="H27" s="66"/>
      <c r="I27" s="199"/>
      <c r="J27" s="199"/>
      <c r="K27" s="67"/>
      <c r="L27" s="68"/>
      <c r="M27" s="64"/>
      <c r="N27" s="69"/>
      <c r="O27" s="70"/>
      <c r="P27" s="74"/>
    </row>
  </sheetData>
  <mergeCells count="13">
    <mergeCell ref="A9:A27"/>
    <mergeCell ref="I8:J8"/>
    <mergeCell ref="K8:L8"/>
    <mergeCell ref="I9:J11"/>
    <mergeCell ref="I12:J18"/>
    <mergeCell ref="I19:J23"/>
    <mergeCell ref="I24: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147</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23</v>
      </c>
      <c r="C9" s="38"/>
      <c r="D9" s="39"/>
      <c r="E9" s="40"/>
      <c r="F9" s="40"/>
      <c r="G9" s="41"/>
      <c r="H9" s="41"/>
      <c r="I9" s="193"/>
      <c r="J9" s="194"/>
      <c r="K9" s="42" t="s">
        <v>23</v>
      </c>
      <c r="L9" s="43">
        <f>ROUNDUP((K4*M9)+(K5*M9*0.75)+(K6*(M9*2)),2)</f>
        <v>0</v>
      </c>
      <c r="M9" s="39">
        <v>110</v>
      </c>
      <c r="N9" s="44">
        <f>ROUNDUP(M9*0.75,2)</f>
        <v>82.5</v>
      </c>
      <c r="O9" s="45"/>
      <c r="P9" s="71"/>
    </row>
    <row r="10" spans="1:17" ht="18.75" customHeight="1" x14ac:dyDescent="0.15">
      <c r="A10" s="187"/>
      <c r="B10" s="46"/>
      <c r="C10" s="46"/>
      <c r="D10" s="47"/>
      <c r="E10" s="48"/>
      <c r="F10" s="48"/>
      <c r="G10" s="49"/>
      <c r="H10" s="49"/>
      <c r="I10" s="195"/>
      <c r="J10" s="195"/>
      <c r="K10" s="50"/>
      <c r="L10" s="51"/>
      <c r="M10" s="47"/>
      <c r="N10" s="52"/>
      <c r="O10" s="53"/>
      <c r="P10" s="72"/>
    </row>
    <row r="11" spans="1:17" ht="18.75" customHeight="1" x14ac:dyDescent="0.15">
      <c r="A11" s="187"/>
      <c r="B11" s="54"/>
      <c r="C11" s="54"/>
      <c r="D11" s="55"/>
      <c r="E11" s="56"/>
      <c r="F11" s="56"/>
      <c r="G11" s="57"/>
      <c r="H11" s="57"/>
      <c r="I11" s="196"/>
      <c r="J11" s="196"/>
      <c r="K11" s="58"/>
      <c r="L11" s="59"/>
      <c r="M11" s="55"/>
      <c r="N11" s="60"/>
      <c r="O11" s="61"/>
      <c r="P11" s="73"/>
    </row>
    <row r="12" spans="1:17" ht="18.75" customHeight="1" x14ac:dyDescent="0.15">
      <c r="A12" s="187"/>
      <c r="B12" s="46" t="s">
        <v>148</v>
      </c>
      <c r="C12" s="46" t="s">
        <v>130</v>
      </c>
      <c r="D12" s="47">
        <v>1</v>
      </c>
      <c r="E12" s="48" t="s">
        <v>73</v>
      </c>
      <c r="F12" s="48">
        <f>ROUNDUP(D12*0.75,2)</f>
        <v>0.75</v>
      </c>
      <c r="G12" s="49">
        <f>ROUNDUP((K4*D12)+(K5*D12*0.75)+(K6*(D12*2)),0)</f>
        <v>0</v>
      </c>
      <c r="H12" s="49">
        <f>G12</f>
        <v>0</v>
      </c>
      <c r="I12" s="197" t="s">
        <v>149</v>
      </c>
      <c r="J12" s="198"/>
      <c r="K12" s="50" t="s">
        <v>52</v>
      </c>
      <c r="L12" s="51">
        <f>ROUNDUP((K4*M12)+(K5*M12*0.75)+(K6*(M12*2)),2)</f>
        <v>0</v>
      </c>
      <c r="M12" s="47">
        <v>3</v>
      </c>
      <c r="N12" s="52">
        <f>ROUNDUP(M12*0.75,2)</f>
        <v>2.25</v>
      </c>
      <c r="O12" s="53"/>
      <c r="P12" s="72" t="s">
        <v>38</v>
      </c>
    </row>
    <row r="13" spans="1:17" ht="18.75" customHeight="1" x14ac:dyDescent="0.15">
      <c r="A13" s="187"/>
      <c r="B13" s="46"/>
      <c r="C13" s="46" t="s">
        <v>53</v>
      </c>
      <c r="D13" s="76">
        <v>0.25</v>
      </c>
      <c r="E13" s="48" t="s">
        <v>55</v>
      </c>
      <c r="F13" s="48">
        <f>ROUNDUP(D13*0.75,2)</f>
        <v>0.19</v>
      </c>
      <c r="G13" s="49">
        <f>ROUNDUP((K4*D13)+(K5*D13*0.75)+(K6*(D13*2)),0)</f>
        <v>0</v>
      </c>
      <c r="H13" s="49">
        <f>G13</f>
        <v>0</v>
      </c>
      <c r="I13" s="195"/>
      <c r="J13" s="195"/>
      <c r="K13" s="50" t="s">
        <v>25</v>
      </c>
      <c r="L13" s="51">
        <f>ROUNDUP((K4*M13)+(K5*M13*0.75)+(K6*(M13*2)),2)</f>
        <v>0</v>
      </c>
      <c r="M13" s="47">
        <v>2</v>
      </c>
      <c r="N13" s="52">
        <f>ROUNDUP(M13*0.75,2)</f>
        <v>1.5</v>
      </c>
      <c r="O13" s="53" t="s">
        <v>54</v>
      </c>
      <c r="P13" s="72"/>
    </row>
    <row r="14" spans="1:17" ht="18.75" customHeight="1" x14ac:dyDescent="0.15">
      <c r="A14" s="187"/>
      <c r="B14" s="46"/>
      <c r="C14" s="46" t="s">
        <v>96</v>
      </c>
      <c r="D14" s="47">
        <v>5</v>
      </c>
      <c r="E14" s="48" t="s">
        <v>29</v>
      </c>
      <c r="F14" s="48">
        <f>ROUNDUP(D14*0.75,2)</f>
        <v>3.75</v>
      </c>
      <c r="G14" s="49">
        <f>ROUNDUP((K4*D14)+(K5*D14*0.75)+(K6*(D14*2)),0)</f>
        <v>0</v>
      </c>
      <c r="H14" s="49">
        <f>G14</f>
        <v>0</v>
      </c>
      <c r="I14" s="195"/>
      <c r="J14" s="195"/>
      <c r="K14" s="50" t="s">
        <v>40</v>
      </c>
      <c r="L14" s="51">
        <f>ROUNDUP((K4*M14)+(K5*M14*0.75)+(K6*(M14*2)),2)</f>
        <v>0</v>
      </c>
      <c r="M14" s="47">
        <v>4</v>
      </c>
      <c r="N14" s="52">
        <f>ROUNDUP(M14*0.75,2)</f>
        <v>3</v>
      </c>
      <c r="O14" s="53"/>
      <c r="P14" s="72" t="s">
        <v>41</v>
      </c>
    </row>
    <row r="15" spans="1:17" ht="18.75" customHeight="1" x14ac:dyDescent="0.15">
      <c r="A15" s="187"/>
      <c r="B15" s="46"/>
      <c r="C15" s="46" t="s">
        <v>57</v>
      </c>
      <c r="D15" s="47">
        <v>20</v>
      </c>
      <c r="E15" s="48" t="s">
        <v>29</v>
      </c>
      <c r="F15" s="48">
        <f>ROUNDUP(D15*0.75,2)</f>
        <v>15</v>
      </c>
      <c r="G15" s="49">
        <f>ROUNDUP((K4*D15)+(K5*D15*0.75)+(K6*(D15*2)),0)</f>
        <v>0</v>
      </c>
      <c r="H15" s="49">
        <f>G15+(G15*3/100)</f>
        <v>0</v>
      </c>
      <c r="I15" s="195"/>
      <c r="J15" s="195"/>
      <c r="K15" s="50" t="s">
        <v>30</v>
      </c>
      <c r="L15" s="51">
        <f>ROUNDUP((K4*M15)+(K5*M15*0.75)+(K6*(M15*2)),2)</f>
        <v>0</v>
      </c>
      <c r="M15" s="47">
        <v>0.1</v>
      </c>
      <c r="N15" s="52">
        <f>ROUNDUP(M15*0.75,2)</f>
        <v>0.08</v>
      </c>
      <c r="O15" s="53"/>
      <c r="P15" s="72"/>
    </row>
    <row r="16" spans="1:17" ht="18.75" customHeight="1" x14ac:dyDescent="0.15">
      <c r="A16" s="187"/>
      <c r="B16" s="46"/>
      <c r="C16" s="46"/>
      <c r="D16" s="47"/>
      <c r="E16" s="48"/>
      <c r="F16" s="48"/>
      <c r="G16" s="49"/>
      <c r="H16" s="49"/>
      <c r="I16" s="195"/>
      <c r="J16" s="195"/>
      <c r="K16" s="50" t="s">
        <v>31</v>
      </c>
      <c r="L16" s="51">
        <f>ROUNDUP((K4*M16)+(K5*M16*0.75)+(K6*(M16*2)),2)</f>
        <v>0</v>
      </c>
      <c r="M16" s="47">
        <v>0.01</v>
      </c>
      <c r="N16" s="52">
        <f>ROUNDUP(M16*0.75,2)</f>
        <v>0.01</v>
      </c>
      <c r="O16" s="53"/>
      <c r="P16" s="72"/>
    </row>
    <row r="17" spans="1:16" ht="18.75" customHeight="1" x14ac:dyDescent="0.15">
      <c r="A17" s="187"/>
      <c r="B17" s="46"/>
      <c r="C17" s="46"/>
      <c r="D17" s="47"/>
      <c r="E17" s="48"/>
      <c r="F17" s="48"/>
      <c r="G17" s="49"/>
      <c r="H17" s="49"/>
      <c r="I17" s="195"/>
      <c r="J17" s="195"/>
      <c r="K17" s="50"/>
      <c r="L17" s="51"/>
      <c r="M17" s="47"/>
      <c r="N17" s="52"/>
      <c r="O17" s="53"/>
      <c r="P17" s="72"/>
    </row>
    <row r="18" spans="1:16" ht="18.75" customHeight="1" x14ac:dyDescent="0.15">
      <c r="A18" s="187"/>
      <c r="B18" s="46"/>
      <c r="C18" s="46"/>
      <c r="D18" s="47"/>
      <c r="E18" s="48"/>
      <c r="F18" s="48"/>
      <c r="G18" s="49"/>
      <c r="H18" s="49"/>
      <c r="I18" s="195"/>
      <c r="J18" s="195"/>
      <c r="K18" s="50"/>
      <c r="L18" s="51"/>
      <c r="M18" s="47"/>
      <c r="N18" s="52"/>
      <c r="O18" s="53"/>
      <c r="P18" s="72"/>
    </row>
    <row r="19" spans="1:16" ht="18.75" customHeight="1" x14ac:dyDescent="0.15">
      <c r="A19" s="187"/>
      <c r="B19" s="46"/>
      <c r="C19" s="46"/>
      <c r="D19" s="47"/>
      <c r="E19" s="48"/>
      <c r="F19" s="48"/>
      <c r="G19" s="49"/>
      <c r="H19" s="49"/>
      <c r="I19" s="195"/>
      <c r="J19" s="195"/>
      <c r="K19" s="50"/>
      <c r="L19" s="51"/>
      <c r="M19" s="47"/>
      <c r="N19" s="52"/>
      <c r="O19" s="53"/>
      <c r="P19" s="72"/>
    </row>
    <row r="20" spans="1:16" ht="18.75" customHeight="1" x14ac:dyDescent="0.15">
      <c r="A20" s="187"/>
      <c r="B20" s="54"/>
      <c r="C20" s="54"/>
      <c r="D20" s="55"/>
      <c r="E20" s="56"/>
      <c r="F20" s="56"/>
      <c r="G20" s="57"/>
      <c r="H20" s="57"/>
      <c r="I20" s="196"/>
      <c r="J20" s="196"/>
      <c r="K20" s="58"/>
      <c r="L20" s="59"/>
      <c r="M20" s="55"/>
      <c r="N20" s="60"/>
      <c r="O20" s="61"/>
      <c r="P20" s="73"/>
    </row>
    <row r="21" spans="1:16" ht="18.75" customHeight="1" x14ac:dyDescent="0.15">
      <c r="A21" s="187"/>
      <c r="B21" s="46" t="s">
        <v>150</v>
      </c>
      <c r="C21" s="46" t="s">
        <v>51</v>
      </c>
      <c r="D21" s="47">
        <v>20</v>
      </c>
      <c r="E21" s="48" t="s">
        <v>29</v>
      </c>
      <c r="F21" s="48">
        <f>ROUNDUP(D21*0.75,2)</f>
        <v>15</v>
      </c>
      <c r="G21" s="49">
        <f>ROUNDUP((K4*D21)+(K5*D21*0.75)+(K6*(D21*2)),0)</f>
        <v>0</v>
      </c>
      <c r="H21" s="49">
        <f>G21+(G21*10/100)</f>
        <v>0</v>
      </c>
      <c r="I21" s="197" t="s">
        <v>219</v>
      </c>
      <c r="J21" s="198"/>
      <c r="K21" s="50" t="s">
        <v>72</v>
      </c>
      <c r="L21" s="51">
        <f>ROUNDUP((K4*M21)+(K5*M21*0.75)+(K6*(M21*2)),2)</f>
        <v>0</v>
      </c>
      <c r="M21" s="47">
        <v>1</v>
      </c>
      <c r="N21" s="52">
        <f>ROUNDUP(M21*0.75,2)</f>
        <v>0.75</v>
      </c>
      <c r="O21" s="53"/>
      <c r="P21" s="72"/>
    </row>
    <row r="22" spans="1:16" ht="18.75" customHeight="1" x14ac:dyDescent="0.15">
      <c r="A22" s="187"/>
      <c r="B22" s="46"/>
      <c r="C22" s="46" t="s">
        <v>45</v>
      </c>
      <c r="D22" s="47">
        <v>10</v>
      </c>
      <c r="E22" s="48" t="s">
        <v>29</v>
      </c>
      <c r="F22" s="48">
        <f>ROUNDUP(D22*0.75,2)</f>
        <v>7.5</v>
      </c>
      <c r="G22" s="49">
        <f>ROUNDUP((K4*D22)+(K5*D22*0.75)+(K6*(D22*2)),0)</f>
        <v>0</v>
      </c>
      <c r="H22" s="49">
        <f>G22+(G22*10/100)</f>
        <v>0</v>
      </c>
      <c r="I22" s="195"/>
      <c r="J22" s="195"/>
      <c r="K22" s="50" t="s">
        <v>25</v>
      </c>
      <c r="L22" s="51">
        <f>ROUNDUP((K4*M22)+(K5*M22*0.75)+(K6*(M22*2)),2)</f>
        <v>0</v>
      </c>
      <c r="M22" s="47">
        <v>3</v>
      </c>
      <c r="N22" s="52">
        <f>ROUNDUP(M22*0.75,2)</f>
        <v>2.25</v>
      </c>
      <c r="O22" s="53"/>
      <c r="P22" s="72"/>
    </row>
    <row r="23" spans="1:16" ht="18.75" customHeight="1" x14ac:dyDescent="0.15">
      <c r="A23" s="187"/>
      <c r="B23" s="46"/>
      <c r="C23" s="46" t="s">
        <v>101</v>
      </c>
      <c r="D23" s="47">
        <v>0.5</v>
      </c>
      <c r="E23" s="48" t="s">
        <v>29</v>
      </c>
      <c r="F23" s="48">
        <f>ROUNDUP(D23*0.75,2)</f>
        <v>0.38</v>
      </c>
      <c r="G23" s="49">
        <f>ROUNDUP((K4*D23)+(K5*D23*0.75)+(K6*(D23*2)),0)</f>
        <v>0</v>
      </c>
      <c r="H23" s="49">
        <f>G23</f>
        <v>0</v>
      </c>
      <c r="I23" s="195"/>
      <c r="J23" s="195"/>
      <c r="K23" s="50" t="s">
        <v>30</v>
      </c>
      <c r="L23" s="51">
        <f>ROUNDUP((K4*M23)+(K5*M23*0.75)+(K6*(M23*2)),2)</f>
        <v>0</v>
      </c>
      <c r="M23" s="47">
        <v>0.2</v>
      </c>
      <c r="N23" s="52">
        <f>ROUNDUP(M23*0.75,2)</f>
        <v>0.15</v>
      </c>
      <c r="O23" s="53"/>
      <c r="P23" s="72"/>
    </row>
    <row r="24" spans="1:16" ht="18.75" customHeight="1" x14ac:dyDescent="0.15">
      <c r="A24" s="187"/>
      <c r="B24" s="46"/>
      <c r="C24" s="46"/>
      <c r="D24" s="47"/>
      <c r="E24" s="48"/>
      <c r="F24" s="48"/>
      <c r="G24" s="49"/>
      <c r="H24" s="49"/>
      <c r="I24" s="195"/>
      <c r="J24" s="195"/>
      <c r="K24" s="50"/>
      <c r="L24" s="51"/>
      <c r="M24" s="47"/>
      <c r="N24" s="52"/>
      <c r="O24" s="53"/>
      <c r="P24" s="72"/>
    </row>
    <row r="25" spans="1:16" ht="18.75" customHeight="1" x14ac:dyDescent="0.15">
      <c r="A25" s="187"/>
      <c r="B25" s="46"/>
      <c r="C25" s="46"/>
      <c r="D25" s="47"/>
      <c r="E25" s="48"/>
      <c r="F25" s="48"/>
      <c r="G25" s="49"/>
      <c r="H25" s="49"/>
      <c r="I25" s="195"/>
      <c r="J25" s="195"/>
      <c r="K25" s="50"/>
      <c r="L25" s="51"/>
      <c r="M25" s="47"/>
      <c r="N25" s="52"/>
      <c r="O25" s="53"/>
      <c r="P25" s="72"/>
    </row>
    <row r="26" spans="1:16" ht="18.75" customHeight="1" x14ac:dyDescent="0.15">
      <c r="A26" s="187"/>
      <c r="B26" s="46"/>
      <c r="C26" s="46"/>
      <c r="D26" s="47"/>
      <c r="E26" s="48"/>
      <c r="F26" s="48"/>
      <c r="G26" s="49"/>
      <c r="H26" s="49"/>
      <c r="I26" s="195"/>
      <c r="J26" s="195"/>
      <c r="K26" s="50"/>
      <c r="L26" s="51"/>
      <c r="M26" s="47"/>
      <c r="N26" s="52"/>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x14ac:dyDescent="0.15">
      <c r="A29" s="187"/>
      <c r="B29" s="54"/>
      <c r="C29" s="54"/>
      <c r="D29" s="55"/>
      <c r="E29" s="56"/>
      <c r="F29" s="56"/>
      <c r="G29" s="57"/>
      <c r="H29" s="57"/>
      <c r="I29" s="196"/>
      <c r="J29" s="196"/>
      <c r="K29" s="58"/>
      <c r="L29" s="59"/>
      <c r="M29" s="55"/>
      <c r="N29" s="60"/>
      <c r="O29" s="61"/>
      <c r="P29" s="73"/>
    </row>
    <row r="30" spans="1:16" ht="18.75" customHeight="1" x14ac:dyDescent="0.15">
      <c r="A30" s="187"/>
      <c r="B30" s="46" t="s">
        <v>42</v>
      </c>
      <c r="C30" s="46" t="s">
        <v>66</v>
      </c>
      <c r="D30" s="47">
        <v>20</v>
      </c>
      <c r="E30" s="48" t="s">
        <v>29</v>
      </c>
      <c r="F30" s="48">
        <f>ROUNDUP(D30*0.75,2)</f>
        <v>15</v>
      </c>
      <c r="G30" s="49">
        <f>ROUNDUP((K4*D30)+(K5*D30*0.75)+(K6*(D30*2)),0)</f>
        <v>0</v>
      </c>
      <c r="H30" s="49">
        <f>G30+(G30*15/100)</f>
        <v>0</v>
      </c>
      <c r="I30" s="197" t="s">
        <v>43</v>
      </c>
      <c r="J30" s="198"/>
      <c r="K30" s="50" t="s">
        <v>27</v>
      </c>
      <c r="L30" s="51">
        <f>ROUNDUP((K4*M30)+(K5*M30*0.75)+(K6*(M30*2)),2)</f>
        <v>0</v>
      </c>
      <c r="M30" s="47">
        <v>100</v>
      </c>
      <c r="N30" s="52">
        <f>ROUNDUP(M30*0.75,2)</f>
        <v>75</v>
      </c>
      <c r="O30" s="53"/>
      <c r="P30" s="72"/>
    </row>
    <row r="31" spans="1:16" ht="18.75" customHeight="1" x14ac:dyDescent="0.15">
      <c r="A31" s="187"/>
      <c r="B31" s="46"/>
      <c r="C31" s="46" t="s">
        <v>36</v>
      </c>
      <c r="D31" s="47">
        <v>5</v>
      </c>
      <c r="E31" s="48" t="s">
        <v>29</v>
      </c>
      <c r="F31" s="48">
        <f>ROUNDUP(D31*0.75,2)</f>
        <v>3.75</v>
      </c>
      <c r="G31" s="49">
        <f>ROUNDUP((K4*D31)+(K5*D31*0.75)+(K6*(D31*2)),0)</f>
        <v>0</v>
      </c>
      <c r="H31" s="49">
        <f>G31+(G31*3/100)</f>
        <v>0</v>
      </c>
      <c r="I31" s="195"/>
      <c r="J31" s="195"/>
      <c r="K31" s="50" t="s">
        <v>46</v>
      </c>
      <c r="L31" s="51">
        <f>ROUNDUP((K4*M31)+(K5*M31*0.75)+(K6*(M31*2)),2)</f>
        <v>0</v>
      </c>
      <c r="M31" s="47">
        <v>0.5</v>
      </c>
      <c r="N31" s="52">
        <f>ROUNDUP(M31*0.75,2)</f>
        <v>0.38</v>
      </c>
      <c r="O31" s="53"/>
      <c r="P31" s="72" t="s">
        <v>47</v>
      </c>
    </row>
    <row r="32" spans="1:16" ht="18.75" customHeight="1" x14ac:dyDescent="0.15">
      <c r="A32" s="187"/>
      <c r="B32" s="46"/>
      <c r="C32" s="46"/>
      <c r="D32" s="47"/>
      <c r="E32" s="48"/>
      <c r="F32" s="48"/>
      <c r="G32" s="49"/>
      <c r="H32" s="49"/>
      <c r="I32" s="195"/>
      <c r="J32" s="195"/>
      <c r="K32" s="50" t="s">
        <v>30</v>
      </c>
      <c r="L32" s="51">
        <f>ROUNDUP((K4*M32)+(K5*M32*0.75)+(K6*(M32*2)),2)</f>
        <v>0</v>
      </c>
      <c r="M32" s="47">
        <v>0.1</v>
      </c>
      <c r="N32" s="52">
        <f>ROUNDUP(M32*0.75,2)</f>
        <v>0.08</v>
      </c>
      <c r="O32" s="53"/>
      <c r="P32" s="72"/>
    </row>
    <row r="33" spans="1:16" ht="18.75" customHeight="1" x14ac:dyDescent="0.15">
      <c r="A33" s="187"/>
      <c r="B33" s="46"/>
      <c r="C33" s="46"/>
      <c r="D33" s="47"/>
      <c r="E33" s="48"/>
      <c r="F33" s="48"/>
      <c r="G33" s="49"/>
      <c r="H33" s="49"/>
      <c r="I33" s="195"/>
      <c r="J33" s="195"/>
      <c r="K33" s="50"/>
      <c r="L33" s="51"/>
      <c r="M33" s="47"/>
      <c r="N33" s="52"/>
      <c r="O33" s="53"/>
      <c r="P33" s="72"/>
    </row>
    <row r="34" spans="1:16" ht="18.75" customHeight="1" x14ac:dyDescent="0.15">
      <c r="A34" s="187"/>
      <c r="B34" s="54"/>
      <c r="C34" s="54"/>
      <c r="D34" s="55"/>
      <c r="E34" s="56"/>
      <c r="F34" s="56"/>
      <c r="G34" s="57"/>
      <c r="H34" s="57"/>
      <c r="I34" s="196"/>
      <c r="J34" s="196"/>
      <c r="K34" s="58"/>
      <c r="L34" s="59"/>
      <c r="M34" s="55"/>
      <c r="N34" s="60"/>
      <c r="O34" s="61"/>
      <c r="P34" s="73"/>
    </row>
    <row r="35" spans="1:16" ht="18.75" customHeight="1" x14ac:dyDescent="0.15">
      <c r="A35" s="187"/>
      <c r="B35" s="46" t="s">
        <v>77</v>
      </c>
      <c r="C35" s="46" t="s">
        <v>79</v>
      </c>
      <c r="D35" s="47">
        <v>40</v>
      </c>
      <c r="E35" s="48" t="s">
        <v>29</v>
      </c>
      <c r="F35" s="48">
        <f>ROUNDUP(D35*0.75,2)</f>
        <v>30</v>
      </c>
      <c r="G35" s="49">
        <f>ROUNDUP((K4*D35)+(K5*D35*0.75)+(K6*(D35*2)),0)</f>
        <v>0</v>
      </c>
      <c r="H35" s="49">
        <f>G35</f>
        <v>0</v>
      </c>
      <c r="I35" s="197" t="s">
        <v>78</v>
      </c>
      <c r="J35" s="198"/>
      <c r="K35" s="50" t="s">
        <v>39</v>
      </c>
      <c r="L35" s="51">
        <f>ROUNDUP((K4*M35)+(K5*M35*0.75)+(K6*(M35*2)),2)</f>
        <v>0</v>
      </c>
      <c r="M35" s="47">
        <v>1</v>
      </c>
      <c r="N35" s="52">
        <f>ROUNDUP(M35*0.75,2)</f>
        <v>0.75</v>
      </c>
      <c r="O35" s="53" t="s">
        <v>34</v>
      </c>
      <c r="P35" s="72"/>
    </row>
    <row r="36" spans="1:16" ht="18.75" customHeight="1" x14ac:dyDescent="0.15">
      <c r="A36" s="187"/>
      <c r="B36" s="46"/>
      <c r="C36" s="46"/>
      <c r="D36" s="47"/>
      <c r="E36" s="48"/>
      <c r="F36" s="48"/>
      <c r="G36" s="49"/>
      <c r="H36" s="49"/>
      <c r="I36" s="195"/>
      <c r="J36" s="195"/>
      <c r="K36" s="50"/>
      <c r="L36" s="51"/>
      <c r="M36" s="47"/>
      <c r="N36" s="52"/>
      <c r="O36" s="53"/>
      <c r="P36" s="72"/>
    </row>
    <row r="37" spans="1:16" ht="18.75" customHeight="1" thickBot="1" x14ac:dyDescent="0.2">
      <c r="A37" s="188"/>
      <c r="B37" s="63"/>
      <c r="C37" s="63"/>
      <c r="D37" s="64"/>
      <c r="E37" s="65"/>
      <c r="F37" s="65"/>
      <c r="G37" s="66"/>
      <c r="H37" s="66"/>
      <c r="I37" s="199"/>
      <c r="J37" s="199"/>
      <c r="K37" s="67"/>
      <c r="L37" s="68"/>
      <c r="M37" s="64"/>
      <c r="N37" s="69"/>
      <c r="O37" s="70"/>
      <c r="P37" s="74"/>
    </row>
  </sheetData>
  <mergeCells count="14">
    <mergeCell ref="I35:J37"/>
    <mergeCell ref="A9:A37"/>
    <mergeCell ref="I8:J8"/>
    <mergeCell ref="K8:L8"/>
    <mergeCell ref="I9:J11"/>
    <mergeCell ref="I12:J20"/>
    <mergeCell ref="I21:J29"/>
    <mergeCell ref="I30:J34"/>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177" t="s">
        <v>0</v>
      </c>
      <c r="B1" s="177"/>
      <c r="C1" s="178" t="s">
        <v>1</v>
      </c>
      <c r="D1" s="178"/>
      <c r="E1" s="178"/>
      <c r="F1" s="178"/>
      <c r="G1" s="178"/>
      <c r="H1" s="178"/>
      <c r="I1" s="178"/>
      <c r="J1" s="178"/>
      <c r="K1" s="178"/>
      <c r="L1" s="3"/>
      <c r="M1" s="3"/>
      <c r="N1" s="3"/>
      <c r="O1" s="4"/>
      <c r="P1" s="4"/>
      <c r="Q1" s="4"/>
    </row>
    <row r="2" spans="1:17" ht="18.75" customHeight="1" x14ac:dyDescent="0.15">
      <c r="A2" s="1"/>
      <c r="B2" s="1"/>
      <c r="C2" s="2"/>
      <c r="D2" s="5"/>
      <c r="E2" s="2"/>
      <c r="F2" s="6"/>
      <c r="G2" s="6"/>
      <c r="H2" s="6"/>
      <c r="I2" s="2"/>
      <c r="J2" s="2"/>
      <c r="K2" s="179" t="s">
        <v>2</v>
      </c>
      <c r="L2" s="179"/>
      <c r="M2" s="179"/>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80" t="s">
        <v>9</v>
      </c>
      <c r="P6" s="181"/>
      <c r="Q6" s="78"/>
    </row>
    <row r="7" spans="1:17" ht="24" customHeight="1" thickBot="1" x14ac:dyDescent="0.3">
      <c r="A7" s="182" t="s">
        <v>151</v>
      </c>
      <c r="B7" s="183"/>
      <c r="C7" s="183"/>
      <c r="D7" s="183"/>
      <c r="E7" s="183"/>
      <c r="F7" s="17"/>
      <c r="G7" s="17"/>
      <c r="H7" s="17"/>
      <c r="I7" s="4"/>
      <c r="J7" s="4"/>
      <c r="K7" s="79"/>
      <c r="L7" s="18"/>
      <c r="M7" s="3"/>
      <c r="N7" s="3"/>
      <c r="O7" s="184" t="s">
        <v>71</v>
      </c>
      <c r="P7" s="185"/>
      <c r="Q7" s="80"/>
    </row>
    <row r="8" spans="1:17" ht="21.75" thickBot="1" x14ac:dyDescent="0.2">
      <c r="A8" s="62"/>
      <c r="B8" s="30" t="s">
        <v>10</v>
      </c>
      <c r="C8" s="30" t="s">
        <v>11</v>
      </c>
      <c r="D8" s="31" t="s">
        <v>12</v>
      </c>
      <c r="E8" s="30" t="s">
        <v>13</v>
      </c>
      <c r="F8" s="32" t="s">
        <v>14</v>
      </c>
      <c r="G8" s="32" t="s">
        <v>15</v>
      </c>
      <c r="H8" s="33" t="s">
        <v>16</v>
      </c>
      <c r="I8" s="189" t="s">
        <v>17</v>
      </c>
      <c r="J8" s="190"/>
      <c r="K8" s="191" t="s">
        <v>18</v>
      </c>
      <c r="L8" s="192"/>
      <c r="M8" s="34" t="s">
        <v>19</v>
      </c>
      <c r="N8" s="35" t="s">
        <v>20</v>
      </c>
      <c r="O8" s="36" t="s">
        <v>21</v>
      </c>
      <c r="P8" s="37" t="s">
        <v>22</v>
      </c>
      <c r="Q8" s="19"/>
    </row>
    <row r="9" spans="1:17" ht="18.75" customHeight="1" x14ac:dyDescent="0.15">
      <c r="A9" s="186" t="s">
        <v>48</v>
      </c>
      <c r="B9" s="38" t="s">
        <v>152</v>
      </c>
      <c r="C9" s="38" t="s">
        <v>154</v>
      </c>
      <c r="D9" s="39">
        <v>30</v>
      </c>
      <c r="E9" s="40" t="s">
        <v>29</v>
      </c>
      <c r="F9" s="40">
        <f>ROUNDUP(D9*0.75,2)</f>
        <v>22.5</v>
      </c>
      <c r="G9" s="41">
        <f>ROUNDUP((K4*D9)+(K5*D9*0.75)+(K6*(D9*2)),0)</f>
        <v>0</v>
      </c>
      <c r="H9" s="41">
        <f>G9</f>
        <v>0</v>
      </c>
      <c r="I9" s="193" t="s">
        <v>153</v>
      </c>
      <c r="J9" s="194"/>
      <c r="K9" s="42" t="s">
        <v>23</v>
      </c>
      <c r="L9" s="43">
        <f>ROUNDUP((K4*M9)+(K5*M9*0.75)+(K6*(M9*2)),2)</f>
        <v>0</v>
      </c>
      <c r="M9" s="39">
        <v>110</v>
      </c>
      <c r="N9" s="44">
        <f t="shared" ref="N9:N19" si="0">ROUNDUP(M9*0.75,2)</f>
        <v>82.5</v>
      </c>
      <c r="O9" s="45"/>
      <c r="P9" s="71"/>
    </row>
    <row r="10" spans="1:17" ht="18.75" customHeight="1" x14ac:dyDescent="0.15">
      <c r="A10" s="187"/>
      <c r="B10" s="46"/>
      <c r="C10" s="46" t="s">
        <v>85</v>
      </c>
      <c r="D10" s="47">
        <v>20</v>
      </c>
      <c r="E10" s="48" t="s">
        <v>29</v>
      </c>
      <c r="F10" s="48">
        <f>ROUNDUP(D10*0.75,2)</f>
        <v>15</v>
      </c>
      <c r="G10" s="49">
        <f>ROUNDUP((K4*D10)+(K5*D10*0.75)+(K6*(D10*2)),0)</f>
        <v>0</v>
      </c>
      <c r="H10" s="49">
        <f>G10</f>
        <v>0</v>
      </c>
      <c r="I10" s="195"/>
      <c r="J10" s="195"/>
      <c r="K10" s="50" t="s">
        <v>86</v>
      </c>
      <c r="L10" s="51">
        <f>ROUNDUP((K4*M10)+(K5*M10*0.75)+(K6*(M10*2)),2)</f>
        <v>0</v>
      </c>
      <c r="M10" s="47">
        <v>1</v>
      </c>
      <c r="N10" s="52">
        <f t="shared" si="0"/>
        <v>0.75</v>
      </c>
      <c r="O10" s="53"/>
      <c r="P10" s="72"/>
    </row>
    <row r="11" spans="1:17" ht="18.75" customHeight="1" x14ac:dyDescent="0.15">
      <c r="A11" s="187"/>
      <c r="B11" s="46"/>
      <c r="C11" s="46" t="s">
        <v>36</v>
      </c>
      <c r="D11" s="47">
        <v>10</v>
      </c>
      <c r="E11" s="48" t="s">
        <v>29</v>
      </c>
      <c r="F11" s="48">
        <f>ROUNDUP(D11*0.75,2)</f>
        <v>7.5</v>
      </c>
      <c r="G11" s="49">
        <f>ROUNDUP((K4*D11)+(K5*D11*0.75)+(K6*(D11*2)),0)</f>
        <v>0</v>
      </c>
      <c r="H11" s="49">
        <f>G11+(G11*3/100)</f>
        <v>0</v>
      </c>
      <c r="I11" s="195"/>
      <c r="J11" s="195"/>
      <c r="K11" s="50" t="s">
        <v>27</v>
      </c>
      <c r="L11" s="51">
        <f>ROUNDUP((K4*M11)+(K5*M11*0.75)+(K6*(M11*2)),2)</f>
        <v>0</v>
      </c>
      <c r="M11" s="47">
        <v>20</v>
      </c>
      <c r="N11" s="52">
        <f t="shared" si="0"/>
        <v>15</v>
      </c>
      <c r="O11" s="53"/>
      <c r="P11" s="72"/>
    </row>
    <row r="12" spans="1:17" ht="18.75" customHeight="1" x14ac:dyDescent="0.15">
      <c r="A12" s="187"/>
      <c r="B12" s="46"/>
      <c r="C12" s="46" t="s">
        <v>118</v>
      </c>
      <c r="D12" s="47">
        <v>2</v>
      </c>
      <c r="E12" s="48" t="s">
        <v>29</v>
      </c>
      <c r="F12" s="48">
        <f>ROUNDUP(D12*0.75,2)</f>
        <v>1.5</v>
      </c>
      <c r="G12" s="49">
        <f>ROUNDUP((K4*D12)+(K5*D12*0.75)+(K6*(D12*2)),0)</f>
        <v>0</v>
      </c>
      <c r="H12" s="49">
        <f>G12</f>
        <v>0</v>
      </c>
      <c r="I12" s="195"/>
      <c r="J12" s="195"/>
      <c r="K12" s="50" t="s">
        <v>39</v>
      </c>
      <c r="L12" s="51">
        <f>ROUNDUP((K4*M12)+(K5*M12*0.75)+(K6*(M12*2)),2)</f>
        <v>0</v>
      </c>
      <c r="M12" s="47">
        <v>2</v>
      </c>
      <c r="N12" s="52">
        <f t="shared" si="0"/>
        <v>1.5</v>
      </c>
      <c r="O12" s="53"/>
      <c r="P12" s="72"/>
    </row>
    <row r="13" spans="1:17" ht="18.75" customHeight="1" x14ac:dyDescent="0.15">
      <c r="A13" s="187"/>
      <c r="B13" s="46"/>
      <c r="C13" s="46" t="s">
        <v>53</v>
      </c>
      <c r="D13" s="76">
        <v>0.25</v>
      </c>
      <c r="E13" s="48" t="s">
        <v>55</v>
      </c>
      <c r="F13" s="48">
        <f>ROUNDUP(D13*0.75,2)</f>
        <v>0.19</v>
      </c>
      <c r="G13" s="49">
        <f>ROUNDUP((K4*D13)+(K5*D13*0.75)+(K6*(D13*2)),0)</f>
        <v>0</v>
      </c>
      <c r="H13" s="49">
        <f>G13</f>
        <v>0</v>
      </c>
      <c r="I13" s="195"/>
      <c r="J13" s="195"/>
      <c r="K13" s="50" t="s">
        <v>64</v>
      </c>
      <c r="L13" s="51">
        <f>ROUNDUP((K4*M13)+(K5*M13*0.75)+(K6*(M13*2)),2)</f>
        <v>0</v>
      </c>
      <c r="M13" s="47">
        <v>1</v>
      </c>
      <c r="N13" s="52">
        <f t="shared" si="0"/>
        <v>0.75</v>
      </c>
      <c r="O13" s="53" t="s">
        <v>54</v>
      </c>
      <c r="P13" s="72"/>
    </row>
    <row r="14" spans="1:17" ht="18.75" customHeight="1" x14ac:dyDescent="0.15">
      <c r="A14" s="187"/>
      <c r="B14" s="46"/>
      <c r="C14" s="46"/>
      <c r="D14" s="47"/>
      <c r="E14" s="48"/>
      <c r="F14" s="48"/>
      <c r="G14" s="49"/>
      <c r="H14" s="49"/>
      <c r="I14" s="195"/>
      <c r="J14" s="195"/>
      <c r="K14" s="50" t="s">
        <v>67</v>
      </c>
      <c r="L14" s="51">
        <f>ROUNDUP((K4*M14)+(K5*M14*0.75)+(K6*(M14*2)),2)</f>
        <v>0</v>
      </c>
      <c r="M14" s="47">
        <v>3</v>
      </c>
      <c r="N14" s="52">
        <f t="shared" si="0"/>
        <v>2.25</v>
      </c>
      <c r="O14" s="53"/>
      <c r="P14" s="72"/>
    </row>
    <row r="15" spans="1:17" ht="18.75" customHeight="1" x14ac:dyDescent="0.15">
      <c r="A15" s="187"/>
      <c r="B15" s="46"/>
      <c r="C15" s="46"/>
      <c r="D15" s="47"/>
      <c r="E15" s="48"/>
      <c r="F15" s="48"/>
      <c r="G15" s="49"/>
      <c r="H15" s="49"/>
      <c r="I15" s="195"/>
      <c r="J15" s="195"/>
      <c r="K15" s="50" t="s">
        <v>86</v>
      </c>
      <c r="L15" s="51">
        <f>ROUNDUP((K4*M15)+(K5*M15*0.75)+(K6*(M15*2)),2)</f>
        <v>0</v>
      </c>
      <c r="M15" s="47">
        <v>1</v>
      </c>
      <c r="N15" s="52">
        <f t="shared" si="0"/>
        <v>0.75</v>
      </c>
      <c r="O15" s="53"/>
      <c r="P15" s="72"/>
    </row>
    <row r="16" spans="1:17" ht="18.75" customHeight="1" x14ac:dyDescent="0.15">
      <c r="A16" s="187"/>
      <c r="B16" s="46"/>
      <c r="C16" s="46"/>
      <c r="D16" s="47"/>
      <c r="E16" s="48"/>
      <c r="F16" s="48"/>
      <c r="G16" s="49"/>
      <c r="H16" s="49"/>
      <c r="I16" s="195"/>
      <c r="J16" s="195"/>
      <c r="K16" s="50" t="s">
        <v>30</v>
      </c>
      <c r="L16" s="51">
        <f>ROUNDUP((K4*M16)+(K5*M16*0.75)+(K6*(M16*2)),2)</f>
        <v>0</v>
      </c>
      <c r="M16" s="47">
        <v>0.2</v>
      </c>
      <c r="N16" s="52">
        <f t="shared" si="0"/>
        <v>0.15</v>
      </c>
      <c r="O16" s="53"/>
      <c r="P16" s="72"/>
    </row>
    <row r="17" spans="1:16" ht="18.75" customHeight="1" x14ac:dyDescent="0.15">
      <c r="A17" s="187"/>
      <c r="B17" s="46"/>
      <c r="C17" s="46"/>
      <c r="D17" s="47"/>
      <c r="E17" s="48"/>
      <c r="F17" s="48"/>
      <c r="G17" s="49"/>
      <c r="H17" s="49"/>
      <c r="I17" s="195"/>
      <c r="J17" s="195"/>
      <c r="K17" s="50" t="s">
        <v>39</v>
      </c>
      <c r="L17" s="51">
        <f>ROUNDUP((K4*M17)+(K5*M17*0.75)+(K6*(M17*2)),2)</f>
        <v>0</v>
      </c>
      <c r="M17" s="47">
        <v>0.5</v>
      </c>
      <c r="N17" s="52">
        <f t="shared" si="0"/>
        <v>0.38</v>
      </c>
      <c r="O17" s="53"/>
      <c r="P17" s="72"/>
    </row>
    <row r="18" spans="1:16" ht="18.75" customHeight="1" x14ac:dyDescent="0.15">
      <c r="A18" s="187"/>
      <c r="B18" s="46"/>
      <c r="C18" s="46"/>
      <c r="D18" s="47"/>
      <c r="E18" s="48"/>
      <c r="F18" s="48"/>
      <c r="G18" s="49"/>
      <c r="H18" s="49"/>
      <c r="I18" s="195"/>
      <c r="J18" s="195"/>
      <c r="K18" s="50" t="s">
        <v>30</v>
      </c>
      <c r="L18" s="51">
        <f>ROUNDUP((K4*M18)+(K5*M18*0.75)+(K6*(M18*2)),2)</f>
        <v>0</v>
      </c>
      <c r="M18" s="47">
        <v>0.05</v>
      </c>
      <c r="N18" s="52">
        <f t="shared" si="0"/>
        <v>0.04</v>
      </c>
      <c r="O18" s="53"/>
      <c r="P18" s="72"/>
    </row>
    <row r="19" spans="1:16" ht="18.75" customHeight="1" x14ac:dyDescent="0.15">
      <c r="A19" s="187"/>
      <c r="B19" s="46"/>
      <c r="C19" s="46"/>
      <c r="D19" s="47"/>
      <c r="E19" s="48"/>
      <c r="F19" s="48"/>
      <c r="G19" s="49"/>
      <c r="H19" s="49"/>
      <c r="I19" s="195"/>
      <c r="J19" s="195"/>
      <c r="K19" s="50" t="s">
        <v>25</v>
      </c>
      <c r="L19" s="51">
        <f>ROUNDUP((K4*M19)+(K5*M19*0.75)+(K6*(M19*2)),2)</f>
        <v>0</v>
      </c>
      <c r="M19" s="47">
        <v>1</v>
      </c>
      <c r="N19" s="52">
        <f t="shared" si="0"/>
        <v>0.75</v>
      </c>
      <c r="O19" s="53"/>
      <c r="P19" s="72"/>
    </row>
    <row r="20" spans="1:16" ht="18.75" customHeight="1" x14ac:dyDescent="0.15">
      <c r="A20" s="187"/>
      <c r="B20" s="46"/>
      <c r="C20" s="46"/>
      <c r="D20" s="47"/>
      <c r="E20" s="48"/>
      <c r="F20" s="48"/>
      <c r="G20" s="49"/>
      <c r="H20" s="49"/>
      <c r="I20" s="195"/>
      <c r="J20" s="195"/>
      <c r="K20" s="50"/>
      <c r="L20" s="51"/>
      <c r="M20" s="47"/>
      <c r="N20" s="52"/>
      <c r="O20" s="53"/>
      <c r="P20" s="72"/>
    </row>
    <row r="21" spans="1:16" ht="18.75" customHeight="1" x14ac:dyDescent="0.15">
      <c r="A21" s="187"/>
      <c r="B21" s="54"/>
      <c r="C21" s="54"/>
      <c r="D21" s="55"/>
      <c r="E21" s="56"/>
      <c r="F21" s="56"/>
      <c r="G21" s="57"/>
      <c r="H21" s="57"/>
      <c r="I21" s="196"/>
      <c r="J21" s="196"/>
      <c r="K21" s="58"/>
      <c r="L21" s="59"/>
      <c r="M21" s="55"/>
      <c r="N21" s="60"/>
      <c r="O21" s="61"/>
      <c r="P21" s="73"/>
    </row>
    <row r="22" spans="1:16" ht="18.75" customHeight="1" x14ac:dyDescent="0.15">
      <c r="A22" s="187"/>
      <c r="B22" s="46" t="s">
        <v>155</v>
      </c>
      <c r="C22" s="46" t="s">
        <v>84</v>
      </c>
      <c r="D22" s="76">
        <v>0.16666666666666666</v>
      </c>
      <c r="E22" s="48" t="s">
        <v>87</v>
      </c>
      <c r="F22" s="48">
        <f>ROUNDUP(D22*0.75,2)</f>
        <v>0.13</v>
      </c>
      <c r="G22" s="49">
        <f>ROUNDUP((K4*D22)+(K5*D22*0.75)+(K6*(D22*2)),0)</f>
        <v>0</v>
      </c>
      <c r="H22" s="49">
        <f>G22</f>
        <v>0</v>
      </c>
      <c r="I22" s="197" t="s">
        <v>156</v>
      </c>
      <c r="J22" s="198"/>
      <c r="K22" s="50" t="s">
        <v>39</v>
      </c>
      <c r="L22" s="51">
        <f>ROUNDUP((K4*M22)+(K5*M22*0.75)+(K6*(M22*2)),2)</f>
        <v>0</v>
      </c>
      <c r="M22" s="47">
        <v>1</v>
      </c>
      <c r="N22" s="52">
        <f>ROUNDUP(M22*0.75,2)</f>
        <v>0.75</v>
      </c>
      <c r="O22" s="53"/>
      <c r="P22" s="72"/>
    </row>
    <row r="23" spans="1:16" ht="18.75" customHeight="1" x14ac:dyDescent="0.15">
      <c r="A23" s="187"/>
      <c r="B23" s="46"/>
      <c r="C23" s="46" t="s">
        <v>35</v>
      </c>
      <c r="D23" s="47">
        <v>10</v>
      </c>
      <c r="E23" s="48" t="s">
        <v>29</v>
      </c>
      <c r="F23" s="48">
        <f>ROUNDUP(D23*0.75,2)</f>
        <v>7.5</v>
      </c>
      <c r="G23" s="49">
        <f>ROUNDUP((K4*D23)+(K5*D23*0.75)+(K6*(D23*2)),0)</f>
        <v>0</v>
      </c>
      <c r="H23" s="49">
        <f>G23+(G23*2/100)</f>
        <v>0</v>
      </c>
      <c r="I23" s="195"/>
      <c r="J23" s="195"/>
      <c r="K23" s="50" t="s">
        <v>58</v>
      </c>
      <c r="L23" s="51">
        <f>ROUNDUP((K4*M23)+(K5*M23*0.75)+(K6*(M23*2)),2)</f>
        <v>0</v>
      </c>
      <c r="M23" s="47">
        <v>0.5</v>
      </c>
      <c r="N23" s="52">
        <f>ROUNDUP(M23*0.75,2)</f>
        <v>0.38</v>
      </c>
      <c r="O23" s="53"/>
      <c r="P23" s="72" t="s">
        <v>38</v>
      </c>
    </row>
    <row r="24" spans="1:16" ht="18.75" customHeight="1" x14ac:dyDescent="0.15">
      <c r="A24" s="187"/>
      <c r="B24" s="46"/>
      <c r="C24" s="46" t="s">
        <v>62</v>
      </c>
      <c r="D24" s="47">
        <v>0.5</v>
      </c>
      <c r="E24" s="48" t="s">
        <v>29</v>
      </c>
      <c r="F24" s="48">
        <f>ROUNDUP(D24*0.75,2)</f>
        <v>0.38</v>
      </c>
      <c r="G24" s="49">
        <f>ROUNDUP((K4*D24)+(K5*D24*0.75)+(K6*(D24*2)),0)</f>
        <v>0</v>
      </c>
      <c r="H24" s="49">
        <f>G24</f>
        <v>0</v>
      </c>
      <c r="I24" s="195"/>
      <c r="J24" s="195"/>
      <c r="K24" s="50" t="s">
        <v>30</v>
      </c>
      <c r="L24" s="51">
        <f>ROUNDUP((K4*M24)+(K5*M24*0.75)+(K6*(M24*2)),2)</f>
        <v>0</v>
      </c>
      <c r="M24" s="47">
        <v>0.1</v>
      </c>
      <c r="N24" s="52">
        <f>ROUNDUP(M24*0.75,2)</f>
        <v>0.08</v>
      </c>
      <c r="O24" s="53"/>
      <c r="P24" s="72"/>
    </row>
    <row r="25" spans="1:16" ht="18.75" customHeight="1" x14ac:dyDescent="0.15">
      <c r="A25" s="187"/>
      <c r="B25" s="46"/>
      <c r="C25" s="46"/>
      <c r="D25" s="47"/>
      <c r="E25" s="48"/>
      <c r="F25" s="48"/>
      <c r="G25" s="49"/>
      <c r="H25" s="49"/>
      <c r="I25" s="195"/>
      <c r="J25" s="195"/>
      <c r="K25" s="50" t="s">
        <v>102</v>
      </c>
      <c r="L25" s="51">
        <f>ROUNDUP((K4*M25)+(K5*M25*0.75)+(K6*(M25*2)),2)</f>
        <v>0</v>
      </c>
      <c r="M25" s="47">
        <v>2</v>
      </c>
      <c r="N25" s="52">
        <f>ROUNDUP(M25*0.75,2)</f>
        <v>1.5</v>
      </c>
      <c r="O25" s="53"/>
      <c r="P25" s="72"/>
    </row>
    <row r="26" spans="1:16" ht="18.75" customHeight="1" x14ac:dyDescent="0.15">
      <c r="A26" s="187"/>
      <c r="B26" s="46"/>
      <c r="C26" s="46"/>
      <c r="D26" s="47"/>
      <c r="E26" s="48"/>
      <c r="F26" s="48"/>
      <c r="G26" s="49"/>
      <c r="H26" s="49"/>
      <c r="I26" s="195"/>
      <c r="J26" s="195"/>
      <c r="K26" s="50" t="s">
        <v>25</v>
      </c>
      <c r="L26" s="51">
        <f>ROUNDUP((K4*M26)+(K5*M26*0.75)+(K6*(M26*2)),2)</f>
        <v>0</v>
      </c>
      <c r="M26" s="47">
        <v>2</v>
      </c>
      <c r="N26" s="52">
        <f>ROUNDUP(M26*0.75,2)</f>
        <v>1.5</v>
      </c>
      <c r="O26" s="53"/>
      <c r="P26" s="72"/>
    </row>
    <row r="27" spans="1:16" ht="18.75" customHeight="1" x14ac:dyDescent="0.15">
      <c r="A27" s="187"/>
      <c r="B27" s="46"/>
      <c r="C27" s="46"/>
      <c r="D27" s="47"/>
      <c r="E27" s="48"/>
      <c r="F27" s="48"/>
      <c r="G27" s="49"/>
      <c r="H27" s="49"/>
      <c r="I27" s="195"/>
      <c r="J27" s="195"/>
      <c r="K27" s="50"/>
      <c r="L27" s="51"/>
      <c r="M27" s="47"/>
      <c r="N27" s="52"/>
      <c r="O27" s="53"/>
      <c r="P27" s="72"/>
    </row>
    <row r="28" spans="1:16" ht="18.75" customHeight="1" x14ac:dyDescent="0.15">
      <c r="A28" s="187"/>
      <c r="B28" s="46"/>
      <c r="C28" s="46"/>
      <c r="D28" s="47"/>
      <c r="E28" s="48"/>
      <c r="F28" s="48"/>
      <c r="G28" s="49"/>
      <c r="H28" s="49"/>
      <c r="I28" s="195"/>
      <c r="J28" s="195"/>
      <c r="K28" s="50"/>
      <c r="L28" s="51"/>
      <c r="M28" s="47"/>
      <c r="N28" s="52"/>
      <c r="O28" s="53"/>
      <c r="P28" s="72"/>
    </row>
    <row r="29" spans="1:16" ht="18.75" customHeight="1" x14ac:dyDescent="0.15">
      <c r="A29" s="187"/>
      <c r="B29" s="54"/>
      <c r="C29" s="54"/>
      <c r="D29" s="55"/>
      <c r="E29" s="56"/>
      <c r="F29" s="56"/>
      <c r="G29" s="57"/>
      <c r="H29" s="57"/>
      <c r="I29" s="196"/>
      <c r="J29" s="196"/>
      <c r="K29" s="58"/>
      <c r="L29" s="59"/>
      <c r="M29" s="55"/>
      <c r="N29" s="60"/>
      <c r="O29" s="61"/>
      <c r="P29" s="73"/>
    </row>
    <row r="30" spans="1:16" ht="18.75" customHeight="1" x14ac:dyDescent="0.15">
      <c r="A30" s="187"/>
      <c r="B30" s="46" t="s">
        <v>157</v>
      </c>
      <c r="C30" s="46" t="s">
        <v>44</v>
      </c>
      <c r="D30" s="47">
        <v>20</v>
      </c>
      <c r="E30" s="48" t="s">
        <v>29</v>
      </c>
      <c r="F30" s="48">
        <f>ROUNDUP(D30*0.75,2)</f>
        <v>15</v>
      </c>
      <c r="G30" s="49">
        <f>ROUNDUP((K4*D30)+(K5*D30*0.75)+(K6*(D30*2)),0)</f>
        <v>0</v>
      </c>
      <c r="H30" s="49">
        <f>G30+(G30*10/100)</f>
        <v>0</v>
      </c>
      <c r="I30" s="197" t="s">
        <v>43</v>
      </c>
      <c r="J30" s="198"/>
      <c r="K30" s="50" t="s">
        <v>27</v>
      </c>
      <c r="L30" s="51">
        <f>ROUNDUP((K4*M30)+(K5*M30*0.75)+(K6*(M30*2)),2)</f>
        <v>0</v>
      </c>
      <c r="M30" s="47">
        <v>100</v>
      </c>
      <c r="N30" s="52">
        <f>ROUNDUP(M30*0.75,2)</f>
        <v>75</v>
      </c>
      <c r="O30" s="53"/>
      <c r="P30" s="72"/>
    </row>
    <row r="31" spans="1:16" ht="18.75" customHeight="1" x14ac:dyDescent="0.15">
      <c r="A31" s="187"/>
      <c r="B31" s="46"/>
      <c r="C31" s="46" t="s">
        <v>107</v>
      </c>
      <c r="D31" s="47">
        <v>2</v>
      </c>
      <c r="E31" s="48" t="s">
        <v>29</v>
      </c>
      <c r="F31" s="48">
        <f>ROUNDUP(D31*0.75,2)</f>
        <v>1.5</v>
      </c>
      <c r="G31" s="49">
        <f>ROUNDUP((K4*D31)+(K5*D31*0.75)+(K6*(D31*2)),0)</f>
        <v>0</v>
      </c>
      <c r="H31" s="49">
        <f>G31+(G31*10/100)</f>
        <v>0</v>
      </c>
      <c r="I31" s="195"/>
      <c r="J31" s="195"/>
      <c r="K31" s="50" t="s">
        <v>111</v>
      </c>
      <c r="L31" s="51">
        <f>ROUNDUP((K4*M31)+(K5*M31*0.75)+(K6*(M31*2)),2)</f>
        <v>0</v>
      </c>
      <c r="M31" s="47">
        <v>0.5</v>
      </c>
      <c r="N31" s="52">
        <f>ROUNDUP(M31*0.75,2)</f>
        <v>0.38</v>
      </c>
      <c r="O31" s="53"/>
      <c r="P31" s="72"/>
    </row>
    <row r="32" spans="1:16" ht="18.75" customHeight="1" x14ac:dyDescent="0.15">
      <c r="A32" s="187"/>
      <c r="B32" s="46"/>
      <c r="C32" s="46"/>
      <c r="D32" s="47"/>
      <c r="E32" s="48"/>
      <c r="F32" s="48"/>
      <c r="G32" s="49"/>
      <c r="H32" s="49"/>
      <c r="I32" s="195"/>
      <c r="J32" s="195"/>
      <c r="K32" s="50" t="s">
        <v>30</v>
      </c>
      <c r="L32" s="51">
        <f>ROUNDUP((K4*M32)+(K5*M32*0.75)+(K6*(M32*2)),2)</f>
        <v>0</v>
      </c>
      <c r="M32" s="47">
        <v>0.1</v>
      </c>
      <c r="N32" s="52">
        <f>ROUNDUP(M32*0.75,2)</f>
        <v>0.08</v>
      </c>
      <c r="O32" s="53"/>
      <c r="P32" s="72"/>
    </row>
    <row r="33" spans="1:16" ht="18.75" customHeight="1" x14ac:dyDescent="0.15">
      <c r="A33" s="187"/>
      <c r="B33" s="46"/>
      <c r="C33" s="46"/>
      <c r="D33" s="47"/>
      <c r="E33" s="48"/>
      <c r="F33" s="48"/>
      <c r="G33" s="49"/>
      <c r="H33" s="49"/>
      <c r="I33" s="195"/>
      <c r="J33" s="195"/>
      <c r="K33" s="50"/>
      <c r="L33" s="51"/>
      <c r="M33" s="47"/>
      <c r="N33" s="52"/>
      <c r="O33" s="53"/>
      <c r="P33" s="72"/>
    </row>
    <row r="34" spans="1:16" ht="18.75" customHeight="1" x14ac:dyDescent="0.15">
      <c r="A34" s="187"/>
      <c r="B34" s="54"/>
      <c r="C34" s="54"/>
      <c r="D34" s="55"/>
      <c r="E34" s="56"/>
      <c r="F34" s="56"/>
      <c r="G34" s="57"/>
      <c r="H34" s="57"/>
      <c r="I34" s="196"/>
      <c r="J34" s="196"/>
      <c r="K34" s="58"/>
      <c r="L34" s="59"/>
      <c r="M34" s="55"/>
      <c r="N34" s="60"/>
      <c r="O34" s="61"/>
      <c r="P34" s="73"/>
    </row>
    <row r="35" spans="1:16" ht="18.75" customHeight="1" x14ac:dyDescent="0.15">
      <c r="A35" s="187"/>
      <c r="B35" s="46" t="s">
        <v>139</v>
      </c>
      <c r="C35" s="46" t="s">
        <v>140</v>
      </c>
      <c r="D35" s="76">
        <v>0.25</v>
      </c>
      <c r="E35" s="48" t="s">
        <v>137</v>
      </c>
      <c r="F35" s="48">
        <f>ROUNDUP(D35*0.75,2)</f>
        <v>0.19</v>
      </c>
      <c r="G35" s="49">
        <f>ROUNDUP((K4*D35)+(K5*D35*0.75)+(K6*(D35*2)),0)</f>
        <v>0</v>
      </c>
      <c r="H35" s="49">
        <f>G35</f>
        <v>0</v>
      </c>
      <c r="I35" s="197" t="s">
        <v>69</v>
      </c>
      <c r="J35" s="198"/>
      <c r="K35" s="50"/>
      <c r="L35" s="51"/>
      <c r="M35" s="47"/>
      <c r="N35" s="52"/>
      <c r="O35" s="53"/>
      <c r="P35" s="72"/>
    </row>
    <row r="36" spans="1:16" ht="18.75" customHeight="1" x14ac:dyDescent="0.15">
      <c r="A36" s="187"/>
      <c r="B36" s="46"/>
      <c r="C36" s="46"/>
      <c r="D36" s="47"/>
      <c r="E36" s="48"/>
      <c r="F36" s="48"/>
      <c r="G36" s="49"/>
      <c r="H36" s="49"/>
      <c r="I36" s="195"/>
      <c r="J36" s="195"/>
      <c r="K36" s="50"/>
      <c r="L36" s="51"/>
      <c r="M36" s="47"/>
      <c r="N36" s="52"/>
      <c r="O36" s="53"/>
      <c r="P36" s="72"/>
    </row>
    <row r="37" spans="1:16" ht="18.75" customHeight="1" thickBot="1" x14ac:dyDescent="0.2">
      <c r="A37" s="188"/>
      <c r="B37" s="63"/>
      <c r="C37" s="63"/>
      <c r="D37" s="64"/>
      <c r="E37" s="65"/>
      <c r="F37" s="65"/>
      <c r="G37" s="66"/>
      <c r="H37" s="66"/>
      <c r="I37" s="199"/>
      <c r="J37" s="199"/>
      <c r="K37" s="67"/>
      <c r="L37" s="68"/>
      <c r="M37" s="64"/>
      <c r="N37" s="69"/>
      <c r="O37" s="70"/>
      <c r="P37" s="74"/>
    </row>
  </sheetData>
  <mergeCells count="13">
    <mergeCell ref="A9:A37"/>
    <mergeCell ref="I8:J8"/>
    <mergeCell ref="K8:L8"/>
    <mergeCell ref="I9:J21"/>
    <mergeCell ref="I22:J29"/>
    <mergeCell ref="I30:J34"/>
    <mergeCell ref="I35:J37"/>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19685039370078741"/>
  <pageSetup paperSize="12"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キッズ月間(昼・おやつ)</vt:lpstr>
      <vt:lpstr>9月3日(月)</vt:lpstr>
      <vt:lpstr>9月4日(火)</vt:lpstr>
      <vt:lpstr>9月5日(水)</vt:lpstr>
      <vt:lpstr>9月6日(木)</vt:lpstr>
      <vt:lpstr>9月7日(金)</vt:lpstr>
      <vt:lpstr>9月10日(月)</vt:lpstr>
      <vt:lpstr>9月11日(火)</vt:lpstr>
      <vt:lpstr>9月12日(水)</vt:lpstr>
      <vt:lpstr>9月13日(木)</vt:lpstr>
      <vt:lpstr>9月14日(金)</vt:lpstr>
      <vt:lpstr>9月18日(火)</vt:lpstr>
      <vt:lpstr>9月19日(水)</vt:lpstr>
      <vt:lpstr>9月20日(木)</vt:lpstr>
      <vt:lpstr>9月21日(金)</vt:lpstr>
      <vt:lpstr>9月25日(火)</vt:lpstr>
      <vt:lpstr>9月26日(水)</vt:lpstr>
      <vt:lpstr>9月27日(木)</vt:lpstr>
      <vt:lpstr>9月28日(金)</vt:lpstr>
      <vt:lpstr>'キッズ月間(昼・おやつ)'!Print_Area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2018-07-27T00:50:54Z</cp:lastPrinted>
  <dcterms:created xsi:type="dcterms:W3CDTF">2018-07-24T05:37:19Z</dcterms:created>
  <dcterms:modified xsi:type="dcterms:W3CDTF">2018-08-16T06:47:02Z</dcterms:modified>
</cp:coreProperties>
</file>