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28800" windowHeight="12450"/>
  </bookViews>
  <sheets>
    <sheet name="キッズ月間(昼・おやつ)" sheetId="33" r:id="rId1"/>
    <sheet name="月間(離乳)" sheetId="34" r:id="rId2"/>
    <sheet name="10月2日(月)" sheetId="3" r:id="rId3"/>
    <sheet name="10月3日(火)" sheetId="4" r:id="rId4"/>
    <sheet name="10月4日(水)" sheetId="5" r:id="rId5"/>
    <sheet name="10月5日(木)" sheetId="6" r:id="rId6"/>
    <sheet name="10月6日(金)" sheetId="7" r:id="rId7"/>
    <sheet name="10月10日(火)" sheetId="11" r:id="rId8"/>
    <sheet name="10月11日(水)" sheetId="12" r:id="rId9"/>
    <sheet name="10月12日(木)" sheetId="13" r:id="rId10"/>
    <sheet name="10月13日(金)" sheetId="14" r:id="rId11"/>
    <sheet name="10月16日(月)" sheetId="17" r:id="rId12"/>
    <sheet name="10月17日(火)" sheetId="18" r:id="rId13"/>
    <sheet name="10月18日(水)" sheetId="19" r:id="rId14"/>
    <sheet name="10月19日(木)" sheetId="20" r:id="rId15"/>
    <sheet name="10月20日(金)" sheetId="21" r:id="rId16"/>
    <sheet name="10月23日(月)" sheetId="24" r:id="rId17"/>
    <sheet name="10月24日(火)" sheetId="25" r:id="rId18"/>
    <sheet name="10月25日(水)" sheetId="26" r:id="rId19"/>
    <sheet name="10月26日(木)" sheetId="27" r:id="rId20"/>
    <sheet name="10月27日(金)" sheetId="28" r:id="rId21"/>
    <sheet name="10月30日(月)" sheetId="31" r:id="rId22"/>
    <sheet name="10月31日(火)" sheetId="32" r:id="rId23"/>
  </sheets>
  <definedNames>
    <definedName name="_xlnm.Print_Area" localSheetId="0">'キッズ月間(昼・おやつ)'!$A$1:$Y$97</definedName>
    <definedName name="_xlnm.Print_Area" localSheetId="1">'月間(離乳)'!$A$1:$P$69</definedName>
    <definedName name="_xlnm.Print_Area">#REF!</definedName>
  </definedNames>
  <calcPr calcId="152511"/>
</workbook>
</file>

<file path=xl/calcChain.xml><?xml version="1.0" encoding="utf-8"?>
<calcChain xmlns="http://schemas.openxmlformats.org/spreadsheetml/2006/main">
  <c r="W86" i="33" l="1"/>
  <c r="W85" i="33"/>
  <c r="H85" i="33"/>
  <c r="E85" i="33"/>
  <c r="D85" i="33"/>
  <c r="W84" i="33"/>
  <c r="H84" i="33"/>
  <c r="G84" i="33"/>
  <c r="G85" i="33" s="1"/>
  <c r="F84" i="33"/>
  <c r="F85" i="33" s="1"/>
  <c r="E84" i="33"/>
  <c r="D84" i="33"/>
  <c r="W83" i="33"/>
  <c r="W82" i="33"/>
  <c r="W81" i="33"/>
  <c r="J81" i="33"/>
  <c r="W80" i="33"/>
  <c r="J80" i="33"/>
  <c r="W79" i="33"/>
  <c r="J79" i="33"/>
  <c r="W78" i="33"/>
  <c r="J78" i="33"/>
  <c r="W77" i="33"/>
  <c r="J77" i="33"/>
  <c r="W76" i="33"/>
  <c r="J76" i="33"/>
  <c r="W75" i="33"/>
  <c r="J75" i="33"/>
  <c r="W74" i="33"/>
  <c r="J74" i="33"/>
  <c r="W73" i="33"/>
  <c r="J73" i="33"/>
  <c r="W72" i="33"/>
  <c r="J72" i="33"/>
  <c r="W71" i="33"/>
  <c r="J71" i="33"/>
  <c r="W70" i="33"/>
  <c r="J70" i="33"/>
  <c r="W69" i="33"/>
  <c r="J69" i="33"/>
  <c r="W68" i="33"/>
  <c r="J68" i="33"/>
  <c r="W67" i="33"/>
  <c r="J67" i="33"/>
  <c r="W66" i="33"/>
  <c r="J66" i="33"/>
  <c r="W65" i="33"/>
  <c r="J65" i="33"/>
  <c r="W64" i="33"/>
  <c r="J64" i="33"/>
  <c r="W63" i="33"/>
  <c r="J63" i="33"/>
  <c r="W62" i="33"/>
  <c r="J62" i="33"/>
  <c r="W61" i="33"/>
  <c r="J61" i="33"/>
  <c r="W60" i="33"/>
  <c r="J60" i="33"/>
  <c r="W59" i="33"/>
  <c r="J59" i="33"/>
  <c r="W58" i="33"/>
  <c r="J58" i="33"/>
  <c r="W57" i="33"/>
  <c r="J57" i="33"/>
  <c r="W56" i="33"/>
  <c r="J56" i="33"/>
  <c r="W55" i="33"/>
  <c r="J55" i="33"/>
  <c r="W54" i="33"/>
  <c r="J54" i="33"/>
  <c r="W53" i="33"/>
  <c r="J53" i="33"/>
  <c r="W52" i="33"/>
  <c r="J52" i="33"/>
  <c r="W51" i="33"/>
  <c r="J51" i="33"/>
  <c r="W50" i="33"/>
  <c r="J50" i="33"/>
  <c r="W49" i="33"/>
  <c r="J49" i="33"/>
  <c r="W48" i="33"/>
  <c r="J48" i="33"/>
  <c r="W47" i="33"/>
  <c r="J47" i="33"/>
  <c r="W46" i="33"/>
  <c r="J46" i="33"/>
  <c r="W45" i="33"/>
  <c r="J45" i="33"/>
  <c r="W44" i="33"/>
  <c r="J44" i="33"/>
  <c r="W43" i="33"/>
  <c r="J43" i="33"/>
  <c r="W42" i="33"/>
  <c r="J42" i="33"/>
  <c r="W41" i="33"/>
  <c r="J41" i="33"/>
  <c r="W40" i="33"/>
  <c r="J40" i="33"/>
  <c r="W39" i="33"/>
  <c r="J39" i="33"/>
  <c r="W38" i="33"/>
  <c r="J38" i="33"/>
  <c r="W37" i="33"/>
  <c r="J37" i="33"/>
  <c r="W36" i="33"/>
  <c r="J36" i="33"/>
  <c r="W35" i="33"/>
  <c r="J35" i="33"/>
  <c r="W34" i="33"/>
  <c r="J34" i="33"/>
  <c r="W33" i="33"/>
  <c r="J33" i="33"/>
  <c r="W32" i="33"/>
  <c r="J32" i="33"/>
  <c r="W31" i="33"/>
  <c r="J31" i="33"/>
  <c r="W30" i="33"/>
  <c r="J30" i="33"/>
  <c r="W29" i="33"/>
  <c r="J29" i="33"/>
  <c r="W28" i="33"/>
  <c r="J28" i="33"/>
  <c r="W27" i="33"/>
  <c r="J27" i="33"/>
  <c r="W26" i="33"/>
  <c r="J26" i="33"/>
  <c r="W25" i="33"/>
  <c r="J25" i="33"/>
  <c r="W24" i="33"/>
  <c r="J24" i="33"/>
  <c r="W23" i="33"/>
  <c r="J23" i="33"/>
  <c r="W22" i="33"/>
  <c r="J22" i="33"/>
  <c r="W21" i="33"/>
  <c r="J21" i="33"/>
  <c r="W20" i="33"/>
  <c r="J20" i="33"/>
  <c r="W19" i="33"/>
  <c r="J19" i="33"/>
  <c r="W18" i="33"/>
  <c r="J18" i="33"/>
  <c r="W17" i="33"/>
  <c r="J17" i="33"/>
  <c r="W16" i="33"/>
  <c r="J16" i="33"/>
  <c r="W15" i="33"/>
  <c r="J15" i="33"/>
  <c r="W14" i="33"/>
  <c r="J14" i="33"/>
  <c r="W13" i="33"/>
  <c r="J13" i="33"/>
  <c r="W12" i="33"/>
  <c r="J12" i="33"/>
  <c r="W11" i="33"/>
  <c r="J11" i="33"/>
  <c r="W10" i="33"/>
  <c r="J10" i="33"/>
  <c r="W9" i="33"/>
  <c r="J9" i="33"/>
  <c r="W8" i="33"/>
  <c r="J8" i="33"/>
  <c r="W7" i="33"/>
  <c r="J7" i="33"/>
  <c r="L31" i="32" l="1"/>
  <c r="N31" i="32"/>
  <c r="L30" i="32"/>
  <c r="N30" i="32"/>
  <c r="G31" i="32"/>
  <c r="H31" i="32" s="1"/>
  <c r="F31" i="32"/>
  <c r="G30" i="32"/>
  <c r="H30" i="32" s="1"/>
  <c r="F30" i="32"/>
  <c r="L26" i="32"/>
  <c r="N26" i="32"/>
  <c r="L25" i="32"/>
  <c r="N25" i="32"/>
  <c r="G27" i="32"/>
  <c r="H27" i="32" s="1"/>
  <c r="F27" i="32"/>
  <c r="G26" i="32"/>
  <c r="H26" i="32" s="1"/>
  <c r="F26" i="32"/>
  <c r="G25" i="32"/>
  <c r="H25" i="32" s="1"/>
  <c r="F25" i="32"/>
  <c r="L18" i="32"/>
  <c r="N18" i="32"/>
  <c r="L17" i="32"/>
  <c r="N17" i="32"/>
  <c r="G17" i="32"/>
  <c r="H17" i="32" s="1"/>
  <c r="F17" i="32"/>
  <c r="L16" i="32"/>
  <c r="N16" i="32"/>
  <c r="L15" i="32"/>
  <c r="N15" i="32"/>
  <c r="L14" i="32"/>
  <c r="N14" i="32"/>
  <c r="G16" i="32"/>
  <c r="H16" i="32" s="1"/>
  <c r="F16" i="32"/>
  <c r="G15" i="32"/>
  <c r="H15" i="32" s="1"/>
  <c r="F15" i="32"/>
  <c r="G14" i="32"/>
  <c r="H14" i="32" s="1"/>
  <c r="F14" i="32"/>
  <c r="L11" i="32"/>
  <c r="N11" i="32"/>
  <c r="L10" i="32"/>
  <c r="N10" i="32"/>
  <c r="G9" i="32"/>
  <c r="H9" i="32" s="1"/>
  <c r="F9" i="32"/>
  <c r="L9" i="32"/>
  <c r="N9" i="32"/>
  <c r="G35" i="31"/>
  <c r="H35" i="31" s="1"/>
  <c r="F35" i="31"/>
  <c r="L32" i="31"/>
  <c r="N32" i="31"/>
  <c r="L31" i="31"/>
  <c r="N31" i="31"/>
  <c r="L30" i="31"/>
  <c r="N30" i="31"/>
  <c r="G31" i="31"/>
  <c r="H31" i="31" s="1"/>
  <c r="F31" i="31"/>
  <c r="G30" i="31"/>
  <c r="H30" i="31" s="1"/>
  <c r="F30" i="31"/>
  <c r="L27" i="31"/>
  <c r="N27" i="31"/>
  <c r="L26" i="31"/>
  <c r="N26" i="31"/>
  <c r="L25" i="31"/>
  <c r="N25" i="31"/>
  <c r="L24" i="31"/>
  <c r="N24" i="31"/>
  <c r="G26" i="31"/>
  <c r="H26" i="31" s="1"/>
  <c r="F26" i="31"/>
  <c r="G25" i="31"/>
  <c r="H25" i="31" s="1"/>
  <c r="F25" i="31"/>
  <c r="G24" i="31"/>
  <c r="F24" i="31"/>
  <c r="H24" i="31"/>
  <c r="G15" i="31"/>
  <c r="H15" i="31" s="1"/>
  <c r="F15" i="31"/>
  <c r="L17" i="31"/>
  <c r="N17" i="31"/>
  <c r="L16" i="31"/>
  <c r="N16" i="31"/>
  <c r="L15" i="31"/>
  <c r="N15" i="31"/>
  <c r="L14" i="31"/>
  <c r="N14" i="31"/>
  <c r="L13" i="31"/>
  <c r="N13" i="31"/>
  <c r="L12" i="31"/>
  <c r="N12" i="31"/>
  <c r="G14" i="31"/>
  <c r="H14" i="31" s="1"/>
  <c r="F14" i="31"/>
  <c r="G13" i="31"/>
  <c r="H13" i="31"/>
  <c r="F13" i="31"/>
  <c r="G12" i="31"/>
  <c r="F12" i="31"/>
  <c r="H12" i="31"/>
  <c r="G9" i="31"/>
  <c r="H9" i="31" s="1"/>
  <c r="F9" i="31"/>
  <c r="L9" i="31"/>
  <c r="N9" i="31"/>
  <c r="L29" i="28"/>
  <c r="N29" i="28"/>
  <c r="L28" i="28"/>
  <c r="N28" i="28"/>
  <c r="L27" i="28"/>
  <c r="N27" i="28"/>
  <c r="G28" i="28"/>
  <c r="H28" i="28"/>
  <c r="F28" i="28"/>
  <c r="G27" i="28"/>
  <c r="H27" i="28" s="1"/>
  <c r="F27" i="28"/>
  <c r="L22" i="28"/>
  <c r="N22" i="28"/>
  <c r="L21" i="28"/>
  <c r="N21" i="28"/>
  <c r="G23" i="28"/>
  <c r="H23" i="28" s="1"/>
  <c r="F23" i="28"/>
  <c r="G22" i="28"/>
  <c r="F22" i="28"/>
  <c r="H22" i="28"/>
  <c r="G21" i="28"/>
  <c r="H21" i="28" s="1"/>
  <c r="F21" i="28"/>
  <c r="G14" i="28"/>
  <c r="H14" i="28" s="1"/>
  <c r="F14" i="28"/>
  <c r="L18" i="28"/>
  <c r="N18" i="28"/>
  <c r="L17" i="28"/>
  <c r="N17" i="28"/>
  <c r="L16" i="28"/>
  <c r="N16" i="28"/>
  <c r="L15" i="28"/>
  <c r="N15" i="28"/>
  <c r="L14" i="28"/>
  <c r="N14" i="28"/>
  <c r="L13" i="28"/>
  <c r="N13" i="28"/>
  <c r="L12" i="28"/>
  <c r="N12" i="28"/>
  <c r="G13" i="28"/>
  <c r="H13" i="28" s="1"/>
  <c r="F13" i="28"/>
  <c r="G12" i="28"/>
  <c r="H12" i="28" s="1"/>
  <c r="F12" i="28"/>
  <c r="L9" i="28"/>
  <c r="N9" i="28"/>
  <c r="G32" i="27"/>
  <c r="H32" i="27" s="1"/>
  <c r="F32" i="27"/>
  <c r="L29" i="27"/>
  <c r="N29" i="27"/>
  <c r="L28" i="27"/>
  <c r="N28" i="27"/>
  <c r="L27" i="27"/>
  <c r="N27" i="27"/>
  <c r="G28" i="27"/>
  <c r="H28" i="27" s="1"/>
  <c r="F28" i="27"/>
  <c r="G27" i="27"/>
  <c r="F27" i="27"/>
  <c r="H27" i="27"/>
  <c r="L24" i="27"/>
  <c r="N24" i="27"/>
  <c r="L23" i="27"/>
  <c r="N23" i="27"/>
  <c r="L22" i="27"/>
  <c r="N22" i="27"/>
  <c r="L21" i="27"/>
  <c r="N21" i="27"/>
  <c r="G23" i="27"/>
  <c r="H23" i="27"/>
  <c r="F23" i="27"/>
  <c r="G22" i="27"/>
  <c r="H22" i="27" s="1"/>
  <c r="F22" i="27"/>
  <c r="G21" i="27"/>
  <c r="H21" i="27" s="1"/>
  <c r="F21" i="27"/>
  <c r="L18" i="27"/>
  <c r="N18" i="27"/>
  <c r="L17" i="27"/>
  <c r="N17" i="27"/>
  <c r="L16" i="27"/>
  <c r="N16" i="27"/>
  <c r="L15" i="27"/>
  <c r="N15" i="27"/>
  <c r="G14" i="27"/>
  <c r="H14" i="27" s="1"/>
  <c r="F14" i="27"/>
  <c r="G13" i="27"/>
  <c r="F13" i="27"/>
  <c r="H13" i="27"/>
  <c r="L14" i="27"/>
  <c r="N14" i="27"/>
  <c r="L13" i="27"/>
  <c r="N13" i="27"/>
  <c r="L12" i="27"/>
  <c r="N12" i="27"/>
  <c r="G12" i="27"/>
  <c r="H12" i="27" s="1"/>
  <c r="F12" i="27"/>
  <c r="L9" i="27"/>
  <c r="N9" i="27"/>
  <c r="L29" i="26"/>
  <c r="N29" i="26"/>
  <c r="L28" i="26"/>
  <c r="N28" i="26"/>
  <c r="G29" i="26"/>
  <c r="H29" i="26" s="1"/>
  <c r="F29" i="26"/>
  <c r="G28" i="26"/>
  <c r="H28" i="26"/>
  <c r="F28" i="26"/>
  <c r="L25" i="26"/>
  <c r="N25" i="26"/>
  <c r="L24" i="26"/>
  <c r="N24" i="26"/>
  <c r="L23" i="26"/>
  <c r="N23" i="26"/>
  <c r="L22" i="26"/>
  <c r="N22" i="26"/>
  <c r="G23" i="26"/>
  <c r="F23" i="26"/>
  <c r="H23" i="26"/>
  <c r="G22" i="26"/>
  <c r="H22" i="26" s="1"/>
  <c r="F22" i="26"/>
  <c r="G17" i="26"/>
  <c r="H17" i="26" s="1"/>
  <c r="F17" i="26"/>
  <c r="L17" i="26"/>
  <c r="N17" i="26"/>
  <c r="L16" i="26"/>
  <c r="N16" i="26"/>
  <c r="L15" i="26"/>
  <c r="N15" i="26"/>
  <c r="L14" i="26"/>
  <c r="N14" i="26"/>
  <c r="G16" i="26"/>
  <c r="F16" i="26"/>
  <c r="H16" i="26"/>
  <c r="G15" i="26"/>
  <c r="H15" i="26" s="1"/>
  <c r="F15" i="26"/>
  <c r="G14" i="26"/>
  <c r="H14" i="26" s="1"/>
  <c r="F14" i="26"/>
  <c r="G13" i="26"/>
  <c r="H13" i="26" s="1"/>
  <c r="F13" i="26"/>
  <c r="L13" i="26"/>
  <c r="N13" i="26"/>
  <c r="L12" i="26"/>
  <c r="N12" i="26"/>
  <c r="G12" i="26"/>
  <c r="H12" i="26" s="1"/>
  <c r="F12" i="26"/>
  <c r="L9" i="26"/>
  <c r="N9" i="26"/>
  <c r="L25" i="25"/>
  <c r="N25" i="25"/>
  <c r="L24" i="25"/>
  <c r="N24" i="25"/>
  <c r="G25" i="25"/>
  <c r="H25" i="25" s="1"/>
  <c r="F25" i="25"/>
  <c r="G24" i="25"/>
  <c r="H24" i="25" s="1"/>
  <c r="F24" i="25"/>
  <c r="L21" i="25"/>
  <c r="N21" i="25"/>
  <c r="L20" i="25"/>
  <c r="N20" i="25"/>
  <c r="L19" i="25"/>
  <c r="N19" i="25"/>
  <c r="G20" i="25"/>
  <c r="H20" i="25"/>
  <c r="F20" i="25"/>
  <c r="G19" i="25"/>
  <c r="H19" i="25" s="1"/>
  <c r="F19" i="25"/>
  <c r="G14" i="25"/>
  <c r="H14" i="25" s="1"/>
  <c r="F14" i="25"/>
  <c r="L16" i="25"/>
  <c r="N16" i="25"/>
  <c r="L15" i="25"/>
  <c r="N15" i="25"/>
  <c r="L14" i="25"/>
  <c r="N14" i="25"/>
  <c r="L13" i="25"/>
  <c r="N13" i="25"/>
  <c r="L12" i="25"/>
  <c r="N12" i="25"/>
  <c r="G13" i="25"/>
  <c r="H13" i="25" s="1"/>
  <c r="F13" i="25"/>
  <c r="G12" i="25"/>
  <c r="H12" i="25" s="1"/>
  <c r="F12" i="25"/>
  <c r="G9" i="25"/>
  <c r="H9" i="25" s="1"/>
  <c r="F9" i="25"/>
  <c r="L9" i="25"/>
  <c r="N9" i="25"/>
  <c r="G33" i="24"/>
  <c r="H33" i="24" s="1"/>
  <c r="F33" i="24"/>
  <c r="L30" i="24"/>
  <c r="N30" i="24"/>
  <c r="L29" i="24"/>
  <c r="N29" i="24"/>
  <c r="L28" i="24"/>
  <c r="N28" i="24"/>
  <c r="G29" i="24"/>
  <c r="H29" i="24" s="1"/>
  <c r="F29" i="24"/>
  <c r="G28" i="24"/>
  <c r="H28" i="24"/>
  <c r="F28" i="24"/>
  <c r="L24" i="24"/>
  <c r="N24" i="24"/>
  <c r="L23" i="24"/>
  <c r="N23" i="24"/>
  <c r="L22" i="24"/>
  <c r="N22" i="24"/>
  <c r="L21" i="24"/>
  <c r="N21" i="24"/>
  <c r="L20" i="24"/>
  <c r="N20" i="24"/>
  <c r="G23" i="24"/>
  <c r="H23" i="24" s="1"/>
  <c r="F23" i="24"/>
  <c r="G22" i="24"/>
  <c r="F22" i="24"/>
  <c r="H22" i="24"/>
  <c r="G21" i="24"/>
  <c r="F21" i="24"/>
  <c r="H21" i="24"/>
  <c r="G20" i="24"/>
  <c r="H20" i="24" s="1"/>
  <c r="F20" i="24"/>
  <c r="G14" i="24"/>
  <c r="H14" i="24" s="1"/>
  <c r="F14" i="24"/>
  <c r="G13" i="24"/>
  <c r="H13" i="24" s="1"/>
  <c r="F13" i="24"/>
  <c r="L16" i="24"/>
  <c r="N16" i="24"/>
  <c r="L15" i="24"/>
  <c r="N15" i="24"/>
  <c r="L14" i="24"/>
  <c r="N14" i="24"/>
  <c r="L13" i="24"/>
  <c r="N13" i="24"/>
  <c r="L12" i="24"/>
  <c r="N12" i="24"/>
  <c r="G12" i="24"/>
  <c r="H12" i="24" s="1"/>
  <c r="F12" i="24"/>
  <c r="L9" i="24"/>
  <c r="N9" i="24"/>
  <c r="G38" i="21"/>
  <c r="H38" i="21" s="1"/>
  <c r="F38" i="21"/>
  <c r="L34" i="21"/>
  <c r="N34" i="21"/>
  <c r="L33" i="21"/>
  <c r="N33" i="21"/>
  <c r="L32" i="21"/>
  <c r="N32" i="21"/>
  <c r="G34" i="21"/>
  <c r="H34" i="21"/>
  <c r="F34" i="21"/>
  <c r="G33" i="21"/>
  <c r="H33" i="21" s="1"/>
  <c r="F33" i="21"/>
  <c r="G32" i="21"/>
  <c r="H32" i="21" s="1"/>
  <c r="F32" i="21"/>
  <c r="G25" i="21"/>
  <c r="F25" i="21"/>
  <c r="H25" i="21"/>
  <c r="L27" i="21"/>
  <c r="N27" i="21"/>
  <c r="L26" i="21"/>
  <c r="N26" i="21"/>
  <c r="L25" i="21"/>
  <c r="N25" i="21"/>
  <c r="L24" i="21"/>
  <c r="N24" i="21"/>
  <c r="G24" i="21"/>
  <c r="H24" i="21" s="1"/>
  <c r="F24" i="21"/>
  <c r="L23" i="21"/>
  <c r="N23" i="21"/>
  <c r="G23" i="21"/>
  <c r="F23" i="21"/>
  <c r="H23" i="21"/>
  <c r="L13" i="21"/>
  <c r="N13" i="21"/>
  <c r="G12" i="21"/>
  <c r="H12" i="21" s="1"/>
  <c r="F12" i="21"/>
  <c r="G11" i="21"/>
  <c r="H11" i="21" s="1"/>
  <c r="F11" i="21"/>
  <c r="G10" i="21"/>
  <c r="H10" i="21" s="1"/>
  <c r="F10" i="21"/>
  <c r="L12" i="21"/>
  <c r="N12" i="21"/>
  <c r="G9" i="21"/>
  <c r="H9" i="21" s="1"/>
  <c r="F9" i="21"/>
  <c r="L11" i="21"/>
  <c r="N11" i="21"/>
  <c r="L10" i="21"/>
  <c r="N10" i="21"/>
  <c r="L9" i="21"/>
  <c r="N9" i="21"/>
  <c r="L25" i="20"/>
  <c r="N25" i="20"/>
  <c r="G25" i="20"/>
  <c r="H25" i="20" s="1"/>
  <c r="F25" i="20"/>
  <c r="L22" i="20"/>
  <c r="N22" i="20"/>
  <c r="L21" i="20"/>
  <c r="N21" i="20"/>
  <c r="L20" i="20"/>
  <c r="N20" i="20"/>
  <c r="L19" i="20"/>
  <c r="N19" i="20"/>
  <c r="L18" i="20"/>
  <c r="N18" i="20"/>
  <c r="L17" i="20"/>
  <c r="N17" i="20"/>
  <c r="G21" i="20"/>
  <c r="H21" i="20" s="1"/>
  <c r="F21" i="20"/>
  <c r="G20" i="20"/>
  <c r="H20" i="20" s="1"/>
  <c r="F20" i="20"/>
  <c r="G19" i="20"/>
  <c r="F19" i="20"/>
  <c r="H19" i="20"/>
  <c r="G18" i="20"/>
  <c r="F18" i="20"/>
  <c r="H18" i="20"/>
  <c r="G17" i="20"/>
  <c r="H17" i="20" s="1"/>
  <c r="F17" i="20"/>
  <c r="L10" i="20"/>
  <c r="N10" i="20"/>
  <c r="G14" i="20"/>
  <c r="H14" i="20" s="1"/>
  <c r="F14" i="20"/>
  <c r="G13" i="20"/>
  <c r="H13" i="20" s="1"/>
  <c r="F13" i="20"/>
  <c r="G12" i="20"/>
  <c r="H12" i="20" s="1"/>
  <c r="F12" i="20"/>
  <c r="G11" i="20"/>
  <c r="H11" i="20"/>
  <c r="F11" i="20"/>
  <c r="G10" i="20"/>
  <c r="H10" i="20" s="1"/>
  <c r="F10" i="20"/>
  <c r="L9" i="20"/>
  <c r="N9" i="20"/>
  <c r="G9" i="20"/>
  <c r="H9" i="20" s="1"/>
  <c r="F9" i="20"/>
  <c r="G24" i="19"/>
  <c r="H24" i="19" s="1"/>
  <c r="F24" i="19"/>
  <c r="L21" i="19"/>
  <c r="N21" i="19"/>
  <c r="L20" i="19"/>
  <c r="N20" i="19"/>
  <c r="L19" i="19"/>
  <c r="N19" i="19"/>
  <c r="L18" i="19"/>
  <c r="N18" i="19"/>
  <c r="G21" i="19"/>
  <c r="H21" i="19" s="1"/>
  <c r="F21" i="19"/>
  <c r="G20" i="19"/>
  <c r="H20" i="19" s="1"/>
  <c r="F20" i="19"/>
  <c r="G19" i="19"/>
  <c r="F19" i="19"/>
  <c r="H19" i="19"/>
  <c r="G18" i="19"/>
  <c r="F18" i="19"/>
  <c r="H18" i="19"/>
  <c r="G15" i="19"/>
  <c r="H15" i="19" s="1"/>
  <c r="F15" i="19"/>
  <c r="L11" i="19"/>
  <c r="N11" i="19"/>
  <c r="L10" i="19"/>
  <c r="N10" i="19"/>
  <c r="G14" i="19"/>
  <c r="H14" i="19" s="1"/>
  <c r="F14" i="19"/>
  <c r="G13" i="19"/>
  <c r="H13" i="19" s="1"/>
  <c r="F13" i="19"/>
  <c r="G12" i="19"/>
  <c r="H12" i="19"/>
  <c r="F12" i="19"/>
  <c r="G11" i="19"/>
  <c r="H11" i="19" s="1"/>
  <c r="F11" i="19"/>
  <c r="G10" i="19"/>
  <c r="H10" i="19" s="1"/>
  <c r="F10" i="19"/>
  <c r="G9" i="19"/>
  <c r="H9" i="19" s="1"/>
  <c r="F9" i="19"/>
  <c r="L9" i="19"/>
  <c r="N9" i="19"/>
  <c r="L29" i="14"/>
  <c r="N29" i="14"/>
  <c r="L28" i="14"/>
  <c r="N28" i="14"/>
  <c r="L27" i="14"/>
  <c r="N27" i="14"/>
  <c r="G28" i="14"/>
  <c r="H28" i="14"/>
  <c r="F28" i="14"/>
  <c r="G27" i="14"/>
  <c r="H27" i="14" s="1"/>
  <c r="F27" i="14"/>
  <c r="L22" i="14"/>
  <c r="N22" i="14"/>
  <c r="L21" i="14"/>
  <c r="N21" i="14"/>
  <c r="G23" i="14"/>
  <c r="H23" i="14"/>
  <c r="F23" i="14"/>
  <c r="G22" i="14"/>
  <c r="H22" i="14" s="1"/>
  <c r="F22" i="14"/>
  <c r="G21" i="14"/>
  <c r="H21" i="14" s="1"/>
  <c r="F21" i="14"/>
  <c r="G14" i="14"/>
  <c r="H14" i="14" s="1"/>
  <c r="F14" i="14"/>
  <c r="L18" i="14"/>
  <c r="N18" i="14"/>
  <c r="L17" i="14"/>
  <c r="N17" i="14"/>
  <c r="L16" i="14"/>
  <c r="N16" i="14"/>
  <c r="L15" i="14"/>
  <c r="N15" i="14"/>
  <c r="L14" i="14"/>
  <c r="N14" i="14"/>
  <c r="L13" i="14"/>
  <c r="N13" i="14"/>
  <c r="L12" i="14"/>
  <c r="N12" i="14"/>
  <c r="G13" i="14"/>
  <c r="H13" i="14" s="1"/>
  <c r="F13" i="14"/>
  <c r="G12" i="14"/>
  <c r="H12" i="14" s="1"/>
  <c r="F12" i="14"/>
  <c r="L9" i="14"/>
  <c r="N9" i="14"/>
  <c r="G32" i="13"/>
  <c r="H32" i="13" s="1"/>
  <c r="F32" i="13"/>
  <c r="L29" i="13"/>
  <c r="N29" i="13"/>
  <c r="L28" i="13"/>
  <c r="N28" i="13"/>
  <c r="L27" i="13"/>
  <c r="N27" i="13"/>
  <c r="G28" i="13"/>
  <c r="H28" i="13" s="1"/>
  <c r="F28" i="13"/>
  <c r="G27" i="13"/>
  <c r="H27" i="13" s="1"/>
  <c r="F27" i="13"/>
  <c r="L24" i="13"/>
  <c r="N24" i="13"/>
  <c r="L23" i="13"/>
  <c r="N23" i="13"/>
  <c r="L22" i="13"/>
  <c r="N22" i="13"/>
  <c r="L21" i="13"/>
  <c r="N21" i="13"/>
  <c r="G23" i="13"/>
  <c r="H23" i="13" s="1"/>
  <c r="F23" i="13"/>
  <c r="G22" i="13"/>
  <c r="H22" i="13" s="1"/>
  <c r="F22" i="13"/>
  <c r="G21" i="13"/>
  <c r="H21" i="13" s="1"/>
  <c r="F21" i="13"/>
  <c r="L18" i="13"/>
  <c r="N18" i="13"/>
  <c r="L17" i="13"/>
  <c r="N17" i="13"/>
  <c r="L16" i="13"/>
  <c r="N16" i="13"/>
  <c r="L15" i="13"/>
  <c r="N15" i="13"/>
  <c r="G14" i="13"/>
  <c r="H14" i="13" s="1"/>
  <c r="F14" i="13"/>
  <c r="G13" i="13"/>
  <c r="F13" i="13"/>
  <c r="H13" i="13"/>
  <c r="L14" i="13"/>
  <c r="N14" i="13"/>
  <c r="L13" i="13"/>
  <c r="N13" i="13"/>
  <c r="L12" i="13"/>
  <c r="N12" i="13"/>
  <c r="G12" i="13"/>
  <c r="H12" i="13" s="1"/>
  <c r="F12" i="13"/>
  <c r="L9" i="13"/>
  <c r="N9" i="13"/>
  <c r="L29" i="12"/>
  <c r="N29" i="12"/>
  <c r="L28" i="12"/>
  <c r="N28" i="12"/>
  <c r="G29" i="12"/>
  <c r="H29" i="12" s="1"/>
  <c r="F29" i="12"/>
  <c r="G28" i="12"/>
  <c r="F28" i="12"/>
  <c r="H28" i="12"/>
  <c r="L25" i="12"/>
  <c r="N25" i="12"/>
  <c r="L24" i="12"/>
  <c r="N24" i="12"/>
  <c r="L23" i="12"/>
  <c r="N23" i="12"/>
  <c r="L22" i="12"/>
  <c r="N22" i="12"/>
  <c r="G23" i="12"/>
  <c r="H23" i="12" s="1"/>
  <c r="F23" i="12"/>
  <c r="G22" i="12"/>
  <c r="H22" i="12" s="1"/>
  <c r="F22" i="12"/>
  <c r="G17" i="12"/>
  <c r="H17" i="12"/>
  <c r="F17" i="12"/>
  <c r="L17" i="12"/>
  <c r="N17" i="12"/>
  <c r="L16" i="12"/>
  <c r="N16" i="12"/>
  <c r="L15" i="12"/>
  <c r="N15" i="12"/>
  <c r="L14" i="12"/>
  <c r="N14" i="12"/>
  <c r="G16" i="12"/>
  <c r="H16" i="12" s="1"/>
  <c r="F16" i="12"/>
  <c r="G15" i="12"/>
  <c r="H15" i="12" s="1"/>
  <c r="F15" i="12"/>
  <c r="G14" i="12"/>
  <c r="H14" i="12" s="1"/>
  <c r="F14" i="12"/>
  <c r="G13" i="12"/>
  <c r="H13" i="12" s="1"/>
  <c r="F13" i="12"/>
  <c r="L13" i="12"/>
  <c r="N13" i="12"/>
  <c r="L12" i="12"/>
  <c r="N12" i="12"/>
  <c r="G12" i="12"/>
  <c r="H12" i="12" s="1"/>
  <c r="F12" i="12"/>
  <c r="L9" i="12"/>
  <c r="N9" i="12"/>
  <c r="L25" i="11"/>
  <c r="N25" i="11"/>
  <c r="L24" i="11"/>
  <c r="N24" i="11"/>
  <c r="G25" i="11"/>
  <c r="H25" i="11" s="1"/>
  <c r="F25" i="11"/>
  <c r="G24" i="11"/>
  <c r="H24" i="11" s="1"/>
  <c r="F24" i="11"/>
  <c r="L21" i="11"/>
  <c r="N21" i="11"/>
  <c r="L20" i="11"/>
  <c r="N20" i="11"/>
  <c r="L19" i="11"/>
  <c r="N19" i="11"/>
  <c r="G20" i="11"/>
  <c r="H20" i="11" s="1"/>
  <c r="F20" i="11"/>
  <c r="G19" i="11"/>
  <c r="H19" i="11"/>
  <c r="F19" i="11"/>
  <c r="G14" i="11"/>
  <c r="H14" i="11" s="1"/>
  <c r="F14" i="11"/>
  <c r="L16" i="11"/>
  <c r="N16" i="11"/>
  <c r="L15" i="11"/>
  <c r="N15" i="11"/>
  <c r="L14" i="11"/>
  <c r="N14" i="11"/>
  <c r="L13" i="11"/>
  <c r="N13" i="11"/>
  <c r="L12" i="11"/>
  <c r="N12" i="11"/>
  <c r="G13" i="11"/>
  <c r="H13" i="11" s="1"/>
  <c r="F13" i="11"/>
  <c r="G12" i="11"/>
  <c r="F12" i="11"/>
  <c r="H12" i="11"/>
  <c r="G9" i="11"/>
  <c r="H9" i="11" s="1"/>
  <c r="F9" i="11"/>
  <c r="L9" i="11"/>
  <c r="N9" i="11"/>
  <c r="G31" i="7"/>
  <c r="H31" i="7" s="1"/>
  <c r="F31" i="7"/>
  <c r="L27" i="7"/>
  <c r="N27" i="7"/>
  <c r="L26" i="7"/>
  <c r="N26" i="7"/>
  <c r="L25" i="7"/>
  <c r="N25" i="7"/>
  <c r="G27" i="7"/>
  <c r="H27" i="7" s="1"/>
  <c r="F27" i="7"/>
  <c r="G26" i="7"/>
  <c r="H26" i="7" s="1"/>
  <c r="F26" i="7"/>
  <c r="G25" i="7"/>
  <c r="H25" i="7" s="1"/>
  <c r="F25" i="7"/>
  <c r="G18" i="7"/>
  <c r="H18" i="7" s="1"/>
  <c r="F18" i="7"/>
  <c r="L20" i="7"/>
  <c r="N20" i="7"/>
  <c r="L19" i="7"/>
  <c r="N19" i="7"/>
  <c r="L18" i="7"/>
  <c r="N18" i="7"/>
  <c r="L17" i="7"/>
  <c r="N17" i="7"/>
  <c r="G17" i="7"/>
  <c r="H17" i="7" s="1"/>
  <c r="F17" i="7"/>
  <c r="L16" i="7"/>
  <c r="N16" i="7"/>
  <c r="G16" i="7"/>
  <c r="H16" i="7" s="1"/>
  <c r="F16" i="7"/>
  <c r="L10" i="7"/>
  <c r="N10" i="7"/>
  <c r="G11" i="7"/>
  <c r="H11" i="7" s="1"/>
  <c r="F11" i="7"/>
  <c r="G10" i="7"/>
  <c r="H10" i="7" s="1"/>
  <c r="F10" i="7"/>
  <c r="G9" i="7"/>
  <c r="H9" i="7" s="1"/>
  <c r="F9" i="7"/>
  <c r="L9" i="7"/>
  <c r="N9" i="7"/>
  <c r="L25" i="6"/>
  <c r="N25" i="6"/>
  <c r="G25" i="6"/>
  <c r="H25" i="6" s="1"/>
  <c r="F25" i="6"/>
  <c r="L22" i="6"/>
  <c r="N22" i="6"/>
  <c r="L21" i="6"/>
  <c r="N21" i="6"/>
  <c r="L20" i="6"/>
  <c r="N20" i="6"/>
  <c r="L19" i="6"/>
  <c r="N19" i="6"/>
  <c r="L18" i="6"/>
  <c r="N18" i="6"/>
  <c r="L17" i="6"/>
  <c r="N17" i="6"/>
  <c r="G21" i="6"/>
  <c r="H21" i="6" s="1"/>
  <c r="F21" i="6"/>
  <c r="G20" i="6"/>
  <c r="H20" i="6" s="1"/>
  <c r="F20" i="6"/>
  <c r="G19" i="6"/>
  <c r="H19" i="6" s="1"/>
  <c r="F19" i="6"/>
  <c r="G18" i="6"/>
  <c r="H18" i="6" s="1"/>
  <c r="F18" i="6"/>
  <c r="G17" i="6"/>
  <c r="H17" i="6" s="1"/>
  <c r="F17" i="6"/>
  <c r="L10" i="6"/>
  <c r="N10" i="6"/>
  <c r="G14" i="6"/>
  <c r="H14" i="6" s="1"/>
  <c r="F14" i="6"/>
  <c r="G13" i="6"/>
  <c r="H13" i="6" s="1"/>
  <c r="F13" i="6"/>
  <c r="G12" i="6"/>
  <c r="H12" i="6" s="1"/>
  <c r="F12" i="6"/>
  <c r="G11" i="6"/>
  <c r="H11" i="6"/>
  <c r="F11" i="6"/>
  <c r="G10" i="6"/>
  <c r="H10" i="6" s="1"/>
  <c r="F10" i="6"/>
  <c r="L9" i="6"/>
  <c r="N9" i="6"/>
  <c r="G9" i="6"/>
  <c r="H9" i="6" s="1"/>
  <c r="F9" i="6"/>
  <c r="G27" i="5"/>
  <c r="F27" i="5"/>
  <c r="H27" i="5"/>
  <c r="L24" i="5"/>
  <c r="N24" i="5"/>
  <c r="L23" i="5"/>
  <c r="N23" i="5"/>
  <c r="L22" i="5"/>
  <c r="N22" i="5"/>
  <c r="L21" i="5"/>
  <c r="N21" i="5"/>
  <c r="G23" i="5"/>
  <c r="H23" i="5" s="1"/>
  <c r="F23" i="5"/>
  <c r="G22" i="5"/>
  <c r="H22" i="5" s="1"/>
  <c r="F22" i="5"/>
  <c r="G21" i="5"/>
  <c r="H21" i="5" s="1"/>
  <c r="F21" i="5"/>
  <c r="G16" i="5"/>
  <c r="H16" i="5" s="1"/>
  <c r="F16" i="5"/>
  <c r="G15" i="5"/>
  <c r="H15" i="5" s="1"/>
  <c r="F15" i="5"/>
  <c r="L12" i="5"/>
  <c r="N12" i="5"/>
  <c r="L11" i="5"/>
  <c r="N11" i="5"/>
  <c r="L10" i="5"/>
  <c r="N10" i="5"/>
  <c r="G14" i="5"/>
  <c r="H14" i="5" s="1"/>
  <c r="F14" i="5"/>
  <c r="G13" i="5"/>
  <c r="H13" i="5" s="1"/>
  <c r="F13" i="5"/>
  <c r="G12" i="5"/>
  <c r="H12" i="5"/>
  <c r="F12" i="5"/>
  <c r="G11" i="5"/>
  <c r="H11" i="5" s="1"/>
  <c r="F11" i="5"/>
  <c r="G10" i="5"/>
  <c r="H10" i="5" s="1"/>
  <c r="F10" i="5"/>
  <c r="G9" i="5"/>
  <c r="H9" i="5" s="1"/>
  <c r="F9" i="5"/>
  <c r="L9" i="5"/>
  <c r="N9" i="5"/>
  <c r="L32" i="4"/>
  <c r="N32" i="4"/>
  <c r="L31" i="4"/>
  <c r="N31" i="4"/>
  <c r="G32" i="4"/>
  <c r="H32" i="4" s="1"/>
  <c r="F32" i="4"/>
  <c r="G31" i="4"/>
  <c r="H31" i="4" s="1"/>
  <c r="F31" i="4"/>
  <c r="L27" i="4"/>
  <c r="N27" i="4"/>
  <c r="L26" i="4"/>
  <c r="N26" i="4"/>
  <c r="G28" i="4"/>
  <c r="H28" i="4" s="1"/>
  <c r="F28" i="4"/>
  <c r="G27" i="4"/>
  <c r="H27" i="4" s="1"/>
  <c r="F27" i="4"/>
  <c r="G26" i="4"/>
  <c r="H26" i="4" s="1"/>
  <c r="F26" i="4"/>
  <c r="L18" i="4"/>
  <c r="N18" i="4"/>
  <c r="L17" i="4"/>
  <c r="N17" i="4"/>
  <c r="G17" i="4"/>
  <c r="H17" i="4"/>
  <c r="F17" i="4"/>
  <c r="L16" i="4"/>
  <c r="N16" i="4"/>
  <c r="L15" i="4"/>
  <c r="N15" i="4"/>
  <c r="L14" i="4"/>
  <c r="N14" i="4"/>
  <c r="G16" i="4"/>
  <c r="H16" i="4" s="1"/>
  <c r="F16" i="4"/>
  <c r="G15" i="4"/>
  <c r="H15" i="4" s="1"/>
  <c r="F15" i="4"/>
  <c r="G14" i="4"/>
  <c r="H14" i="4" s="1"/>
  <c r="F14" i="4"/>
  <c r="L11" i="4"/>
  <c r="N11" i="4"/>
  <c r="L10" i="4"/>
  <c r="N10" i="4"/>
  <c r="G9" i="4"/>
  <c r="H9" i="4"/>
  <c r="F9" i="4"/>
  <c r="L9" i="4"/>
  <c r="N9" i="4"/>
  <c r="G35" i="3"/>
  <c r="H35" i="3"/>
  <c r="F35" i="3"/>
  <c r="L32" i="3"/>
  <c r="N32" i="3"/>
  <c r="L31" i="3"/>
  <c r="N31" i="3"/>
  <c r="L30" i="3"/>
  <c r="N30" i="3"/>
  <c r="G31" i="3"/>
  <c r="H31" i="3"/>
  <c r="F31" i="3"/>
  <c r="G30" i="3"/>
  <c r="H30" i="3"/>
  <c r="F30" i="3"/>
  <c r="L27" i="3"/>
  <c r="N27" i="3"/>
  <c r="L26" i="3"/>
  <c r="N26" i="3"/>
  <c r="L25" i="3"/>
  <c r="N25" i="3"/>
  <c r="L24" i="3"/>
  <c r="N24" i="3"/>
  <c r="G26" i="3"/>
  <c r="H26" i="3" s="1"/>
  <c r="F26" i="3"/>
  <c r="G25" i="3"/>
  <c r="H25" i="3" s="1"/>
  <c r="F25" i="3"/>
  <c r="G24" i="3"/>
  <c r="H24" i="3" s="1"/>
  <c r="F24" i="3"/>
  <c r="G15" i="3"/>
  <c r="H15" i="3"/>
  <c r="F15" i="3"/>
  <c r="L17" i="3"/>
  <c r="N17" i="3"/>
  <c r="L16" i="3"/>
  <c r="N16" i="3"/>
  <c r="L15" i="3"/>
  <c r="N15" i="3"/>
  <c r="L14" i="3"/>
  <c r="N14" i="3"/>
  <c r="L13" i="3"/>
  <c r="N13" i="3"/>
  <c r="L12" i="3"/>
  <c r="N12" i="3"/>
  <c r="G14" i="3"/>
  <c r="H14" i="3" s="1"/>
  <c r="F14" i="3"/>
  <c r="G13" i="3"/>
  <c r="H13" i="3" s="1"/>
  <c r="F13" i="3"/>
  <c r="G12" i="3"/>
  <c r="H12" i="3"/>
  <c r="F12" i="3"/>
  <c r="G9" i="3"/>
  <c r="H9" i="3"/>
  <c r="F9" i="3"/>
  <c r="L9" i="3"/>
  <c r="N9" i="3"/>
</calcChain>
</file>

<file path=xl/sharedStrings.xml><?xml version="1.0" encoding="utf-8"?>
<sst xmlns="http://schemas.openxmlformats.org/spreadsheetml/2006/main" count="2924" uniqueCount="566">
  <si>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</si>
  <si>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</si>
  <si>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</si>
  <si>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</si>
  <si>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</si>
  <si>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</si>
  <si>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</si>
  <si>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</si>
  <si>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職員</t>
    <rPh sb="0" eb="2">
      <t>ショクイン</t>
    </rPh>
    <phoneticPr fontId="4"/>
  </si>
  <si>
    <t>特定アレルギー表示</t>
    <rPh sb="0" eb="2">
      <t>トクテイ</t>
    </rPh>
    <rPh sb="7" eb="9">
      <t>ヒョウジ</t>
    </rPh>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</si>
  <si>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</si>
  <si>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</si>
  <si>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</si>
  <si>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</si>
  <si>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</si>
  <si>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</si>
  <si>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</si>
  <si>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</si>
  <si>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</si>
  <si>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</si>
  <si>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</si>
  <si>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</si>
  <si>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</si>
  <si>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玉ねぎ</t>
  </si>
  <si>
    <t>人参</t>
  </si>
  <si>
    <t>玉子</t>
  </si>
  <si>
    <t>片栗粉</t>
  </si>
  <si>
    <t>小麦　※14</t>
  </si>
  <si>
    <t>g</t>
  </si>
  <si>
    <t>卵</t>
  </si>
  <si>
    <t>ヶ</t>
  </si>
  <si>
    <t>だし汁</t>
  </si>
  <si>
    <t>みりん</t>
  </si>
  <si>
    <t>塩</t>
  </si>
  <si>
    <t>正油</t>
  </si>
  <si>
    <t>小麦</t>
  </si>
  <si>
    <t>なし</t>
  </si>
  <si>
    <t>油</t>
  </si>
  <si>
    <t>キャベツ</t>
  </si>
  <si>
    <t>ごま油</t>
  </si>
  <si>
    <t>Ｐ</t>
  </si>
  <si>
    <t>酒</t>
  </si>
  <si>
    <t>砂糖</t>
  </si>
  <si>
    <t>昼</t>
  </si>
  <si>
    <t>牛乳</t>
  </si>
  <si>
    <t>乳</t>
  </si>
  <si>
    <t>cc</t>
  </si>
  <si>
    <t>小松菜</t>
  </si>
  <si>
    <t>青のり</t>
  </si>
  <si>
    <t>小麦粉</t>
  </si>
  <si>
    <t>水</t>
  </si>
  <si>
    <t>ご飯</t>
  </si>
  <si>
    <t>白菜</t>
  </si>
  <si>
    <t>切</t>
  </si>
  <si>
    <t>鶏もも小間</t>
  </si>
  <si>
    <t>かぼちゃ</t>
  </si>
  <si>
    <t>みそ汁</t>
  </si>
  <si>
    <t>※加熱調理する際は中心部75℃で1分以上加熱したことを確認して下さい。</t>
  </si>
  <si>
    <t>充てん豆腐</t>
  </si>
  <si>
    <t>カットワカメ</t>
  </si>
  <si>
    <t>味噌</t>
  </si>
  <si>
    <t>丁</t>
  </si>
  <si>
    <t>ヨーグルト</t>
  </si>
  <si>
    <t>※甘さは砂糖で調節して下さい。</t>
  </si>
  <si>
    <t>プレーンヨーグルト</t>
  </si>
  <si>
    <t>乳・卵・小麦・落花生・そば・えび・かに</t>
    <phoneticPr fontId="4"/>
  </si>
  <si>
    <t>9月29日（金）配達/10月2日（月）食</t>
  </si>
  <si>
    <t>鉄分強化！ふりかけご飯</t>
  </si>
  <si>
    <t>鉄ふりかけ　大豆</t>
  </si>
  <si>
    <t>小麦　※18</t>
  </si>
  <si>
    <t>白糸タラの香草マヨ焼き</t>
  </si>
  <si>
    <t>①玉ねぎは薄切りにし、油で炒めてあら熱が取れたら、マヨネーズ・みじん切りのパセリを加え混ぜ合わせます。
②魚は水気をよくふき取り、塩・こしょうし、小麦粉をまぶします。
③天板に油をひいて、②を並べて180～200度に温めたオーブンで10～15分焼いていったん取り出します。
④③の上に①をのせて、再びオーブンで5分くらい焼きます。
⑤茹でて食べやすい大きさに切ったトマトを添えて下さい。
※加熱調理する際は中心部75℃で1分以上加熱したことを確認して下さい。</t>
  </si>
  <si>
    <t>骨抜き白糸タラ３０</t>
  </si>
  <si>
    <t>トマト</t>
  </si>
  <si>
    <t>パセリ</t>
  </si>
  <si>
    <t>コショウ</t>
  </si>
  <si>
    <t>マヨネーズ</t>
  </si>
  <si>
    <t>卵・小麦</t>
  </si>
  <si>
    <t>高野豆腐の煮物</t>
  </si>
  <si>
    <t>①高野豆腐はお湯で戻し、絞って角切りにします。
②野菜は一口大に切ります。
③調味料で材料を煮て下さい。
※加熱調理する際は中心部75℃で1分以上加熱したことを確認して下さい。</t>
  </si>
  <si>
    <t>高野豆腐</t>
  </si>
  <si>
    <t>大根</t>
  </si>
  <si>
    <t>すまし汁</t>
  </si>
  <si>
    <t>焼ふ</t>
  </si>
  <si>
    <t>長ねぎ</t>
  </si>
  <si>
    <t>フルーツ（りんご）</t>
  </si>
  <si>
    <t>※原料のまま流水できれいに洗って下さい。</t>
  </si>
  <si>
    <t>りんご</t>
  </si>
  <si>
    <t>素干しエビ</t>
  </si>
  <si>
    <t>えび　※35</t>
  </si>
  <si>
    <t>ごぼう</t>
  </si>
  <si>
    <t>豚小間（ＩＱＦ）</t>
  </si>
  <si>
    <t>冷凍グリンピース</t>
  </si>
  <si>
    <t>酢</t>
  </si>
  <si>
    <t>フルーツ（オレンジ）</t>
  </si>
  <si>
    <t>ネーブル</t>
  </si>
  <si>
    <t>10月2日（月）配達/10月3日（火）食</t>
  </si>
  <si>
    <t>納豆ごはん</t>
  </si>
  <si>
    <t>①だし汁・正油を煮立て冷まし、納豆と混ぜます。
②ご飯にかける又は別に提供して下さい。
※加熱調理する際は中心部75℃で1分以上加熱したことを確認して下さい。</t>
  </si>
  <si>
    <t>納豆</t>
  </si>
  <si>
    <t>オムレツの青菜ソテー添え</t>
  </si>
  <si>
    <t>①玉ねぎはみじん切りにします。
②油で肉・①を炒め合わせて冷まし、溶き玉子に混ぜ合わせます。
③フライパンに油を熱し、②を焼きます（途中ひっくり返して下さい）。
④小松菜は食べやすい大きさに切り茹でて、バターでソテーし、塩で調味します。
⑤オムレツはケチャップをかけて、ソテーした小松菜を添えてお召し上がり下さい。
※大量料理の場合、オムレツは鉄板に流しいれてオーブンで焼く又は丸く焼いて切り分けてもよいでしょう。
※加熱調理する際は中心部75℃で1分以上加熱したことを確認して下さい。</t>
  </si>
  <si>
    <t>豚挽肉</t>
  </si>
  <si>
    <t>ケチャップ</t>
  </si>
  <si>
    <t>バター</t>
  </si>
  <si>
    <t>白菜の素干し和え</t>
  </si>
  <si>
    <t>①野菜は食べやすい大きさに切って茹で冷まし、素干しエビは食べやすく刻んで茹で冷まします。
②①を煮立て冷ました調味料で和えて下さい。
※加熱調理する際は中心部75℃で1分以上加熱したことを確認して下さい。</t>
  </si>
  <si>
    <t>さつま芋</t>
  </si>
  <si>
    <t>冷凍カット油揚げ</t>
  </si>
  <si>
    <t>黒いりごま</t>
  </si>
  <si>
    <t>枚</t>
  </si>
  <si>
    <t>骨抜き助宗タラ３０</t>
  </si>
  <si>
    <t>きゅうり</t>
  </si>
  <si>
    <t>万能ねぎ</t>
  </si>
  <si>
    <t>10月3日（火）配達/10月4日（水）食</t>
  </si>
  <si>
    <t>お月見カレーライス</t>
  </si>
  <si>
    <t>①茹で卵を作ります。
②材料を食べやすい大きさ切ります。
③油で肉・野菜を炒めて、水・牛乳を加えて煮ます。人参が柔らかくなったらルーを加えて煮込みます。
④ご飯を丸く形を整えうさぎの顔を作り、次にラップでご飯を包んで棒状にし、うさぎの耳を作って盛り付けます。まわりにルーを入れ、半分に切った茹で卵を月にみたてて盛ります。茹でたレーズン・ケチャップで顔を作ってください
※写真を参考に盛り付け下さい。
※加熱調理する際は中心部75℃で1分以上加熱したことを確認して下さい。</t>
  </si>
  <si>
    <t>じゃが芋</t>
  </si>
  <si>
    <t>ハウス　バーモントカレー甘口</t>
  </si>
  <si>
    <t>乳・小麦</t>
  </si>
  <si>
    <t>レーズン</t>
  </si>
  <si>
    <t>カラフルサラダ</t>
  </si>
  <si>
    <t>①食べやすい大きさに切った野菜・コーンは茹で冷まします。
②①を煮立て冷ました調味料で和えて下さい。
※加熱調理する際は中心部75℃で1分以上加熱したことを確認して下さい。</t>
  </si>
  <si>
    <t>パプリカ赤</t>
  </si>
  <si>
    <t>冷凍カーネルコーン</t>
  </si>
  <si>
    <t>うさちゃんりんご</t>
  </si>
  <si>
    <t>もやし</t>
  </si>
  <si>
    <t>キッズ</t>
    <phoneticPr fontId="4"/>
  </si>
  <si>
    <t>10月4日（水）配達/10月5日（木）食</t>
  </si>
  <si>
    <t>ほうとう風うどん</t>
  </si>
  <si>
    <t>①うどんはたっぷりのお湯で12分茹でて、流水でぬめりを取ります。
②材料は食べやすく切ります。
③鍋にだし汁を煮立て、肉・②を入れて煮ます。
④材料が柔らかくなったら、味噌を溶き入れます。
⑤器にうどんを盛りつけ、④をかけて下さい。
※加熱調理する際は中心部75℃で1分以上加熱したことを確認して下さい。</t>
  </si>
  <si>
    <t>（干）うどん</t>
  </si>
  <si>
    <t>しめじ</t>
  </si>
  <si>
    <t>炒りおから</t>
  </si>
  <si>
    <t>①野菜は食べやすい大きさに切り、油揚げは熱湯に通します。
②油で材料を炒め合わせ、調味料を加え煮ます。
③乾燥おからをふり入れ、中火で余分な煮汁がなくなるまで煮て下さい。
※加熱調理する際は中心部75℃で1分以上加熱したことを確認して下さい。</t>
  </si>
  <si>
    <t>乾燥おから</t>
  </si>
  <si>
    <t>冷凍むき枝豆</t>
  </si>
  <si>
    <t>鉄ふりかけ　穀物</t>
  </si>
  <si>
    <t>なし　※18</t>
  </si>
  <si>
    <t>水菜</t>
  </si>
  <si>
    <t>フルーツ（みかん缶）</t>
  </si>
  <si>
    <t>みかん缶</t>
  </si>
  <si>
    <t>10月4日（水）配達/10月6日（金）食</t>
  </si>
  <si>
    <t>骨太おにぎり</t>
  </si>
  <si>
    <t>①ちりめん干し・エビは粗く刻みフライパンでから炒りします。
②①と正油を混ぜ合わせふりかけを作ります。
③通常通りに炊いたごはんに②・ごまをまぜ合わせ、おにぎりにして下さい。
※加熱調理する際は中心部75℃で1分以上加熱したことを確認して下さい。</t>
  </si>
  <si>
    <t>ちりめん干し</t>
  </si>
  <si>
    <t>なし　※15</t>
  </si>
  <si>
    <t>鶏ささみのカレー風味唐揚げ</t>
  </si>
  <si>
    <t>①肉は食べやすい大きさに切って、酒・正油をもみ込みます。片栗粉・小麦粉・カレー粉を合わせ、肉にまぶし余分な粉を落とし、150～160℃で4～5分揚げます。
②油を175度に上げて再度30～40秒揚げます。
③キャベツはせん切りして茹でて、添えて下さい。
※カレー粉には辛味があるので、香りが付く程度に少量入れて下さい。入れ過ぎにご注意ください。
※加熱調理する際は中心部75℃で1分以上加熱したことを確認して下さい。</t>
  </si>
  <si>
    <t>鶏ささみ　1/2カット</t>
  </si>
  <si>
    <t>純カレー粉</t>
  </si>
  <si>
    <t>スパゲッティサラダ</t>
  </si>
  <si>
    <t>①野菜は細切りにし茹で冷まします。
麺は半分に折り約10分茹でて洗います。
②調味料を煮立て冷まし、①を和えて下さい。
※加熱調理する際は中心部75℃で1分以上加熱したことを確認して下さい。</t>
  </si>
  <si>
    <t>スパゲッティ</t>
  </si>
  <si>
    <t>小麦・卵・乳</t>
  </si>
  <si>
    <t>花かつおＰ</t>
  </si>
  <si>
    <t>れんこん</t>
  </si>
  <si>
    <t>スケソウタラの磯辺焼き</t>
  </si>
  <si>
    <t>①魚は水けを拭き取り、酒・みりん・正油で下味をつけます。
②①の水けを拭き取り、小麦粉をまぶします。
③フライパンに油を熱して両面焼き、仕上げに青のりをまぶします。
④キャベツはせん切りして茹で、添えて下さい。
※加熱調理する際は中心部75℃で1分以上加熱したことを確認して下さい。</t>
  </si>
  <si>
    <t>豆腐の野菜あん</t>
  </si>
  <si>
    <t>①豆腐は水きりして、湯豆腐にします。
②玉ねぎは薄切り、人参は細切りします。
③肉・②をごま油で炒め、出し汁で煮ます。
④人参が柔らかくなったら、みりん・正油を加えて煮、水溶き片栗粉でとろみをつけます。
⑤器に豆腐を盛り、④をかけて下さい。
※加熱調理する際は中心部75℃で1分以上加熱したことを確認して下さい。</t>
  </si>
  <si>
    <t>生姜</t>
  </si>
  <si>
    <t>10月6日（金）配達/10月10日（火）食</t>
  </si>
  <si>
    <t>鶏ささみのレモンソテー</t>
  </si>
  <si>
    <t>①肉はそぎ切りにし、酒で下味をつけて片栗粉をまぶして油をひいたフライパンで焼きます。
②レモン汁・正油・砂糖を加えて煮からめます。
③食べやすく切って茹でたブロッコリーは肉に添えて下さい。
※加熱調理する際は中心部75℃で1分以上加熱したことを確認して下さい。</t>
  </si>
  <si>
    <t>冷凍ブロッコリー</t>
  </si>
  <si>
    <t>レモン</t>
  </si>
  <si>
    <t>ポテトサラダ</t>
  </si>
  <si>
    <t>①じゃが芋は蒸して熱いうちにつぶし、ミックスベジタブルは茹でます。
②①を冷まし、煮立て冷ました調味料で和えて下さい。
※加熱調理する際は中心部75℃で1分以上加熱したことを確認して下さい。</t>
  </si>
  <si>
    <t>冷凍ミックスベジタブル</t>
  </si>
  <si>
    <t>コンソメ</t>
  </si>
  <si>
    <t>10月10日（火）配達/10月11日（水）食</t>
  </si>
  <si>
    <t>揚げ出し高野豆腐のきのこあんかけ</t>
  </si>
  <si>
    <t>①高野豆腐はお湯で戻して絞り、食べやすい大きさに切って片栗粉をまぶし揚げます。
②出し汁を煮立てて、肉・薄切りにした玉ねぎ・石突きをとり食べやすく切って
ほぐしたきのこを煮ます。
火が通ったら正油・みりんで調味して水溶き片栗粉でとろみをつけ、豆腐にかけて、
茹でたグリンピースをちらして下さい。
※加熱調理する際は中心部75℃で1分以上加熱したことを確認して下さい。</t>
  </si>
  <si>
    <t>えのき茸</t>
  </si>
  <si>
    <t>れんこんと人参のきんぴら</t>
  </si>
  <si>
    <t>①レンコンは薄いイチョウ切りにして水にさらし、人参は細切りにします。
②材料を油で炒め合わせて、調味料で炒め煮にして下さい。
※加熱調理する際は中心部75℃で1分以上加熱したことを確認して下さい。</t>
  </si>
  <si>
    <t>10月11日（水）配達/10月12日（木）食</t>
  </si>
  <si>
    <t>カラスカレイの野菜あんかけ</t>
  </si>
  <si>
    <t>①魚は水気をよくふき取り、酒をふって片栗粉をまぶします。
②熱した油で①を焼きます。
③野菜は食べやすい大きさに切り、だし汁・みりん・正油で煮ます。
④野菜が柔らかくなったら、水溶き片栗粉でとろみをつけます。
⑤器に魚を盛り、④をかけて下さい。
※加熱調理する際は中心部75℃で1分以上加熱したことを確認して下さい。</t>
  </si>
  <si>
    <t>骨抜きカラスカレイ３０</t>
  </si>
  <si>
    <t>厚揚げと白菜の煮びたし</t>
  </si>
  <si>
    <t>①野菜は食べやすい大きさに切り、厚揚げは熱湯に通して食べやすい大きさに切ります。
②材料を調味料で煮て下さい。
※加熱調理する際は中心部75℃で1分以上加熱したことを確認して下さい。</t>
  </si>
  <si>
    <t>厚揚げ</t>
  </si>
  <si>
    <t>フルーツ（バナナ）</t>
  </si>
  <si>
    <t>バナナ</t>
  </si>
  <si>
    <t>本</t>
  </si>
  <si>
    <t>10月12日（木）配達/10月13日（金）食</t>
  </si>
  <si>
    <t>チキンソテー</t>
  </si>
  <si>
    <t>①肉は食べやすい大きさにり、酒・すりおろした生姜をもみ込み、片栗粉をまぶします。
②油で肉を焼いて、酒・砂糖・みりん・正油を加え煮絡めます。
③薄切りして短冊切りしたかぼちゃを、素焼きして添えて下さい。
※加熱調理する際は中心部75℃で1分以上加熱したことを確認して下さい。</t>
  </si>
  <si>
    <t>鶏もも切身４０</t>
  </si>
  <si>
    <t>もやしのおかか和え</t>
  </si>
  <si>
    <t>①材料は食べやすい大きさに切って、茹で冷まします。
②調味料を煮立て冷まし、①・花かつおを加え和えて下さい。
※加熱調理する際は中心部75℃で1分以上加熱したことを確認して下さい。</t>
  </si>
  <si>
    <t>10月17日（火）配達/10月18日（水）食</t>
  </si>
  <si>
    <t>カレーライス</t>
  </si>
  <si>
    <t>①茹で卵を作ります。
②材料を食べやすい大きさ切ります。
③油で肉・野菜を炒めて、水・牛乳を加えて煮ます。人参が柔らかくなったらルーを加えて煮込みます。
④器にご飯・③を盛り付けて、くし形切りにしたゆで卵を添えて下さい。
※水の分量は調節して下さい。
※加熱調理する際は中心部75℃で1分以上加熱したことを確認して下さい。</t>
  </si>
  <si>
    <t>①食べやすい大きさに切った野菜・コーン・レーズンは茹で冷まします。
②①を煮立て冷ました調味料で和えて下さい。
※加熱調理する際は中心部75℃で1分以上加熱したことを確認して下さい。</t>
  </si>
  <si>
    <t>10月18日（水）配達/10月19日（木）食</t>
  </si>
  <si>
    <t>10月19日（木）配達/10月20日（金）食</t>
  </si>
  <si>
    <t>ヒーローライス</t>
  </si>
  <si>
    <t>①米はコンソメを入れて普通に炊きます。
②ハムは湯通しして直径2～3㎝の丸型にくり抜きます（一人当たり３枚）。
※形抜きがない場合は、小さじの計量スプーンで半円ずつ形抜くとよいでしょう。
③残りのハム・玉ねぎはみじん切りにして炒めて塩で調味し、炊き上がったご飯に混ぜ込みます。
④ゆでたちくわは縦に2等分してから小口切りにし、眉毛にします（一人当たり2枚）。
⑤レーズンは茹でます。
⑥ご飯を平らに丸く盛り付け、ハムを鼻・ほっぺた、レーズンを目、ちくわを眉毛に見立てて盛り付け、ケチャップで口を描いてください。
※写真を参考に盛り付けてください。
※加熱調理する際は中心部75℃で1分以上加熱したことを確認して下さい。</t>
  </si>
  <si>
    <t>Ａプレスハム</t>
  </si>
  <si>
    <t>冷凍上竹輪</t>
  </si>
  <si>
    <t>小麦・卵　※25</t>
  </si>
  <si>
    <t>①肉は食べやすい大きさに切って、酒・正油をもみ込みます。片栗粉・小麦粉・カレー粉を合わせ、肉にまぶし余分な粉を落とし、150～160℃で4～5分揚げます。
②油を175度に上げて再度30～40秒揚げます。
③キャベツはせん切りして、茹でて添えて下さい。
※カレー粉には辛味があるので、香りが付く程度に少量入れて下さい。入れ過ぎにご注意ください。
※加熱調理する際は中心部75℃で1分以上加熱したことを確認して下さい。</t>
  </si>
  <si>
    <t>①野菜は細切りにし茹でます。
麺は半分に折り約10分茹でて洗います。
②①を冷まし、煮立て冷ました調味料で和えて下さい。
※加熱調理する際は中心部75℃で1分以上加熱したことを確認して下さい。</t>
  </si>
  <si>
    <t>10月20日（金）配達/10月23日（月）食</t>
  </si>
  <si>
    <t>10月23日（月）配達/10月24日（火）食</t>
  </si>
  <si>
    <t>ブロッコリー</t>
  </si>
  <si>
    <t>10月24日（火）配達/10月25日（水）食</t>
  </si>
  <si>
    <t>10月25日（水）配達/10月26日（木）食</t>
  </si>
  <si>
    <t>10月26日（木）配達/10月27日（金）食</t>
  </si>
  <si>
    <t>10月27日（金）配達/10月30日（月）食</t>
  </si>
  <si>
    <t>10月30日（月）配達/10月31日（火）食</t>
  </si>
  <si>
    <t>①だし汁・正油煮立て冷まし、納豆と混ぜます。
②ご飯にかける又は別に提供して下さい。
※加熱調理する際は中心部75℃で1分以上加熱したことを確認して下さい。</t>
  </si>
  <si>
    <t>☆イベント献立☆</t>
    <rPh sb="5" eb="7">
      <t>コンダテ</t>
    </rPh>
    <phoneticPr fontId="3"/>
  </si>
  <si>
    <t>キッズ</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</si>
  <si>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</si>
  <si>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</si>
  <si>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</si>
  <si>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</si>
  <si>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</si>
  <si>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</si>
  <si>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</si>
  <si>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</si>
  <si>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</si>
  <si>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</si>
  <si>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</si>
  <si>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脂質</t>
    <rPh sb="0" eb="2">
      <t>シシツ</t>
    </rPh>
    <phoneticPr fontId="3"/>
  </si>
  <si>
    <t>炭水化物</t>
    <rPh sb="0" eb="4">
      <t>タンスイカブツ</t>
    </rPh>
    <phoneticPr fontId="3"/>
  </si>
  <si>
    <t>塩分</t>
    <rPh sb="0" eb="2">
      <t>エンブン</t>
    </rPh>
    <phoneticPr fontId="3"/>
  </si>
  <si>
    <t>日</t>
  </si>
  <si>
    <t>かき玉そうめん</t>
  </si>
  <si>
    <t>小麦粉・ごま油・ソーメン・片栗粉・油・砂糖</t>
  </si>
  <si>
    <t>牛乳・しらす干し・玉子・鶏レバー</t>
  </si>
  <si>
    <t>小松菜・人参・青のり・玉ねぎ・キャベツ・ピーマン・白桃缶</t>
  </si>
  <si>
    <t>乳・なし※15・小麦・小麦　※14・卵</t>
  </si>
  <si>
    <t>kcal</t>
    <phoneticPr fontId="3"/>
  </si>
  <si>
    <t>月</t>
  </si>
  <si>
    <t>ご飯・ごま油・油・小麦粉・マヨネーズ・砂糖・焼ふ</t>
    <phoneticPr fontId="3"/>
  </si>
  <si>
    <t>牛乳・素干しエビ・シロイトタラ・高野豆腐</t>
    <phoneticPr fontId="3"/>
  </si>
  <si>
    <t>ごぼう・人参・玉ねぎ・パセリ・トマト・大根・長ねぎ・りんご</t>
    <phoneticPr fontId="3"/>
  </si>
  <si>
    <t>乳・えび　※35・小麦・小麦　※18・卵</t>
    <phoneticPr fontId="3"/>
  </si>
  <si>
    <t>牛乳</t>
    <phoneticPr fontId="3"/>
  </si>
  <si>
    <t>鶏レバー炒め</t>
  </si>
  <si>
    <t>ｇ</t>
    <phoneticPr fontId="3"/>
  </si>
  <si>
    <t>ウエハース</t>
    <phoneticPr fontId="3"/>
  </si>
  <si>
    <t>フルーツ（白桃缶）</t>
  </si>
  <si>
    <t>鉄分強化！ふりかけご飯・すまし汁</t>
  </si>
  <si>
    <t>せんべい</t>
    <phoneticPr fontId="3"/>
  </si>
  <si>
    <t>kcal</t>
  </si>
  <si>
    <t>火</t>
  </si>
  <si>
    <t>ごま・片栗粉・砂糖・塩味せんべい・ご飯・油・バター・さつま芋</t>
    <phoneticPr fontId="3"/>
  </si>
  <si>
    <t>牛乳・納豆・豚肉・玉子・素干しエビ・油揚げ</t>
    <phoneticPr fontId="3"/>
  </si>
  <si>
    <t>かぼちゃ・玉ねぎ・小松菜・白菜・人参</t>
    <phoneticPr fontId="3"/>
  </si>
  <si>
    <t>乳・小麦・卵・えび　※35</t>
    <phoneticPr fontId="3"/>
  </si>
  <si>
    <t>にゅう麺</t>
    <rPh sb="3" eb="4">
      <t>メン</t>
    </rPh>
    <phoneticPr fontId="3"/>
  </si>
  <si>
    <t>鈴カステラ</t>
    <rPh sb="0" eb="1">
      <t>スズ</t>
    </rPh>
    <phoneticPr fontId="3"/>
  </si>
  <si>
    <t>納豆ごはん・みそ汁</t>
  </si>
  <si>
    <t>クラッカー</t>
    <phoneticPr fontId="3"/>
  </si>
  <si>
    <t>g</t>
    <phoneticPr fontId="3"/>
  </si>
  <si>
    <t>食パン・油・砂糖・Feすりおろしピーチゼリー・ご飯・じゃが芋</t>
    <phoneticPr fontId="3"/>
  </si>
  <si>
    <t>牛乳・きな粉・豚肉・玉子</t>
    <phoneticPr fontId="3"/>
  </si>
  <si>
    <t>玉ねぎ・人参・白菜・コーン・パプリカ赤・レーズン・りんご</t>
  </si>
  <si>
    <t>乳・お問合せ下さい・小麦・卵</t>
    <phoneticPr fontId="3"/>
  </si>
  <si>
    <t>豆腐ドーナツ</t>
    <rPh sb="0" eb="2">
      <t>トウフ</t>
    </rPh>
    <phoneticPr fontId="3"/>
  </si>
  <si>
    <t>ふかし芋</t>
    <rPh sb="3" eb="4">
      <t>イモ</t>
    </rPh>
    <phoneticPr fontId="3"/>
  </si>
  <si>
    <t>4
水</t>
    <rPh sb="2" eb="3">
      <t>スイ</t>
    </rPh>
    <phoneticPr fontId="3"/>
  </si>
  <si>
    <t>イベント献立</t>
    <rPh sb="4" eb="6">
      <t>コンダテ</t>
    </rPh>
    <phoneticPr fontId="3"/>
  </si>
  <si>
    <t>玉ねぎ・人参・レーズン・白菜・コーン・パプリカ赤・りんご</t>
  </si>
  <si>
    <t>木</t>
  </si>
  <si>
    <t>ホットケーキミックス・うどん・油・砂糖</t>
    <phoneticPr fontId="3"/>
  </si>
  <si>
    <t>牛乳・チーズ・玉子・鶏肉・油揚げ・おから・ヨーグルト</t>
    <phoneticPr fontId="3"/>
  </si>
  <si>
    <t>大根・かぼちゃ・しめじ・長ねぎ・ごぼう・人参・枝豆</t>
  </si>
  <si>
    <t>乳・小麦　※3・卵・小麦　※14・小麦</t>
    <phoneticPr fontId="3"/>
  </si>
  <si>
    <t>さつま芋の茶巾絞り</t>
    <rPh sb="3" eb="4">
      <t>イモ</t>
    </rPh>
    <rPh sb="5" eb="7">
      <t>チャキン</t>
    </rPh>
    <rPh sb="7" eb="8">
      <t>シボ</t>
    </rPh>
    <phoneticPr fontId="3"/>
  </si>
  <si>
    <t>チャーハン</t>
    <phoneticPr fontId="3"/>
  </si>
  <si>
    <t>20
金</t>
    <rPh sb="3" eb="4">
      <t>キン</t>
    </rPh>
    <phoneticPr fontId="3"/>
  </si>
  <si>
    <t>鉄カルウエハース・ご飯・油・片栗粉・小麦粉・スパゲッティ・砂糖・マヨネーズ</t>
    <phoneticPr fontId="3"/>
  </si>
  <si>
    <t>牛乳・ハム・竹輪・鶏肉</t>
    <phoneticPr fontId="3"/>
  </si>
  <si>
    <t>りんごジュース・寒天・玉ねぎ・レーズン・キャベツ・きゅうり・人参・オレンジ</t>
    <phoneticPr fontId="3"/>
  </si>
  <si>
    <t>乳・小麦・卵・卵　※25</t>
    <phoneticPr fontId="3"/>
  </si>
  <si>
    <t>パイ</t>
    <phoneticPr fontId="3"/>
  </si>
  <si>
    <t>金</t>
  </si>
  <si>
    <t>鉄カルウエハース・ご飯・ごま・片栗粉・小麦粉・油・スパゲッティ・砂糖・マヨネーズ</t>
    <phoneticPr fontId="3"/>
  </si>
  <si>
    <t>牛乳・素干しエビ・ちりめん干し・鶏肉</t>
    <phoneticPr fontId="3"/>
  </si>
  <si>
    <t>りんごジュース・寒天・キャベツ・きゅうり・人参・オレンジ</t>
    <phoneticPr fontId="3"/>
  </si>
  <si>
    <t>乳・小麦・卵・えび　※35・なし　※15</t>
    <phoneticPr fontId="3"/>
  </si>
  <si>
    <t>土</t>
  </si>
  <si>
    <t>秋鮭のパン粉焼き</t>
  </si>
  <si>
    <t>ご飯・ごま油・小麦粉・マヨネーズ・パン粉・バター・砂糖・油</t>
    <phoneticPr fontId="3"/>
  </si>
  <si>
    <t>牛乳・花かつお・チーズ・秋鮭・豆腐・鶏肉</t>
    <phoneticPr fontId="3"/>
  </si>
  <si>
    <t>人参・青のり・トマト・かぼちゃ・大根・長ねぎ</t>
    <phoneticPr fontId="3"/>
  </si>
  <si>
    <t>乳・小麦・卵</t>
    <phoneticPr fontId="3"/>
  </si>
  <si>
    <t>ひとくちカステラ</t>
    <phoneticPr fontId="3"/>
  </si>
  <si>
    <t>かぼちゃの煮物</t>
  </si>
  <si>
    <t>ご飯・けんちん汁</t>
  </si>
  <si>
    <t>豚肉のごまだれ炒め</t>
  </si>
  <si>
    <t>ホットケーキミックス・油・砂糖・ご飯・ごま</t>
    <phoneticPr fontId="3"/>
  </si>
  <si>
    <t>牛乳・おから・豆腐・玉子・豚肉・ツナフレーク缶・油揚げ</t>
    <phoneticPr fontId="3"/>
  </si>
  <si>
    <t>レーズン・玉ねぎ・ピーマン・白菜・人参・インゲン</t>
    <phoneticPr fontId="3"/>
  </si>
  <si>
    <t>乳・小麦　※3・卵・小麦</t>
    <phoneticPr fontId="3"/>
  </si>
  <si>
    <t>白菜のツナ煮</t>
  </si>
  <si>
    <t>ご飯・みそ汁</t>
  </si>
  <si>
    <t>小麦粉・片栗粉・ごま油・ご飯・油</t>
    <phoneticPr fontId="3"/>
  </si>
  <si>
    <t>牛乳・エビ・スケソウタラ・豆腐・豚肉・玉子</t>
    <phoneticPr fontId="3"/>
  </si>
  <si>
    <t>玉ねぎ・枝豆・コーン・青のり・キャベツ・人参・長ねぎ・オレンジ</t>
    <phoneticPr fontId="3"/>
  </si>
  <si>
    <t>乳・えび・小麦・卵</t>
    <phoneticPr fontId="3"/>
  </si>
  <si>
    <t>カップケーキ</t>
    <phoneticPr fontId="3"/>
  </si>
  <si>
    <t>ご飯・すまし汁</t>
  </si>
  <si>
    <t>ホットケーキミックス・ご飯・片栗粉・油・砂糖・じゃが芋・マヨネーズ</t>
    <phoneticPr fontId="3"/>
  </si>
  <si>
    <t>牛乳・鶏肉</t>
    <phoneticPr fontId="3"/>
  </si>
  <si>
    <t>レモン・ブロッコリー・ミックスベジタブル・玉ねぎ・ワカメ</t>
  </si>
  <si>
    <t>乳・小麦　※3・なし　※18・小麦・卵</t>
    <phoneticPr fontId="3"/>
  </si>
  <si>
    <t>鉄分強化！ふりかけご飯・みそ汁</t>
  </si>
  <si>
    <t>ご飯・片栗粉・油・砂糖</t>
    <phoneticPr fontId="3"/>
  </si>
  <si>
    <t>牛乳・しらす干し・鉄強化チーズ・高野豆腐・豚肉</t>
    <phoneticPr fontId="3"/>
  </si>
  <si>
    <t>ひじき・人参・玉ねぎ・えのき茸・しめじ・グリンピース・れんこん・かぼちゃ・水菜</t>
    <phoneticPr fontId="3"/>
  </si>
  <si>
    <t>乳・なし※15・小麦</t>
    <phoneticPr fontId="3"/>
  </si>
  <si>
    <t>クッキー</t>
    <phoneticPr fontId="3"/>
  </si>
  <si>
    <t>蒸しパン</t>
    <rPh sb="0" eb="1">
      <t>ム</t>
    </rPh>
    <phoneticPr fontId="3"/>
  </si>
  <si>
    <t>スパゲッティ・バター・油・ご飯・片栗粉</t>
    <phoneticPr fontId="3"/>
  </si>
  <si>
    <t>牛乳・ツナフレーク缶・カラスカレイ・厚揚げ</t>
    <phoneticPr fontId="3"/>
  </si>
  <si>
    <t>玉ねぎ・ピーマン・小松菜・白菜・人参・大根・長ねぎ・みかん缶</t>
    <phoneticPr fontId="3"/>
  </si>
  <si>
    <t>乳・小麦</t>
    <phoneticPr fontId="3"/>
  </si>
  <si>
    <t>マカロニきなこ</t>
    <phoneticPr fontId="3"/>
  </si>
  <si>
    <t>ジャムサンド</t>
    <phoneticPr fontId="3"/>
  </si>
  <si>
    <t>玉ねぎ・ピーマン・小松菜・白菜・人参・大根・長ねぎ・バナナ</t>
    <phoneticPr fontId="3"/>
  </si>
  <si>
    <t>米粉・砂糖・油・ご飯・片栗粉</t>
    <phoneticPr fontId="3"/>
  </si>
  <si>
    <t>牛乳・無調整豆乳・きな粉・鶏肉・花かつお・豆腐</t>
    <phoneticPr fontId="3"/>
  </si>
  <si>
    <t>生姜・かぼちゃ・もやし・人参・万能ねぎ</t>
  </si>
  <si>
    <t>乳・なし ※28・小麦</t>
    <phoneticPr fontId="3"/>
  </si>
  <si>
    <t>ビスケット</t>
    <phoneticPr fontId="3"/>
  </si>
  <si>
    <t>助宗タラのごま煮</t>
  </si>
  <si>
    <t>ご飯・ごま・砂糖・油</t>
    <phoneticPr fontId="3"/>
  </si>
  <si>
    <t>牛乳・油揚げ・素干しエビ・ちりめん干し・スケソウタラ・粉豆腐・玉子・ヨーグルト</t>
    <phoneticPr fontId="3"/>
  </si>
  <si>
    <t>人参・白菜・しめじ・グリンピース・玉ねぎ・水菜</t>
    <phoneticPr fontId="3"/>
  </si>
  <si>
    <t>乳・えび　※35・なし　※15・小麦・卵</t>
    <phoneticPr fontId="3"/>
  </si>
  <si>
    <t>バームクーヘン</t>
    <phoneticPr fontId="3"/>
  </si>
  <si>
    <t>炒り粉豆腐</t>
  </si>
  <si>
    <t>小麦粉・ごま油・ソーメン・片栗粉・油・砂糖</t>
    <phoneticPr fontId="3"/>
  </si>
  <si>
    <t>牛乳・しらす干し・玉子・鶏レバー</t>
    <phoneticPr fontId="3"/>
  </si>
  <si>
    <t>小松菜・人参・青のり・玉ねぎ・キャベツ・ピーマン・白桃缶</t>
    <phoneticPr fontId="3"/>
  </si>
  <si>
    <t>乳・なし※15・小麦・小麦　※14・卵</t>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</si>
  <si>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</si>
  <si>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</si>
  <si>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</si>
  <si>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ホットケーキミックス・ご飯・油・バター・さつま芋</t>
    <phoneticPr fontId="3"/>
  </si>
  <si>
    <t>乳・小麦　※3・小麦・卵・えび　※35</t>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</si>
  <si>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</si>
  <si>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</si>
  <si>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</si>
  <si>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</si>
  <si>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塩分ｇ</t>
    <rPh sb="0" eb="2">
      <t>エンブン</t>
    </rPh>
    <phoneticPr fontId="3"/>
  </si>
  <si>
    <t>炭水化物ｇ</t>
    <rPh sb="0" eb="4">
      <t>タンスイカブツ</t>
    </rPh>
    <phoneticPr fontId="3"/>
  </si>
  <si>
    <t>南瓜のカップケーキ</t>
    <rPh sb="0" eb="2">
      <t>カボチャ</t>
    </rPh>
    <phoneticPr fontId="3"/>
  </si>
  <si>
    <t>3～5</t>
    <phoneticPr fontId="3"/>
  </si>
  <si>
    <t>歳</t>
    <rPh sb="0" eb="1">
      <t>サイ</t>
    </rPh>
    <phoneticPr fontId="3"/>
  </si>
  <si>
    <t>585/24.1/16.2/85.5/1.8未満</t>
    <rPh sb="22" eb="24">
      <t>ミマン</t>
    </rPh>
    <phoneticPr fontId="3"/>
  </si>
  <si>
    <t>1～2</t>
    <phoneticPr fontId="3"/>
  </si>
  <si>
    <t>485/20.1/13.5/71.0/1.5未満</t>
    <rPh sb="22" eb="24">
      <t>ミマン</t>
    </rPh>
    <phoneticPr fontId="3"/>
  </si>
  <si>
    <t>ｇ</t>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</si>
  <si>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</si>
  <si>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</si>
  <si>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</si>
  <si>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</si>
  <si>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</si>
  <si>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※15　本製品に使用しているしらす干しの原料魚は、えび・かにが混ざる漁法で採取しています。</t>
  </si>
  <si>
    <t>※18　本製品で使用している海苔は、えび・かにの生息域で採取しています。</t>
  </si>
  <si>
    <t>※25　この商品は卵、小麦、えびを使用した設備で製造しています。また、原料で使用している魚肉すり身は、えび・かにを食べています。</t>
  </si>
  <si>
    <t>※28　小麦を使用した設備で製造しています。</t>
  </si>
  <si>
    <t>※35　本製品で使用しているえびは、「かに」が混ざる漁法で捕獲しています。</t>
  </si>
  <si>
    <t xml:space="preserve">          </t>
    <phoneticPr fontId="3"/>
  </si>
  <si>
    <t>離乳食</t>
    <rPh sb="0" eb="3">
      <t>リニュウショク</t>
    </rPh>
    <phoneticPr fontId="3"/>
  </si>
  <si>
    <t>曜日</t>
    <rPh sb="0" eb="2">
      <t>ヨウビ</t>
    </rPh>
    <phoneticPr fontId="3"/>
  </si>
  <si>
    <t>初期（5～6ヶ月）</t>
    <rPh sb="0" eb="2">
      <t>ショキ</t>
    </rPh>
    <rPh sb="7" eb="8">
      <t>ゲツ</t>
    </rPh>
    <phoneticPr fontId="3"/>
  </si>
  <si>
    <t>中期（7～8ヶ月）</t>
    <rPh sb="0" eb="2">
      <t>チュウキ</t>
    </rPh>
    <rPh sb="7" eb="8">
      <t>ゲツ</t>
    </rPh>
    <phoneticPr fontId="3"/>
  </si>
  <si>
    <t>後期（9～11ヶ月）</t>
    <rPh sb="0" eb="1">
      <t>ウシ</t>
    </rPh>
    <rPh sb="1" eb="2">
      <t>キ</t>
    </rPh>
    <rPh sb="8" eb="9">
      <t>ゲツ</t>
    </rPh>
    <phoneticPr fontId="3"/>
  </si>
  <si>
    <t>昼</t>
    <rPh sb="0" eb="1">
      <t>ヒル</t>
    </rPh>
    <phoneticPr fontId="3"/>
  </si>
  <si>
    <t>夕</t>
    <rPh sb="0" eb="1">
      <t>ユウ</t>
    </rPh>
    <phoneticPr fontId="3"/>
  </si>
  <si>
    <t>ソーメンペースト</t>
    <phoneticPr fontId="3"/>
  </si>
  <si>
    <t>かゆ・豆腐ペースト</t>
    <phoneticPr fontId="3"/>
  </si>
  <si>
    <t>そうめんの玉子とじ</t>
    <rPh sb="5" eb="7">
      <t>タマゴ</t>
    </rPh>
    <phoneticPr fontId="3"/>
  </si>
  <si>
    <t>かゆ</t>
  </si>
  <si>
    <t>かゆ・大根ペースト</t>
    <phoneticPr fontId="3"/>
  </si>
  <si>
    <t>かゆペースト</t>
    <phoneticPr fontId="3"/>
  </si>
  <si>
    <t>かゆ・白糸タラのやわらか煮</t>
    <rPh sb="3" eb="4">
      <t>シロ</t>
    </rPh>
    <rPh sb="12" eb="13">
      <t>ニ</t>
    </rPh>
    <phoneticPr fontId="3"/>
  </si>
  <si>
    <t>かゆ</t>
    <phoneticPr fontId="3"/>
  </si>
  <si>
    <t>キャベツペースト</t>
    <phoneticPr fontId="3"/>
  </si>
  <si>
    <t>白菜ペースト</t>
  </si>
  <si>
    <t>野菜のやわらか煮</t>
    <rPh sb="0" eb="2">
      <t>ヤサイ</t>
    </rPh>
    <rPh sb="7" eb="8">
      <t>ニ</t>
    </rPh>
    <phoneticPr fontId="3"/>
  </si>
  <si>
    <t>秋鮭と野菜のくたくた煮</t>
    <rPh sb="0" eb="1">
      <t>アキ</t>
    </rPh>
    <rPh sb="1" eb="2">
      <t>サケ</t>
    </rPh>
    <rPh sb="3" eb="5">
      <t>ヤサイ</t>
    </rPh>
    <rPh sb="10" eb="11">
      <t>ニ</t>
    </rPh>
    <phoneticPr fontId="3"/>
  </si>
  <si>
    <t>鶏レバーのやわらか煮</t>
    <rPh sb="0" eb="1">
      <t>トリ</t>
    </rPh>
    <rPh sb="9" eb="10">
      <t>ニ</t>
    </rPh>
    <phoneticPr fontId="3"/>
  </si>
  <si>
    <t>シロイトタラ・人参ペースト</t>
    <phoneticPr fontId="3"/>
  </si>
  <si>
    <t>インゲン・さつま芋ペースト</t>
    <rPh sb="8" eb="9">
      <t>イモ</t>
    </rPh>
    <phoneticPr fontId="3"/>
  </si>
  <si>
    <t>高野豆腐のコトコト煮</t>
    <rPh sb="0" eb="2">
      <t>コウヤ</t>
    </rPh>
    <rPh sb="9" eb="10">
      <t>ニ</t>
    </rPh>
    <phoneticPr fontId="3"/>
  </si>
  <si>
    <t>豚肉のトマト煮</t>
    <rPh sb="0" eb="2">
      <t>ブタニク</t>
    </rPh>
    <rPh sb="6" eb="7">
      <t>ニ</t>
    </rPh>
    <phoneticPr fontId="3"/>
  </si>
  <si>
    <t>玉ねぎペースト</t>
    <phoneticPr fontId="3"/>
  </si>
  <si>
    <t>人参・かぼちゃペースト</t>
    <phoneticPr fontId="3"/>
  </si>
  <si>
    <t>人参サラダ</t>
    <rPh sb="0" eb="2">
      <t>ニンジン</t>
    </rPh>
    <phoneticPr fontId="3"/>
  </si>
  <si>
    <t>鶏肉とかぼちゃのとろとろ煮</t>
    <rPh sb="12" eb="13">
      <t>ニ</t>
    </rPh>
    <phoneticPr fontId="3"/>
  </si>
  <si>
    <t>玉ねぎ・トマトペースト</t>
    <phoneticPr fontId="3"/>
  </si>
  <si>
    <t>人参・小松菜ペースト</t>
    <rPh sb="3" eb="6">
      <t>コマツナ</t>
    </rPh>
    <phoneticPr fontId="3"/>
  </si>
  <si>
    <t>すまし汁</t>
    <rPh sb="3" eb="4">
      <t>ジル</t>
    </rPh>
    <phoneticPr fontId="3"/>
  </si>
  <si>
    <t>キャベツのサラダ</t>
    <phoneticPr fontId="3"/>
  </si>
  <si>
    <t>ウエハース</t>
    <phoneticPr fontId="3"/>
  </si>
  <si>
    <t>人参ペースト</t>
  </si>
  <si>
    <t>ヨーグルト</t>
    <phoneticPr fontId="3"/>
  </si>
  <si>
    <t>みそ汁・ヨーグルト</t>
    <phoneticPr fontId="3"/>
  </si>
  <si>
    <t>りんごペースト</t>
    <phoneticPr fontId="3"/>
  </si>
  <si>
    <t>かゆ・玉ねぎペースト</t>
    <phoneticPr fontId="3"/>
  </si>
  <si>
    <t>フルーツ（りんご）</t>
    <phoneticPr fontId="3"/>
  </si>
  <si>
    <t>フルーツ（オレンジ）</t>
    <phoneticPr fontId="3"/>
  </si>
  <si>
    <t>せんべい</t>
    <phoneticPr fontId="3"/>
  </si>
  <si>
    <t>かゆ・大根ペースト</t>
    <phoneticPr fontId="3"/>
  </si>
  <si>
    <t>かゆペースト</t>
    <phoneticPr fontId="3"/>
  </si>
  <si>
    <t>かゆ</t>
    <phoneticPr fontId="3"/>
  </si>
  <si>
    <t>かゆ・玉ねぎ・さつま芋ペースト</t>
    <phoneticPr fontId="3"/>
  </si>
  <si>
    <t>白糸タラペースト</t>
    <rPh sb="0" eb="1">
      <t>シロ</t>
    </rPh>
    <rPh sb="1" eb="2">
      <t>イト</t>
    </rPh>
    <phoneticPr fontId="3"/>
  </si>
  <si>
    <t>シロイトタラ・人参ペースト</t>
    <phoneticPr fontId="3"/>
  </si>
  <si>
    <t>玉ねぎのトマト煮ペースト</t>
    <rPh sb="7" eb="8">
      <t>ニ</t>
    </rPh>
    <phoneticPr fontId="3"/>
  </si>
  <si>
    <t>小松菜ペースト</t>
  </si>
  <si>
    <t>人参・かぼちゃペースト</t>
    <phoneticPr fontId="3"/>
  </si>
  <si>
    <t>豚肉と玉子のふわふわ煮</t>
    <rPh sb="0" eb="2">
      <t>ブタニク</t>
    </rPh>
    <rPh sb="3" eb="5">
      <t>タマゴ</t>
    </rPh>
    <rPh sb="10" eb="11">
      <t>ニ</t>
    </rPh>
    <phoneticPr fontId="3"/>
  </si>
  <si>
    <t>スケソウタラのとろとろ煮</t>
    <rPh sb="11" eb="12">
      <t>ニ</t>
    </rPh>
    <phoneticPr fontId="3"/>
  </si>
  <si>
    <t>玉ねぎ・トマトペースト</t>
    <phoneticPr fontId="3"/>
  </si>
  <si>
    <t>キャベツペースト</t>
    <phoneticPr fontId="3"/>
  </si>
  <si>
    <t>キャベツのサラダ</t>
    <phoneticPr fontId="3"/>
  </si>
  <si>
    <t>かぶペースト</t>
    <phoneticPr fontId="3"/>
  </si>
  <si>
    <t>茹で野菜</t>
    <rPh sb="0" eb="1">
      <t>ユ</t>
    </rPh>
    <rPh sb="2" eb="4">
      <t>ヤサイ</t>
    </rPh>
    <phoneticPr fontId="3"/>
  </si>
  <si>
    <t>スティック野菜</t>
    <rPh sb="5" eb="7">
      <t>ヤサイ</t>
    </rPh>
    <phoneticPr fontId="3"/>
  </si>
  <si>
    <t>りんごペースト</t>
    <phoneticPr fontId="3"/>
  </si>
  <si>
    <t>オレンジ</t>
    <phoneticPr fontId="3"/>
  </si>
  <si>
    <t>フルーツ（りんご）</t>
    <phoneticPr fontId="3"/>
  </si>
  <si>
    <t>フルーツ（オレンジ）</t>
    <phoneticPr fontId="3"/>
  </si>
  <si>
    <t>みそ汁</t>
    <phoneticPr fontId="3"/>
  </si>
  <si>
    <t>かゆ・玉ねぎ・さつま芋ペースト</t>
    <phoneticPr fontId="3"/>
  </si>
  <si>
    <t>かゆ・豆腐ペースト</t>
    <phoneticPr fontId="3"/>
  </si>
  <si>
    <t>かゆ</t>
    <phoneticPr fontId="3"/>
  </si>
  <si>
    <t>かゆ・玉ねぎペースト</t>
    <rPh sb="3" eb="4">
      <t>タマ</t>
    </rPh>
    <phoneticPr fontId="3"/>
  </si>
  <si>
    <t>かゆ・かぼちゃペースト</t>
    <phoneticPr fontId="3"/>
  </si>
  <si>
    <t>クラッカー</t>
    <phoneticPr fontId="3"/>
  </si>
  <si>
    <t>スケソウタラペースト</t>
    <phoneticPr fontId="3"/>
  </si>
  <si>
    <t>じゃが芋のミルク煮ペースト</t>
    <rPh sb="3" eb="4">
      <t>イモ</t>
    </rPh>
    <rPh sb="8" eb="9">
      <t>ニ</t>
    </rPh>
    <phoneticPr fontId="3"/>
  </si>
  <si>
    <t>豆腐ペースト</t>
  </si>
  <si>
    <t>豚肉と野菜のミルク煮</t>
    <rPh sb="0" eb="2">
      <t>ブタニク</t>
    </rPh>
    <rPh sb="3" eb="5">
      <t>ヤサイ</t>
    </rPh>
    <rPh sb="9" eb="10">
      <t>ニ</t>
    </rPh>
    <phoneticPr fontId="3"/>
  </si>
  <si>
    <t>鶏肉と豆腐のやわらか煮</t>
    <rPh sb="0" eb="2">
      <t>トリニク</t>
    </rPh>
    <rPh sb="3" eb="5">
      <t>トウフ</t>
    </rPh>
    <rPh sb="10" eb="11">
      <t>ニ</t>
    </rPh>
    <phoneticPr fontId="3"/>
  </si>
  <si>
    <t>かぶペースト</t>
    <phoneticPr fontId="3"/>
  </si>
  <si>
    <t>人参・白菜ペースト</t>
    <rPh sb="3" eb="5">
      <t>ハクサイ</t>
    </rPh>
    <phoneticPr fontId="3"/>
  </si>
  <si>
    <t>玉ねぎペースト</t>
  </si>
  <si>
    <t>白菜の玉子とじ</t>
    <rPh sb="0" eb="2">
      <t>ハクサイ</t>
    </rPh>
    <rPh sb="3" eb="5">
      <t>タマゴ</t>
    </rPh>
    <phoneticPr fontId="3"/>
  </si>
  <si>
    <t>人参ペースト</t>
    <rPh sb="0" eb="2">
      <t>ニンジン</t>
    </rPh>
    <phoneticPr fontId="3"/>
  </si>
  <si>
    <t>りんごペースト</t>
    <phoneticPr fontId="3"/>
  </si>
  <si>
    <t>ほうれん草ペースト</t>
  </si>
  <si>
    <t>フルーツ（りんご）</t>
    <phoneticPr fontId="3"/>
  </si>
  <si>
    <t>うどん・人参ペースト</t>
    <rPh sb="4" eb="6">
      <t>ニンジン</t>
    </rPh>
    <phoneticPr fontId="3"/>
  </si>
  <si>
    <t>鶏肉とうどんのくたくた煮</t>
    <rPh sb="0" eb="2">
      <t>トリニク</t>
    </rPh>
    <rPh sb="11" eb="12">
      <t>ニ</t>
    </rPh>
    <phoneticPr fontId="3"/>
  </si>
  <si>
    <t>大根ペースト</t>
  </si>
  <si>
    <t>白糸タラのとろとろ煮</t>
    <rPh sb="9" eb="10">
      <t>ニ</t>
    </rPh>
    <phoneticPr fontId="3"/>
  </si>
  <si>
    <t>せんべい</t>
    <phoneticPr fontId="3"/>
  </si>
  <si>
    <t>かぼちゃペースト</t>
  </si>
  <si>
    <t>野菜の玉子とじ</t>
    <rPh sb="0" eb="2">
      <t>ヤサイ</t>
    </rPh>
    <rPh sb="3" eb="5">
      <t>タマゴ</t>
    </rPh>
    <phoneticPr fontId="3"/>
  </si>
  <si>
    <t>ヨーグルト</t>
    <phoneticPr fontId="3"/>
  </si>
  <si>
    <t>かゆ・玉ねぎペースト</t>
    <phoneticPr fontId="3"/>
  </si>
  <si>
    <t>かゆペースト</t>
    <phoneticPr fontId="3"/>
  </si>
  <si>
    <t>シロイトタラペースト</t>
    <phoneticPr fontId="3"/>
  </si>
  <si>
    <t>キャベツペースト</t>
    <phoneticPr fontId="3"/>
  </si>
  <si>
    <t>鶏ささみとキャベツのやわらか煮</t>
    <rPh sb="14" eb="15">
      <t>ニ</t>
    </rPh>
    <phoneticPr fontId="3"/>
  </si>
  <si>
    <t>豚肉の玉子とじ煮</t>
    <phoneticPr fontId="3"/>
  </si>
  <si>
    <t>チャーハン</t>
    <phoneticPr fontId="3"/>
  </si>
  <si>
    <t>チンゲン菜ペースト</t>
  </si>
  <si>
    <t>人参・玉ねぎペースト</t>
    <rPh sb="3" eb="4">
      <t>タマ</t>
    </rPh>
    <phoneticPr fontId="3"/>
  </si>
  <si>
    <t>コロコロサラダ</t>
    <phoneticPr fontId="3"/>
  </si>
  <si>
    <t>じゃが芋ペースト</t>
  </si>
  <si>
    <t>オレンジ</t>
    <phoneticPr fontId="3"/>
  </si>
  <si>
    <t>かゆペースト</t>
  </si>
  <si>
    <t>かゆ・大根ペースト</t>
    <phoneticPr fontId="3"/>
  </si>
  <si>
    <t>トマト・人参ペースト</t>
    <phoneticPr fontId="3"/>
  </si>
  <si>
    <t>小松菜ペースト</t>
    <rPh sb="0" eb="3">
      <t>コマツナ</t>
    </rPh>
    <phoneticPr fontId="3"/>
  </si>
  <si>
    <t>秋鮭のトマト煮</t>
    <rPh sb="6" eb="7">
      <t>ニ</t>
    </rPh>
    <phoneticPr fontId="3"/>
  </si>
  <si>
    <t>豚肉のとろとろ煮</t>
    <rPh sb="0" eb="2">
      <t>ブタニク</t>
    </rPh>
    <rPh sb="7" eb="8">
      <t>ニ</t>
    </rPh>
    <phoneticPr fontId="3"/>
  </si>
  <si>
    <t>蒸し野菜</t>
    <rPh sb="0" eb="1">
      <t>ム</t>
    </rPh>
    <rPh sb="2" eb="4">
      <t>ヤサイ</t>
    </rPh>
    <phoneticPr fontId="3"/>
  </si>
  <si>
    <t>人参のやわらか煮・スープ</t>
    <phoneticPr fontId="3"/>
  </si>
  <si>
    <t>大豆と人参のやわらか煮・スープ</t>
    <phoneticPr fontId="3"/>
  </si>
  <si>
    <t>パイ</t>
    <phoneticPr fontId="3"/>
  </si>
  <si>
    <t>けんちん汁</t>
  </si>
  <si>
    <t>かゆ・インゲンペースト</t>
    <phoneticPr fontId="3"/>
  </si>
  <si>
    <t>かゆ・さつま芋ペースト</t>
    <phoneticPr fontId="3"/>
  </si>
  <si>
    <t>人参ペースト</t>
    <phoneticPr fontId="3"/>
  </si>
  <si>
    <t>豚肉と野菜のとろとろ煮</t>
    <rPh sb="3" eb="5">
      <t>ヤサイ</t>
    </rPh>
    <rPh sb="10" eb="11">
      <t>ニ</t>
    </rPh>
    <phoneticPr fontId="3"/>
  </si>
  <si>
    <t>黄金カレイのコトコト煮</t>
    <rPh sb="10" eb="11">
      <t>ニ</t>
    </rPh>
    <phoneticPr fontId="3"/>
  </si>
  <si>
    <t>ひとくちカステラ</t>
    <phoneticPr fontId="3"/>
  </si>
  <si>
    <t>スケソウタラ・人参ペースト</t>
    <phoneticPr fontId="3"/>
  </si>
  <si>
    <t>スケソウタラのコトコト煮</t>
    <rPh sb="11" eb="12">
      <t>ニ</t>
    </rPh>
    <phoneticPr fontId="3"/>
  </si>
  <si>
    <t>鶏肉と野菜のほっくり煮</t>
    <rPh sb="0" eb="2">
      <t>トリニク</t>
    </rPh>
    <rPh sb="3" eb="5">
      <t>ヤサイ</t>
    </rPh>
    <rPh sb="10" eb="11">
      <t>ニ</t>
    </rPh>
    <phoneticPr fontId="3"/>
  </si>
  <si>
    <t>キャベツ・豆腐ペースト</t>
    <rPh sb="5" eb="7">
      <t>トウフ</t>
    </rPh>
    <phoneticPr fontId="3"/>
  </si>
  <si>
    <t>豚肉と豆腐のくたくた煮</t>
    <rPh sb="0" eb="2">
      <t>ブタニク</t>
    </rPh>
    <rPh sb="3" eb="5">
      <t>トウフ</t>
    </rPh>
    <rPh sb="10" eb="11">
      <t>ニ</t>
    </rPh>
    <phoneticPr fontId="3"/>
  </si>
  <si>
    <t>人参・かぼちゃペースト</t>
    <phoneticPr fontId="3"/>
  </si>
  <si>
    <t>すまし汁・フルーツ（オレンジ）</t>
    <phoneticPr fontId="3"/>
  </si>
  <si>
    <t>玉ねぎペースト</t>
    <rPh sb="0" eb="1">
      <t>タマ</t>
    </rPh>
    <phoneticPr fontId="3"/>
  </si>
  <si>
    <t>ブロッコリーペースト</t>
  </si>
  <si>
    <t>鶏ささみのやわらか煮</t>
    <rPh sb="0" eb="1">
      <t>トリ</t>
    </rPh>
    <rPh sb="9" eb="10">
      <t>ニ</t>
    </rPh>
    <phoneticPr fontId="3"/>
  </si>
  <si>
    <t>マッシュポテト</t>
    <phoneticPr fontId="3"/>
  </si>
  <si>
    <t>おふと野菜の玉子とじ</t>
    <rPh sb="3" eb="5">
      <t>ヤサイ</t>
    </rPh>
    <rPh sb="6" eb="8">
      <t>タマゴ</t>
    </rPh>
    <phoneticPr fontId="3"/>
  </si>
  <si>
    <t>スープ</t>
  </si>
  <si>
    <t>かゆ・人参ペースト</t>
    <phoneticPr fontId="3"/>
  </si>
  <si>
    <t>シロイトタラ・カリフラワーペースト</t>
    <phoneticPr fontId="3"/>
  </si>
  <si>
    <t>高野豆腐と豚肉のコトコト煮</t>
    <rPh sb="0" eb="2">
      <t>コウヤ</t>
    </rPh>
    <rPh sb="2" eb="4">
      <t>トウフ</t>
    </rPh>
    <rPh sb="5" eb="7">
      <t>ブタニク</t>
    </rPh>
    <rPh sb="12" eb="13">
      <t>ニ</t>
    </rPh>
    <phoneticPr fontId="3"/>
  </si>
  <si>
    <t>鶏肉の玉子とじ</t>
    <rPh sb="0" eb="2">
      <t>トリニク</t>
    </rPh>
    <rPh sb="3" eb="5">
      <t>タマゴ</t>
    </rPh>
    <phoneticPr fontId="3"/>
  </si>
  <si>
    <t>カップケーキ</t>
    <phoneticPr fontId="3"/>
  </si>
  <si>
    <t>小松菜・インゲンペースト</t>
    <phoneticPr fontId="3"/>
  </si>
  <si>
    <t>みそ汁・フルーツ（オレンジ）</t>
    <rPh sb="2" eb="3">
      <t>シル</t>
    </rPh>
    <phoneticPr fontId="3"/>
  </si>
  <si>
    <t>かゆ・ほうれん草・豆腐ペースト</t>
    <rPh sb="9" eb="11">
      <t>トウフ</t>
    </rPh>
    <phoneticPr fontId="3"/>
  </si>
  <si>
    <t>かゆ・白菜ペースト</t>
    <phoneticPr fontId="3"/>
  </si>
  <si>
    <t>キャベツペースト</t>
  </si>
  <si>
    <t>カラスカレイ・人参ペースト</t>
    <phoneticPr fontId="3"/>
  </si>
  <si>
    <t>カラスカレイと野菜やわらか煮</t>
    <rPh sb="13" eb="14">
      <t>ニ</t>
    </rPh>
    <phoneticPr fontId="3"/>
  </si>
  <si>
    <t>豚肉と野菜のトマト煮</t>
    <rPh sb="0" eb="2">
      <t>ブタニク</t>
    </rPh>
    <rPh sb="3" eb="5">
      <t>ヤサイ</t>
    </rPh>
    <rPh sb="9" eb="10">
      <t>ニ</t>
    </rPh>
    <phoneticPr fontId="3"/>
  </si>
  <si>
    <t>豚肉と大豆のトマト煮</t>
    <rPh sb="0" eb="2">
      <t>ブタニク</t>
    </rPh>
    <rPh sb="3" eb="5">
      <t>ダイズ</t>
    </rPh>
    <rPh sb="9" eb="10">
      <t>ニ</t>
    </rPh>
    <phoneticPr fontId="3"/>
  </si>
  <si>
    <t>玉ねぎ・大根ペースト</t>
    <phoneticPr fontId="3"/>
  </si>
  <si>
    <t>ワカメサラダ</t>
  </si>
  <si>
    <t>小松菜ペースト</t>
    <phoneticPr fontId="3"/>
  </si>
  <si>
    <t>すまし汁</t>
    <phoneticPr fontId="3"/>
  </si>
  <si>
    <t>鶏肉とかぼちゃのほっくり煮</t>
    <rPh sb="0" eb="2">
      <t>トリニク</t>
    </rPh>
    <rPh sb="12" eb="13">
      <t>ニ</t>
    </rPh>
    <phoneticPr fontId="3"/>
  </si>
  <si>
    <t>野菜の玉子とじ煮</t>
    <rPh sb="0" eb="2">
      <t>ヤサイ</t>
    </rPh>
    <rPh sb="3" eb="5">
      <t>タマゴ</t>
    </rPh>
    <rPh sb="7" eb="8">
      <t>ニ</t>
    </rPh>
    <phoneticPr fontId="3"/>
  </si>
  <si>
    <t>玉ねぎ・大根・小松菜ペースト</t>
    <rPh sb="7" eb="10">
      <t>コマツナ</t>
    </rPh>
    <phoneticPr fontId="3"/>
  </si>
  <si>
    <t>バナナペースト</t>
    <phoneticPr fontId="3"/>
  </si>
  <si>
    <t>キャベツのトマト煮ペースト</t>
    <rPh sb="8" eb="9">
      <t>ニ</t>
    </rPh>
    <phoneticPr fontId="3"/>
  </si>
  <si>
    <t>すまし汁・フルーツ（バナナ）</t>
    <phoneticPr fontId="3"/>
  </si>
  <si>
    <t>クッキー</t>
    <phoneticPr fontId="3"/>
  </si>
  <si>
    <t>みそ汁・フルーツ（りんご）</t>
    <phoneticPr fontId="3"/>
  </si>
  <si>
    <t>玉ねぎ・じゃが芋ペースト</t>
    <rPh sb="7" eb="8">
      <t>イモ</t>
    </rPh>
    <phoneticPr fontId="3"/>
  </si>
  <si>
    <t>助宗タラと白菜のくたくた煮</t>
    <rPh sb="0" eb="1">
      <t>スケ</t>
    </rPh>
    <rPh sb="1" eb="2">
      <t>ソウ</t>
    </rPh>
    <rPh sb="5" eb="7">
      <t>ハクサイ</t>
    </rPh>
    <rPh sb="12" eb="13">
      <t>ニ</t>
    </rPh>
    <phoneticPr fontId="3"/>
  </si>
  <si>
    <t>鶏ささみと野菜のコトコト煮</t>
    <rPh sb="5" eb="7">
      <t>ヤサイ</t>
    </rPh>
    <rPh sb="12" eb="13">
      <t>ニ</t>
    </rPh>
    <phoneticPr fontId="3"/>
  </si>
  <si>
    <t>粉豆腐と野菜のとろとろ玉子とじ</t>
    <rPh sb="0" eb="1">
      <t>コナ</t>
    </rPh>
    <rPh sb="1" eb="3">
      <t>トウフ</t>
    </rPh>
    <rPh sb="4" eb="6">
      <t>ヤサイ</t>
    </rPh>
    <rPh sb="11" eb="13">
      <t>タマゴ</t>
    </rPh>
    <phoneticPr fontId="3"/>
  </si>
  <si>
    <t>みそ汁・ヨーグルト</t>
    <phoneticPr fontId="3"/>
  </si>
  <si>
    <t>スープ</t>
    <phoneticPr fontId="3"/>
  </si>
  <si>
    <t>ソーメンペースト</t>
    <phoneticPr fontId="3"/>
  </si>
  <si>
    <t>マカロニきなこ</t>
    <phoneticPr fontId="3"/>
  </si>
  <si>
    <t>ジャムサンド</t>
    <phoneticPr fontId="3"/>
  </si>
  <si>
    <t>玉ねぎペースト</t>
    <phoneticPr fontId="3"/>
  </si>
  <si>
    <t>シロイトタラ・人参ペースト</t>
    <phoneticPr fontId="3"/>
  </si>
  <si>
    <t>ビスケット</t>
    <phoneticPr fontId="3"/>
  </si>
  <si>
    <t>玉ねぎ・トマトペースト</t>
    <phoneticPr fontId="3"/>
  </si>
  <si>
    <t>キャベツのサラダ</t>
    <phoneticPr fontId="3"/>
  </si>
  <si>
    <t>フルーツ（オレンジ）</t>
    <phoneticPr fontId="3"/>
  </si>
  <si>
    <t>バームクーヘン</t>
    <phoneticPr fontId="3"/>
  </si>
  <si>
    <t>※アレルギー
対応食（乳・卵）</t>
  </si>
  <si>
    <t>(外部搬入：にこにこ給食）</t>
    <rPh sb="1" eb="3">
      <t>ガイブ</t>
    </rPh>
    <rPh sb="3" eb="5">
      <t>ハンニュウ</t>
    </rPh>
    <rPh sb="10" eb="12">
      <t>キュウショク</t>
    </rPh>
    <phoneticPr fontId="31"/>
  </si>
  <si>
    <t xml:space="preserve">外部搬入（ニコニコ弁当）になります     
</t>
    <rPh sb="9" eb="11">
      <t>ベントウ</t>
    </rPh>
    <phoneticPr fontId="3"/>
  </si>
  <si>
    <t>10月16日（月）</t>
    <phoneticPr fontId="3"/>
  </si>
  <si>
    <t xml:space="preserve">外部搬入（ニコニコ弁当）になります     </t>
  </si>
  <si>
    <t>10月17日（火）</t>
    <phoneticPr fontId="3"/>
  </si>
  <si>
    <t>ポークチャップ、ウインナー天ぷら</t>
    <rPh sb="13" eb="14">
      <t>テン</t>
    </rPh>
    <phoneticPr fontId="31"/>
  </si>
  <si>
    <t>花かまぼこ、野菜カレーソテー</t>
    <rPh sb="0" eb="1">
      <t>ハナ</t>
    </rPh>
    <rPh sb="6" eb="8">
      <t>ヤサイ</t>
    </rPh>
    <phoneticPr fontId="31"/>
  </si>
  <si>
    <t>ご飯、　りんご缶</t>
    <rPh sb="1" eb="2">
      <t>ハン</t>
    </rPh>
    <rPh sb="7" eb="8">
      <t>カン</t>
    </rPh>
    <phoneticPr fontId="31"/>
  </si>
  <si>
    <t>豚肉、鶏肉、すり身</t>
    <rPh sb="0" eb="2">
      <t>ブタニク</t>
    </rPh>
    <rPh sb="3" eb="5">
      <t>トリニク</t>
    </rPh>
    <rPh sb="8" eb="9">
      <t>ミ</t>
    </rPh>
    <phoneticPr fontId="20"/>
  </si>
  <si>
    <t>玉葱、人参、グリンピース、コーン、トマト、キャベツ、ピーマン、りんご缶</t>
    <rPh sb="0" eb="2">
      <t>タマネギ</t>
    </rPh>
    <rPh sb="3" eb="5">
      <t>ニンジン</t>
    </rPh>
    <rPh sb="34" eb="35">
      <t>カン</t>
    </rPh>
    <phoneticPr fontId="20"/>
  </si>
  <si>
    <t>玉葱、きゃべつ、人参、ブロッコリー、青菜、マンゴ果汁</t>
    <rPh sb="0" eb="2">
      <t>タマネギ</t>
    </rPh>
    <rPh sb="8" eb="10">
      <t>ニンジン</t>
    </rPh>
    <rPh sb="18" eb="20">
      <t>アオナ</t>
    </rPh>
    <rPh sb="24" eb="26">
      <t>カジュウ</t>
    </rPh>
    <phoneticPr fontId="20"/>
  </si>
  <si>
    <t>パン、植物油脂、じゃが芋</t>
    <rPh sb="3" eb="5">
      <t>ショクブツ</t>
    </rPh>
    <rPh sb="5" eb="7">
      <t>ユシ</t>
    </rPh>
    <rPh sb="11" eb="12">
      <t>イモ</t>
    </rPh>
    <phoneticPr fontId="20"/>
  </si>
  <si>
    <t>ご飯、植物油脂、じゃが芋</t>
    <rPh sb="1" eb="2">
      <t>ハン</t>
    </rPh>
    <rPh sb="3" eb="5">
      <t>ショクブツ</t>
    </rPh>
    <rPh sb="5" eb="7">
      <t>ユシ</t>
    </rPh>
    <rPh sb="11" eb="12">
      <t>イモ</t>
    </rPh>
    <phoneticPr fontId="20"/>
  </si>
  <si>
    <t>豚肉、卵、すり身、乳製品</t>
    <rPh sb="0" eb="2">
      <t>ブタニク</t>
    </rPh>
    <rPh sb="3" eb="4">
      <t>タマゴ</t>
    </rPh>
    <rPh sb="7" eb="8">
      <t>ミ</t>
    </rPh>
    <rPh sb="9" eb="12">
      <t>ニュウセイヒン</t>
    </rPh>
    <phoneticPr fontId="20"/>
  </si>
  <si>
    <t>ウインナー、オムレツ、</t>
    <phoneticPr fontId="31"/>
  </si>
  <si>
    <t>野菜ソテー、ブロッコリー、</t>
    <rPh sb="0" eb="2">
      <t>ヤサイ</t>
    </rPh>
    <phoneticPr fontId="31"/>
  </si>
  <si>
    <t>ポテトサラダ、マンゴープリン</t>
    <phoneticPr fontId="31"/>
  </si>
  <si>
    <t>ホットドッグ</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</si>
</sst>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0_ "/>
    <numFmt numFmtId="178" formatCode="0_ "/>
  </numFmts>
  <fonts count="32"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18"/>
      <name val="ＭＳ Ｐゴシック"/>
      <family val="3"/>
      <charset val="128"/>
    </font>
    <font>
      <b/>
      <sz val="20"/>
      <name val="ＭＳ Ｐゴシック"/>
      <family val="3"/>
      <charset val="128"/>
    </font>
    <font>
      <sz val="11"/>
      <color theme="1"/>
      <name val="ＭＳ Ｐゴシック"/>
      <family val="3"/>
      <charset val="128"/>
      <scheme val="minor"/>
    </font>
    <font>
      <sz val="11"/>
      <name val="ＭＳ Ｐゴシック"/>
      <family val="3"/>
      <charset val="128"/>
      <scheme val="minor"/>
    </font>
    <font>
      <sz val="10.5"/>
      <name val="ＭＳ Ｐゴシック"/>
      <family val="3"/>
      <charset val="128"/>
      <scheme val="minor"/>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9"/>
      <name val="ＭＳ Ｐゴシック"/>
      <family val="3"/>
      <charset val="128"/>
    </font>
    <font>
      <sz val="6"/>
      <name val="ＭＳ Ｐ明朝"/>
      <family val="1"/>
      <charset val="128"/>
    </font>
    <font>
      <sz val="10"/>
      <name val="ＭＳ Ｐゴシック"/>
      <family val="3"/>
      <charset val="128"/>
    </font>
    <font>
      <b/>
      <sz val="12"/>
      <name val="ＭＳ Ｐ明朝"/>
      <family val="1"/>
      <charset val="128"/>
    </font>
    <font>
      <sz val="6"/>
      <name val="ＭＳ Ｐゴシック"/>
      <family val="2"/>
      <charset val="128"/>
      <scheme val="minor"/>
    </font>
  </fonts>
  <fills count="12">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theme="9" tint="0.79998168889431442"/>
        <bgColor indexed="64"/>
      </patternFill>
    </fill>
    <fill>
      <patternFill patternType="solid">
        <fgColor rgb="FFD9ECFF"/>
        <bgColor indexed="64"/>
      </patternFill>
    </fill>
    <fill>
      <patternFill patternType="solid">
        <fgColor rgb="FFFFFFBD"/>
        <bgColor indexed="64"/>
      </patternFill>
    </fill>
    <fill>
      <patternFill patternType="solid">
        <fgColor rgb="FFFFE7FF"/>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D5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55"/>
      </bottom>
      <diagonal/>
    </border>
    <border>
      <left style="thin">
        <color indexed="64"/>
      </left>
      <right/>
      <top style="thin">
        <color indexed="64"/>
      </top>
      <bottom/>
      <diagonal/>
    </border>
    <border>
      <left style="thin">
        <color indexed="64"/>
      </left>
      <right style="thin">
        <color indexed="64"/>
      </right>
      <top/>
      <bottom style="thin">
        <color indexed="23"/>
      </bottom>
      <diagonal/>
    </border>
    <border>
      <left style="thin">
        <color indexed="64"/>
      </left>
      <right/>
      <top/>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top/>
      <bottom style="thin">
        <color indexed="64"/>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s>
  <cellStyleXfs count="5">
    <xf numFmtId="0" fontId="0" fillId="0" borderId="0">
      <alignment vertical="center"/>
    </xf>
    <xf numFmtId="0" fontId="1" fillId="0" borderId="0">
      <alignment vertical="center"/>
    </xf>
    <xf numFmtId="0" fontId="16" fillId="0" borderId="0">
      <alignment vertical="center"/>
    </xf>
    <xf numFmtId="0" fontId="1" fillId="0" borderId="0"/>
    <xf numFmtId="0" fontId="1" fillId="0" borderId="0">
      <alignment vertical="center"/>
    </xf>
  </cellStyleXfs>
  <cellXfs count="242">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0" fillId="0" borderId="0" xfId="1" applyFont="1" applyBorder="1" applyAlignment="1">
      <alignment horizontal="left" shrinkToFit="1"/>
    </xf>
    <xf numFmtId="0" fontId="11" fillId="0" borderId="0" xfId="1" applyNumberFormat="1" applyFont="1" applyAlignment="1">
      <alignment vertical="top"/>
    </xf>
    <xf numFmtId="0" fontId="1" fillId="0" borderId="0" xfId="1" applyNumberFormat="1" applyFont="1" applyFill="1" applyBorder="1" applyAlignment="1">
      <alignment horizontal="center" vertical="center"/>
    </xf>
    <xf numFmtId="0" fontId="11"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1" fillId="0" borderId="0" xfId="1" applyFont="1" applyAlignment="1">
      <alignment horizontal="center" vertical="top" shrinkToFit="1"/>
    </xf>
    <xf numFmtId="0" fontId="13" fillId="0" borderId="0" xfId="1" applyFont="1" applyAlignment="1">
      <alignment horizontal="center" vertical="top" shrinkToFit="1"/>
    </xf>
    <xf numFmtId="0" fontId="5" fillId="0" borderId="0" xfId="1" applyFont="1" applyAlignment="1">
      <alignment vertical="top" wrapText="1"/>
    </xf>
    <xf numFmtId="0" fontId="11" fillId="0" borderId="0" xfId="1" applyFont="1" applyAlignment="1">
      <alignment vertical="top" shrinkToFit="1"/>
    </xf>
    <xf numFmtId="0" fontId="13" fillId="0" borderId="0" xfId="1" applyNumberFormat="1" applyFont="1" applyAlignment="1">
      <alignment horizontal="center" vertical="top" shrinkToFit="1"/>
    </xf>
    <xf numFmtId="0" fontId="11" fillId="0" borderId="0" xfId="1" applyNumberFormat="1" applyFont="1" applyAlignment="1">
      <alignment horizontal="center" vertical="top" shrinkToFit="1"/>
    </xf>
    <xf numFmtId="0" fontId="9" fillId="0" borderId="0" xfId="1" applyFont="1" applyAlignment="1">
      <alignment vertical="center" shrinkToFit="1"/>
    </xf>
    <xf numFmtId="0" fontId="1" fillId="0" borderId="2" xfId="1" applyFont="1" applyBorder="1" applyAlignment="1">
      <alignment horizontal="center" vertical="center"/>
    </xf>
    <xf numFmtId="0" fontId="1" fillId="0" borderId="2" xfId="1" applyNumberFormat="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2" fillId="0" borderId="4" xfId="1" applyNumberFormat="1" applyFont="1" applyBorder="1" applyAlignment="1">
      <alignment horizontal="center" vertical="center" wrapText="1" shrinkToFit="1"/>
    </xf>
    <xf numFmtId="0" fontId="12" fillId="0" borderId="3" xfId="1" applyNumberFormat="1" applyFont="1" applyBorder="1" applyAlignment="1">
      <alignment horizontal="center" vertical="center" wrapText="1" shrinkToFit="1"/>
    </xf>
    <xf numFmtId="0" fontId="1" fillId="0" borderId="2"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5" fillId="0" borderId="2" xfId="1" applyFont="1" applyBorder="1" applyAlignment="1">
      <alignment vertical="top" shrinkToFit="1"/>
    </xf>
    <xf numFmtId="0" fontId="6" fillId="0" borderId="2" xfId="1" applyNumberFormat="1" applyFont="1" applyBorder="1" applyAlignment="1">
      <alignment horizontal="center" vertical="top" shrinkToFit="1"/>
    </xf>
    <xf numFmtId="0" fontId="11" fillId="0" borderId="2" xfId="1" applyFont="1" applyBorder="1" applyAlignment="1">
      <alignment horizontal="center" vertical="top" shrinkToFit="1"/>
    </xf>
    <xf numFmtId="0" fontId="13" fillId="0" borderId="2" xfId="1" applyFont="1" applyBorder="1" applyAlignment="1">
      <alignment horizontal="center" vertical="top" shrinkToFit="1"/>
    </xf>
    <xf numFmtId="0" fontId="11" fillId="0" borderId="2" xfId="1" applyFont="1" applyBorder="1" applyAlignment="1">
      <alignment vertical="top" shrinkToFit="1"/>
    </xf>
    <xf numFmtId="0" fontId="13" fillId="0" borderId="2" xfId="1" applyNumberFormat="1" applyFont="1" applyBorder="1" applyAlignment="1">
      <alignment horizontal="center" vertical="top" shrinkToFit="1"/>
    </xf>
    <xf numFmtId="0" fontId="11" fillId="0" borderId="2" xfId="1" applyNumberFormat="1" applyFont="1" applyBorder="1" applyAlignment="1">
      <alignment horizontal="center" vertical="top" shrinkToFit="1"/>
    </xf>
    <xf numFmtId="0" fontId="9" fillId="0" borderId="2" xfId="1" applyFont="1" applyBorder="1" applyAlignment="1">
      <alignment vertical="center" shrinkToFit="1"/>
    </xf>
    <xf numFmtId="0" fontId="5" fillId="0" borderId="5" xfId="1" applyFont="1" applyBorder="1" applyAlignment="1">
      <alignment vertical="top" shrinkToFit="1"/>
    </xf>
    <xf numFmtId="0" fontId="6" fillId="0" borderId="5" xfId="1" applyNumberFormat="1" applyFont="1" applyBorder="1" applyAlignment="1">
      <alignment horizontal="center" vertical="top" shrinkToFit="1"/>
    </xf>
    <xf numFmtId="0" fontId="11" fillId="0" borderId="5" xfId="1" applyFont="1" applyBorder="1" applyAlignment="1">
      <alignment horizontal="center" vertical="top" shrinkToFit="1"/>
    </xf>
    <xf numFmtId="0" fontId="13" fillId="0" borderId="5" xfId="1" applyFont="1" applyBorder="1" applyAlignment="1">
      <alignment horizontal="center" vertical="top" shrinkToFit="1"/>
    </xf>
    <xf numFmtId="0" fontId="11" fillId="0" borderId="5" xfId="1" applyFont="1" applyBorder="1" applyAlignment="1">
      <alignment vertical="top" shrinkToFit="1"/>
    </xf>
    <xf numFmtId="0" fontId="13" fillId="0" borderId="5" xfId="1" applyNumberFormat="1" applyFont="1" applyBorder="1" applyAlignment="1">
      <alignment horizontal="center" vertical="top" shrinkToFit="1"/>
    </xf>
    <xf numFmtId="0" fontId="11" fillId="0" borderId="5" xfId="1" applyNumberFormat="1" applyFont="1" applyBorder="1" applyAlignment="1">
      <alignment horizontal="center" vertical="top" shrinkToFit="1"/>
    </xf>
    <xf numFmtId="0" fontId="9" fillId="0" borderId="5" xfId="1" applyFont="1" applyBorder="1" applyAlignment="1">
      <alignment vertical="center" shrinkToFit="1"/>
    </xf>
    <xf numFmtId="12" fontId="6" fillId="0" borderId="5" xfId="1" applyNumberFormat="1" applyFont="1" applyBorder="1" applyAlignment="1">
      <alignment horizontal="center" vertical="top" shrinkToFit="1"/>
    </xf>
    <xf numFmtId="0" fontId="5" fillId="0" borderId="6" xfId="1" applyFont="1" applyBorder="1" applyAlignment="1">
      <alignment vertical="top" shrinkToFit="1"/>
    </xf>
    <xf numFmtId="0" fontId="6" fillId="0" borderId="6" xfId="1" applyNumberFormat="1" applyFont="1" applyBorder="1" applyAlignment="1">
      <alignment horizontal="center" vertical="top" shrinkToFit="1"/>
    </xf>
    <xf numFmtId="0" fontId="11" fillId="0" borderId="6" xfId="1" applyFont="1" applyBorder="1" applyAlignment="1">
      <alignment horizontal="center" vertical="top" shrinkToFit="1"/>
    </xf>
    <xf numFmtId="0" fontId="13" fillId="0" borderId="6" xfId="1" applyFont="1" applyBorder="1" applyAlignment="1">
      <alignment horizontal="center" vertical="top" shrinkToFit="1"/>
    </xf>
    <xf numFmtId="0" fontId="11" fillId="0" borderId="6" xfId="1" applyFont="1" applyBorder="1" applyAlignment="1">
      <alignment vertical="top" shrinkToFit="1"/>
    </xf>
    <xf numFmtId="0" fontId="13" fillId="0" borderId="6" xfId="1" applyNumberFormat="1" applyFont="1" applyBorder="1" applyAlignment="1">
      <alignment horizontal="center" vertical="top" shrinkToFit="1"/>
    </xf>
    <xf numFmtId="0" fontId="11" fillId="0" borderId="6" xfId="1" applyNumberFormat="1" applyFont="1" applyBorder="1" applyAlignment="1">
      <alignment horizontal="center" vertical="top" shrinkToFit="1"/>
    </xf>
    <xf numFmtId="0" fontId="9" fillId="0" borderId="6" xfId="1" applyFont="1" applyBorder="1" applyAlignment="1">
      <alignment vertical="center" shrinkToFit="1"/>
    </xf>
    <xf numFmtId="0" fontId="1" fillId="0" borderId="8" xfId="1" applyFont="1" applyBorder="1" applyAlignment="1">
      <alignment horizontal="left" vertical="center"/>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1" fillId="0" borderId="9" xfId="1" applyFont="1" applyBorder="1" applyAlignment="1">
      <alignment horizontal="center" vertical="top" shrinkToFit="1"/>
    </xf>
    <xf numFmtId="0" fontId="13" fillId="0" borderId="9" xfId="1" applyFont="1" applyBorder="1" applyAlignment="1">
      <alignment horizontal="center" vertical="top" shrinkToFit="1"/>
    </xf>
    <xf numFmtId="0" fontId="11" fillId="0" borderId="9" xfId="1" applyFont="1" applyBorder="1" applyAlignment="1">
      <alignment vertical="top" shrinkToFit="1"/>
    </xf>
    <xf numFmtId="0" fontId="13" fillId="0" borderId="9" xfId="1" applyNumberFormat="1" applyFont="1" applyBorder="1" applyAlignment="1">
      <alignment horizontal="center" vertical="top" shrinkToFit="1"/>
    </xf>
    <xf numFmtId="0" fontId="11" fillId="0" borderId="9" xfId="1" applyNumberFormat="1" applyFont="1" applyBorder="1" applyAlignment="1">
      <alignment horizontal="center" vertical="top" shrinkToFit="1"/>
    </xf>
    <xf numFmtId="0" fontId="9" fillId="0" borderId="9" xfId="1" applyFont="1" applyBorder="1" applyAlignment="1">
      <alignment vertical="center" shrinkToFit="1"/>
    </xf>
    <xf numFmtId="0" fontId="9" fillId="0" borderId="4" xfId="1" applyFont="1" applyBorder="1" applyAlignment="1">
      <alignment vertical="center" shrinkToFit="1"/>
    </xf>
    <xf numFmtId="0" fontId="9" fillId="0" borderId="10" xfId="1" applyFont="1" applyBorder="1" applyAlignment="1">
      <alignment vertical="center" shrinkToFit="1"/>
    </xf>
    <xf numFmtId="0" fontId="9" fillId="0" borderId="11" xfId="1" applyFont="1" applyBorder="1" applyAlignment="1">
      <alignment vertical="center" shrinkToFit="1"/>
    </xf>
    <xf numFmtId="0" fontId="9" fillId="0" borderId="12" xfId="1" applyFont="1" applyBorder="1" applyAlignment="1">
      <alignment vertical="center" shrinkToFit="1"/>
    </xf>
    <xf numFmtId="176" fontId="6" fillId="0" borderId="5" xfId="1" applyNumberFormat="1" applyFont="1" applyBorder="1" applyAlignment="1">
      <alignment horizontal="center" vertical="top" shrinkToFit="1"/>
    </xf>
    <xf numFmtId="12" fontId="6" fillId="0" borderId="2" xfId="1" applyNumberFormat="1" applyFont="1" applyBorder="1" applyAlignment="1">
      <alignment horizontal="center" vertical="top" shrinkToFit="1"/>
    </xf>
    <xf numFmtId="0" fontId="1" fillId="0" borderId="0" xfId="1" applyFont="1" applyAlignment="1">
      <alignment horizontal="center" shrinkToFit="1"/>
    </xf>
    <xf numFmtId="0" fontId="1" fillId="0" borderId="0" xfId="1" applyFont="1" applyAlignment="1"/>
    <xf numFmtId="0" fontId="1" fillId="0" borderId="0" xfId="1" applyFont="1" applyBorder="1" applyAlignment="1">
      <alignment horizontal="center" shrinkToFit="1"/>
    </xf>
    <xf numFmtId="0" fontId="19" fillId="0" borderId="0" xfId="1" applyFont="1" applyFill="1" applyAlignment="1">
      <alignment horizontal="center" vertical="center"/>
    </xf>
    <xf numFmtId="0" fontId="19" fillId="0" borderId="0" xfId="1" applyFont="1" applyFill="1">
      <alignment vertical="center"/>
    </xf>
    <xf numFmtId="177" fontId="19" fillId="0" borderId="0" xfId="1" applyNumberFormat="1" applyFont="1" applyFill="1">
      <alignment vertical="center"/>
    </xf>
    <xf numFmtId="0" fontId="19" fillId="0" borderId="1" xfId="4" applyFont="1" applyFill="1" applyBorder="1" applyAlignment="1">
      <alignment vertical="center"/>
    </xf>
    <xf numFmtId="0" fontId="24" fillId="0" borderId="1" xfId="1" applyFont="1" applyFill="1" applyBorder="1" applyAlignment="1">
      <alignment horizontal="center" vertical="center" shrinkToFit="1"/>
    </xf>
    <xf numFmtId="0" fontId="19" fillId="0" borderId="1" xfId="1" applyFont="1" applyFill="1" applyBorder="1" applyAlignment="1">
      <alignment vertical="center"/>
    </xf>
    <xf numFmtId="0" fontId="19" fillId="0" borderId="0" xfId="1" applyFont="1" applyFill="1" applyBorder="1" applyAlignment="1">
      <alignment horizontal="center" vertical="center" shrinkToFit="1"/>
    </xf>
    <xf numFmtId="0" fontId="24" fillId="5" borderId="7" xfId="1" applyFont="1" applyFill="1" applyBorder="1">
      <alignment vertical="center"/>
    </xf>
    <xf numFmtId="178" fontId="24" fillId="0" borderId="7" xfId="1" applyNumberFormat="1" applyFont="1" applyFill="1" applyBorder="1" applyAlignment="1">
      <alignment horizontal="right" vertical="center"/>
    </xf>
    <xf numFmtId="0" fontId="24" fillId="0" borderId="7" xfId="1" applyFont="1" applyFill="1" applyBorder="1" applyAlignment="1">
      <alignment horizontal="left" vertical="center"/>
    </xf>
    <xf numFmtId="0" fontId="19" fillId="0" borderId="0" xfId="1" applyFont="1" applyFill="1" applyBorder="1" applyAlignment="1">
      <alignment horizontal="left" vertical="center"/>
    </xf>
    <xf numFmtId="0" fontId="24" fillId="6" borderId="7" xfId="1" applyFont="1" applyFill="1" applyBorder="1" applyAlignment="1">
      <alignment horizontal="left" vertical="center"/>
    </xf>
    <xf numFmtId="0" fontId="24" fillId="0" borderId="7" xfId="1" applyFont="1" applyFill="1" applyBorder="1" applyAlignment="1">
      <alignment horizontal="left" vertical="top" shrinkToFit="1"/>
    </xf>
    <xf numFmtId="0" fontId="24" fillId="0" borderId="5" xfId="1" applyFont="1" applyFill="1" applyBorder="1">
      <alignment vertical="center"/>
    </xf>
    <xf numFmtId="177" fontId="24" fillId="0" borderId="5" xfId="1" applyNumberFormat="1" applyFont="1" applyFill="1" applyBorder="1">
      <alignment vertical="center"/>
    </xf>
    <xf numFmtId="0" fontId="24" fillId="0" borderId="5" xfId="1" applyFont="1" applyFill="1" applyBorder="1" applyAlignment="1">
      <alignment vertical="center"/>
    </xf>
    <xf numFmtId="0" fontId="19" fillId="0" borderId="0" xfId="1" applyFont="1" applyFill="1" applyBorder="1" applyAlignment="1">
      <alignment vertical="center"/>
    </xf>
    <xf numFmtId="0" fontId="24" fillId="0" borderId="5" xfId="1" applyFont="1" applyFill="1" applyBorder="1" applyAlignment="1">
      <alignment horizontal="left" vertical="top" shrinkToFit="1"/>
    </xf>
    <xf numFmtId="0" fontId="24" fillId="0" borderId="6" xfId="1" applyFont="1" applyFill="1" applyBorder="1">
      <alignment vertical="center"/>
    </xf>
    <xf numFmtId="177" fontId="24" fillId="0" borderId="6" xfId="1" applyNumberFormat="1" applyFont="1" applyFill="1" applyBorder="1">
      <alignment vertical="center"/>
    </xf>
    <xf numFmtId="0" fontId="24" fillId="0" borderId="6" xfId="1" applyFont="1" applyFill="1" applyBorder="1" applyAlignment="1">
      <alignment vertical="center"/>
    </xf>
    <xf numFmtId="0" fontId="24" fillId="0" borderId="6" xfId="1" applyFont="1" applyFill="1" applyBorder="1" applyAlignment="1">
      <alignment horizontal="left" vertical="top" shrinkToFit="1"/>
    </xf>
    <xf numFmtId="178" fontId="24" fillId="0" borderId="7" xfId="1" applyNumberFormat="1" applyFont="1" applyFill="1" applyBorder="1">
      <alignment vertical="center"/>
    </xf>
    <xf numFmtId="0" fontId="24" fillId="0" borderId="7" xfId="1" applyFont="1" applyFill="1" applyBorder="1">
      <alignment vertical="center"/>
    </xf>
    <xf numFmtId="0" fontId="19" fillId="0" borderId="0" xfId="1" applyFont="1" applyFill="1" applyBorder="1">
      <alignment vertical="center"/>
    </xf>
    <xf numFmtId="0" fontId="24" fillId="7" borderId="7" xfId="1" applyFont="1" applyFill="1" applyBorder="1">
      <alignment vertical="center"/>
    </xf>
    <xf numFmtId="0" fontId="24" fillId="8" borderId="7" xfId="1" applyFont="1" applyFill="1" applyBorder="1">
      <alignment vertical="center"/>
    </xf>
    <xf numFmtId="0" fontId="24" fillId="6" borderId="7" xfId="1" applyFont="1" applyFill="1" applyBorder="1">
      <alignment vertical="center"/>
    </xf>
    <xf numFmtId="0" fontId="24" fillId="10" borderId="7" xfId="1" applyFont="1" applyFill="1" applyBorder="1" applyAlignment="1">
      <alignment vertical="center" shrinkToFit="1"/>
    </xf>
    <xf numFmtId="0" fontId="24" fillId="6" borderId="7" xfId="1" applyFont="1" applyFill="1" applyBorder="1" applyAlignment="1">
      <alignment vertical="center" shrinkToFit="1"/>
    </xf>
    <xf numFmtId="0" fontId="24" fillId="0" borderId="19" xfId="1" applyFont="1" applyFill="1" applyBorder="1" applyAlignment="1">
      <alignment vertical="center"/>
    </xf>
    <xf numFmtId="0" fontId="29" fillId="0" borderId="20" xfId="1" applyFont="1" applyFill="1" applyBorder="1" applyAlignment="1">
      <alignment vertical="center"/>
    </xf>
    <xf numFmtId="0" fontId="29" fillId="0" borderId="21" xfId="1" applyFont="1" applyBorder="1" applyAlignment="1">
      <alignment vertical="center"/>
    </xf>
    <xf numFmtId="0" fontId="24" fillId="0" borderId="1" xfId="1" applyFont="1" applyFill="1" applyBorder="1" applyAlignment="1">
      <alignment horizontal="center" vertical="center"/>
    </xf>
    <xf numFmtId="0" fontId="19" fillId="0" borderId="0"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21" xfId="1" applyFont="1" applyFill="1" applyBorder="1">
      <alignment vertical="center"/>
    </xf>
    <xf numFmtId="0" fontId="24" fillId="0" borderId="1" xfId="4" applyFont="1" applyFill="1" applyBorder="1" applyAlignment="1">
      <alignment horizontal="center" vertical="center" shrinkToFit="1"/>
    </xf>
    <xf numFmtId="178" fontId="24" fillId="0" borderId="1" xfId="1" applyNumberFormat="1" applyFont="1" applyFill="1" applyBorder="1" applyAlignment="1">
      <alignment horizontal="center" vertical="center"/>
    </xf>
    <xf numFmtId="177" fontId="24" fillId="0" borderId="1" xfId="1" applyNumberFormat="1" applyFont="1" applyFill="1" applyBorder="1" applyAlignment="1">
      <alignment horizontal="center" vertical="center"/>
    </xf>
    <xf numFmtId="177" fontId="19" fillId="0" borderId="0" xfId="1" applyNumberFormat="1" applyFont="1" applyFill="1" applyBorder="1">
      <alignment vertical="center"/>
    </xf>
    <xf numFmtId="0" fontId="19" fillId="0" borderId="22" xfId="1" applyFont="1" applyFill="1" applyBorder="1" applyAlignment="1">
      <alignment horizontal="center" vertical="center"/>
    </xf>
    <xf numFmtId="0" fontId="19" fillId="0" borderId="22" xfId="1" applyFont="1" applyFill="1" applyBorder="1">
      <alignment vertical="center"/>
    </xf>
    <xf numFmtId="0" fontId="19" fillId="0" borderId="22" xfId="1" applyFont="1" applyFill="1" applyBorder="1" applyAlignment="1">
      <alignment horizontal="center" vertical="center" shrinkToFit="1"/>
    </xf>
    <xf numFmtId="178" fontId="19" fillId="0" borderId="22" xfId="1" applyNumberFormat="1" applyFont="1" applyFill="1" applyBorder="1" applyAlignment="1">
      <alignment horizontal="center" vertical="center"/>
    </xf>
    <xf numFmtId="177" fontId="19" fillId="0" borderId="22" xfId="1" applyNumberFormat="1" applyFont="1" applyFill="1" applyBorder="1" applyAlignment="1">
      <alignment horizontal="center" vertical="center"/>
    </xf>
    <xf numFmtId="0" fontId="19" fillId="0" borderId="0" xfId="1" applyFont="1" applyFill="1" applyAlignment="1">
      <alignment horizontal="left" vertical="center"/>
    </xf>
    <xf numFmtId="178" fontId="19" fillId="0" borderId="0" xfId="1" applyNumberFormat="1" applyFont="1" applyFill="1" applyBorder="1" applyAlignment="1">
      <alignment vertical="center"/>
    </xf>
    <xf numFmtId="0" fontId="24" fillId="0" borderId="0" xfId="1" applyFont="1" applyFill="1" applyBorder="1" applyAlignment="1">
      <alignment vertical="center" wrapText="1"/>
    </xf>
    <xf numFmtId="177" fontId="19" fillId="0" borderId="0" xfId="1" applyNumberFormat="1" applyFont="1" applyFill="1" applyBorder="1" applyAlignment="1">
      <alignment vertical="center"/>
    </xf>
    <xf numFmtId="0" fontId="24" fillId="0" borderId="0" xfId="4" applyFont="1" applyFill="1" applyBorder="1" applyAlignment="1">
      <alignment vertical="center"/>
    </xf>
    <xf numFmtId="0" fontId="24" fillId="0" borderId="0" xfId="1" applyFont="1" applyFill="1" applyBorder="1" applyAlignment="1">
      <alignment horizontal="center" vertical="center"/>
    </xf>
    <xf numFmtId="0" fontId="24" fillId="0" borderId="0" xfId="1" applyFont="1" applyFill="1" applyBorder="1" applyAlignment="1">
      <alignment vertical="center"/>
    </xf>
    <xf numFmtId="0" fontId="24" fillId="0" borderId="0" xfId="1" applyFont="1" applyFill="1" applyBorder="1" applyAlignment="1">
      <alignment horizontal="left" vertical="top"/>
    </xf>
    <xf numFmtId="177" fontId="24" fillId="0" borderId="0" xfId="1" applyNumberFormat="1" applyFont="1" applyFill="1" applyBorder="1" applyAlignment="1">
      <alignment vertical="center"/>
    </xf>
    <xf numFmtId="0" fontId="24" fillId="0" borderId="0" xfId="1" applyFont="1" applyFill="1" applyBorder="1" applyAlignment="1">
      <alignment horizontal="left" vertical="center"/>
    </xf>
    <xf numFmtId="0" fontId="19" fillId="0" borderId="0" xfId="1" applyFont="1" applyFill="1" applyBorder="1" applyAlignment="1">
      <alignment vertical="center" wrapText="1"/>
    </xf>
    <xf numFmtId="0" fontId="19" fillId="0" borderId="0" xfId="1" applyFont="1" applyFill="1" applyBorder="1" applyAlignment="1">
      <alignment vertical="top" wrapText="1"/>
    </xf>
    <xf numFmtId="0" fontId="19" fillId="0" borderId="0" xfId="1" applyFont="1" applyFill="1" applyBorder="1" applyAlignment="1">
      <alignment horizontal="left" vertical="top" wrapText="1"/>
    </xf>
    <xf numFmtId="0" fontId="19" fillId="0" borderId="0" xfId="1" applyFont="1" applyAlignment="1">
      <alignment horizontal="center" vertical="center" textRotation="255"/>
    </xf>
    <xf numFmtId="0" fontId="19" fillId="0" borderId="0" xfId="1" applyFont="1">
      <alignment vertical="center"/>
    </xf>
    <xf numFmtId="0" fontId="19" fillId="0" borderId="0" xfId="1" applyFont="1" applyAlignment="1">
      <alignment horizontal="center" vertical="center"/>
    </xf>
    <xf numFmtId="0" fontId="1" fillId="0" borderId="1" xfId="1" applyBorder="1" applyAlignment="1">
      <alignment horizontal="center" vertical="center"/>
    </xf>
    <xf numFmtId="0" fontId="19" fillId="0" borderId="7" xfId="1" applyFont="1" applyFill="1" applyBorder="1" applyAlignment="1">
      <alignment horizontal="left" vertical="center" shrinkToFit="1"/>
    </xf>
    <xf numFmtId="0" fontId="19" fillId="0" borderId="24" xfId="1" applyFont="1" applyFill="1" applyBorder="1" applyAlignment="1">
      <alignment horizontal="left" vertical="center" shrinkToFit="1"/>
    </xf>
    <xf numFmtId="0" fontId="19" fillId="0" borderId="5" xfId="1" applyFont="1" applyFill="1" applyBorder="1" applyAlignment="1">
      <alignment horizontal="left" vertical="center" shrinkToFit="1"/>
    </xf>
    <xf numFmtId="0" fontId="19" fillId="0" borderId="26" xfId="1" applyFont="1" applyFill="1" applyBorder="1" applyAlignment="1">
      <alignment horizontal="left" vertical="center" shrinkToFit="1"/>
    </xf>
    <xf numFmtId="0" fontId="19" fillId="0" borderId="6" xfId="1" applyFont="1" applyFill="1" applyBorder="1" applyAlignment="1">
      <alignment horizontal="left" vertical="center" shrinkToFit="1"/>
    </xf>
    <xf numFmtId="0" fontId="19" fillId="0" borderId="30" xfId="1" applyFont="1" applyFill="1" applyBorder="1" applyAlignment="1">
      <alignment horizontal="left" vertical="center" shrinkToFit="1"/>
    </xf>
    <xf numFmtId="0" fontId="24" fillId="11" borderId="7" xfId="1" applyFont="1" applyFill="1" applyBorder="1">
      <alignment vertical="center"/>
    </xf>
    <xf numFmtId="0" fontId="21" fillId="0" borderId="1" xfId="1" applyFont="1" applyFill="1" applyBorder="1" applyAlignment="1">
      <alignment horizontal="center" vertical="center" textRotation="255" shrinkToFit="1"/>
    </xf>
    <xf numFmtId="0" fontId="22" fillId="0" borderId="1" xfId="1" applyFont="1" applyFill="1" applyBorder="1" applyAlignment="1">
      <alignment horizontal="center" vertical="center" textRotation="255"/>
    </xf>
    <xf numFmtId="0" fontId="23" fillId="0" borderId="1" xfId="1" applyFont="1" applyFill="1" applyBorder="1" applyAlignment="1">
      <alignment horizontal="left" vertical="center"/>
    </xf>
    <xf numFmtId="0" fontId="19" fillId="0" borderId="1" xfId="1" applyFont="1" applyFill="1" applyBorder="1" applyAlignment="1">
      <alignment horizontal="center" vertical="center"/>
    </xf>
    <xf numFmtId="0" fontId="24" fillId="0" borderId="1" xfId="1" applyFont="1" applyFill="1" applyBorder="1" applyAlignment="1">
      <alignment horizontal="center" vertical="center" wrapText="1"/>
    </xf>
    <xf numFmtId="0" fontId="19" fillId="2" borderId="1" xfId="1" applyFont="1" applyFill="1" applyBorder="1" applyAlignment="1">
      <alignment horizontal="center" wrapText="1" shrinkToFit="1"/>
    </xf>
    <xf numFmtId="0" fontId="19" fillId="3" borderId="1" xfId="1" applyFont="1" applyFill="1" applyBorder="1" applyAlignment="1">
      <alignment horizontal="center" wrapText="1" shrinkToFit="1"/>
    </xf>
    <xf numFmtId="0" fontId="19" fillId="4" borderId="1" xfId="1" applyFont="1" applyFill="1" applyBorder="1" applyAlignment="1">
      <alignment horizontal="center" wrapText="1" shrinkToFit="1"/>
    </xf>
    <xf numFmtId="0" fontId="19" fillId="0" borderId="1" xfId="4" applyFont="1" applyBorder="1" applyAlignment="1">
      <alignment horizontal="center" wrapText="1" shrinkToFit="1"/>
    </xf>
    <xf numFmtId="0" fontId="19" fillId="0" borderId="1" xfId="1" applyFont="1" applyFill="1" applyBorder="1" applyAlignment="1">
      <alignment horizontal="center" vertical="center" wrapText="1" shrinkToFit="1"/>
    </xf>
    <xf numFmtId="0" fontId="19" fillId="0" borderId="7" xfId="4" applyFont="1" applyBorder="1" applyAlignment="1">
      <alignment horizontal="center" wrapText="1" shrinkToFit="1"/>
    </xf>
    <xf numFmtId="0" fontId="19" fillId="0" borderId="5" xfId="4" applyFont="1" applyBorder="1" applyAlignment="1">
      <alignment horizontal="center" wrapText="1" shrinkToFit="1"/>
    </xf>
    <xf numFmtId="0" fontId="19" fillId="0" borderId="6" xfId="4" applyFont="1" applyBorder="1" applyAlignment="1">
      <alignment horizontal="center" wrapText="1" shrinkToFit="1"/>
    </xf>
    <xf numFmtId="0" fontId="24" fillId="0" borderId="7"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4" fillId="0" borderId="7" xfId="4" applyFont="1" applyFill="1" applyBorder="1" applyAlignment="1">
      <alignment horizontal="left" vertical="top" wrapText="1"/>
    </xf>
    <xf numFmtId="0" fontId="24" fillId="0" borderId="5" xfId="4" applyFont="1" applyFill="1" applyBorder="1" applyAlignment="1">
      <alignment horizontal="left" vertical="top" wrapText="1"/>
    </xf>
    <xf numFmtId="0" fontId="24" fillId="0" borderId="6" xfId="4" applyFont="1" applyFill="1" applyBorder="1" applyAlignment="1">
      <alignment horizontal="left" vertical="top" wrapText="1"/>
    </xf>
    <xf numFmtId="0" fontId="24" fillId="0" borderId="1" xfId="1" applyFont="1" applyFill="1" applyBorder="1" applyAlignment="1">
      <alignment horizontal="center" vertical="center" textRotation="255" shrinkToFit="1"/>
    </xf>
    <xf numFmtId="0" fontId="26" fillId="0" borderId="1" xfId="1" applyFont="1" applyFill="1" applyBorder="1" applyAlignment="1">
      <alignment horizontal="left" vertical="top" wrapText="1"/>
    </xf>
    <xf numFmtId="0" fontId="27" fillId="0" borderId="1" xfId="1" applyFont="1" applyFill="1" applyBorder="1" applyAlignment="1">
      <alignment horizontal="left" vertical="top" wrapText="1"/>
    </xf>
    <xf numFmtId="0" fontId="24" fillId="0" borderId="1" xfId="4" applyFont="1" applyFill="1" applyBorder="1" applyAlignment="1">
      <alignment horizontal="left" vertical="top" wrapText="1"/>
    </xf>
    <xf numFmtId="0" fontId="24" fillId="0" borderId="17" xfId="1" applyNumberFormat="1" applyFont="1" applyFill="1" applyBorder="1" applyAlignment="1">
      <alignment horizontal="center" vertical="top" shrinkToFit="1"/>
    </xf>
    <xf numFmtId="0" fontId="24" fillId="0" borderId="18" xfId="1" applyNumberFormat="1" applyFont="1" applyFill="1" applyBorder="1" applyAlignment="1">
      <alignment horizontal="center" vertical="top" shrinkToFit="1"/>
    </xf>
    <xf numFmtId="0" fontId="24" fillId="0" borderId="1" xfId="1" applyFont="1" applyFill="1" applyBorder="1" applyAlignment="1">
      <alignment horizontal="center" vertical="center"/>
    </xf>
    <xf numFmtId="0" fontId="24" fillId="0" borderId="1" xfId="1" applyFont="1" applyFill="1" applyBorder="1" applyAlignment="1">
      <alignment vertical="center" wrapText="1"/>
    </xf>
    <xf numFmtId="0" fontId="24" fillId="9" borderId="7" xfId="1" applyFont="1" applyFill="1" applyBorder="1" applyAlignment="1">
      <alignment horizontal="center" vertical="center" wrapText="1"/>
    </xf>
    <xf numFmtId="0" fontId="24" fillId="9" borderId="5" xfId="1" applyFont="1" applyFill="1" applyBorder="1" applyAlignment="1">
      <alignment horizontal="center" vertical="center" wrapText="1"/>
    </xf>
    <xf numFmtId="0" fontId="24" fillId="9" borderId="6" xfId="1" applyFont="1" applyFill="1" applyBorder="1" applyAlignment="1">
      <alignment horizontal="center" vertical="center" wrapText="1"/>
    </xf>
    <xf numFmtId="0" fontId="28" fillId="9" borderId="1" xfId="1" applyFont="1" applyFill="1" applyBorder="1" applyAlignment="1">
      <alignment horizontal="center" vertical="center" textRotation="255"/>
    </xf>
    <xf numFmtId="0" fontId="24" fillId="0" borderId="1" xfId="1" applyFont="1" applyFill="1" applyBorder="1" applyAlignment="1">
      <alignment vertical="center"/>
    </xf>
    <xf numFmtId="0" fontId="24" fillId="0" borderId="1" xfId="1" applyFont="1" applyFill="1" applyBorder="1" applyAlignment="1">
      <alignment horizontal="center" vertical="center" textRotation="255"/>
    </xf>
    <xf numFmtId="0" fontId="24" fillId="0" borderId="1" xfId="1" applyFont="1" applyFill="1" applyBorder="1" applyAlignment="1">
      <alignment vertical="center" textRotation="255"/>
    </xf>
    <xf numFmtId="0" fontId="29" fillId="0" borderId="1" xfId="4" applyFont="1" applyFill="1" applyBorder="1" applyAlignment="1">
      <alignment horizontal="left" vertical="top" wrapText="1"/>
    </xf>
    <xf numFmtId="0" fontId="24" fillId="0" borderId="22"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19" fillId="0" borderId="1" xfId="1" applyFont="1" applyBorder="1" applyAlignment="1">
      <alignment horizontal="center" vertical="center" textRotation="255"/>
    </xf>
    <xf numFmtId="0" fontId="19" fillId="0" borderId="1" xfId="1" applyFont="1" applyBorder="1" applyAlignment="1">
      <alignment horizontal="center" vertical="center" shrinkToFit="1"/>
    </xf>
    <xf numFmtId="0" fontId="19" fillId="0" borderId="5" xfId="1" applyFont="1" applyFill="1" applyBorder="1" applyAlignment="1">
      <alignment horizontal="center" vertical="center"/>
    </xf>
    <xf numFmtId="0" fontId="19" fillId="0" borderId="23"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29" xfId="1" applyFont="1" applyFill="1" applyBorder="1" applyAlignment="1">
      <alignment horizontal="center" vertical="center"/>
    </xf>
    <xf numFmtId="0" fontId="19" fillId="0" borderId="25" xfId="1" applyFont="1" applyFill="1" applyBorder="1" applyAlignment="1">
      <alignment horizontal="center" vertical="center"/>
    </xf>
    <xf numFmtId="0" fontId="19" fillId="0" borderId="28" xfId="1" applyFont="1" applyFill="1" applyBorder="1" applyAlignment="1">
      <alignment vertical="center"/>
    </xf>
    <xf numFmtId="0" fontId="19" fillId="0" borderId="31" xfId="1" applyFont="1" applyFill="1" applyBorder="1" applyAlignment="1">
      <alignment vertical="center"/>
    </xf>
    <xf numFmtId="0" fontId="30" fillId="0" borderId="1" xfId="1" applyFont="1" applyBorder="1" applyAlignment="1">
      <alignment horizontal="center" vertical="center" textRotation="255"/>
    </xf>
    <xf numFmtId="0" fontId="1" fillId="0" borderId="1" xfId="1" applyBorder="1" applyAlignment="1">
      <alignment horizontal="center" vertical="center" shrinkToFit="1"/>
    </xf>
    <xf numFmtId="0" fontId="19" fillId="0" borderId="7" xfId="1" applyFont="1" applyFill="1" applyBorder="1" applyAlignment="1">
      <alignment horizontal="center" vertical="center"/>
    </xf>
    <xf numFmtId="0" fontId="19" fillId="0" borderId="5" xfId="1" applyFont="1" applyFill="1" applyBorder="1" applyAlignment="1">
      <alignment vertical="center"/>
    </xf>
    <xf numFmtId="0" fontId="19" fillId="0" borderId="6" xfId="1" applyFont="1" applyFill="1" applyBorder="1" applyAlignment="1">
      <alignment vertical="center"/>
    </xf>
    <xf numFmtId="0" fontId="19" fillId="0" borderId="32" xfId="1" applyFont="1" applyFill="1" applyBorder="1" applyAlignment="1">
      <alignment horizontal="center" vertical="center"/>
    </xf>
    <xf numFmtId="0" fontId="19" fillId="0" borderId="34"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35" xfId="1" applyFont="1" applyFill="1" applyBorder="1" applyAlignment="1">
      <alignment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28" xfId="1" applyFont="1" applyFill="1" applyBorder="1" applyAlignment="1">
      <alignment horizontal="center" vertical="center"/>
    </xf>
    <xf numFmtId="0" fontId="19" fillId="0" borderId="35" xfId="1" applyFont="1" applyFill="1" applyBorder="1" applyAlignment="1">
      <alignment horizontal="center" vertical="center"/>
    </xf>
    <xf numFmtId="0" fontId="2" fillId="0" borderId="0" xfId="1" applyFont="1" applyAlignment="1">
      <alignment vertical="center" shrinkToFit="1"/>
    </xf>
    <xf numFmtId="0" fontId="2" fillId="0" borderId="0" xfId="1" applyFont="1" applyAlignment="1">
      <alignment horizontal="center" vertical="center"/>
    </xf>
    <xf numFmtId="0" fontId="5" fillId="0" borderId="15" xfId="1" applyFont="1" applyBorder="1" applyAlignment="1">
      <alignment horizontal="center" vertical="center"/>
    </xf>
    <xf numFmtId="0" fontId="9" fillId="0" borderId="0" xfId="3" applyNumberFormat="1" applyFont="1" applyFill="1" applyAlignment="1">
      <alignment horizontal="center" shrinkToFit="1"/>
    </xf>
    <xf numFmtId="0" fontId="1" fillId="0" borderId="0" xfId="1" applyFont="1" applyAlignment="1">
      <alignment horizontal="center" shrinkToFit="1"/>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2" fillId="0" borderId="0" xfId="1" applyNumberFormat="1" applyFont="1" applyBorder="1" applyAlignment="1">
      <alignment horizontal="center" shrinkToFit="1"/>
    </xf>
    <xf numFmtId="0" fontId="1" fillId="0" borderId="0" xfId="1" applyFont="1" applyBorder="1" applyAlignment="1">
      <alignment horizontal="center" shrinkToFit="1"/>
    </xf>
    <xf numFmtId="0" fontId="5" fillId="0" borderId="7" xfId="1" applyFont="1" applyBorder="1" applyAlignment="1">
      <alignment vertical="top" wrapText="1"/>
    </xf>
    <xf numFmtId="0" fontId="17" fillId="0" borderId="7" xfId="0" applyFont="1" applyBorder="1" applyAlignment="1">
      <alignment vertical="top" wrapText="1"/>
    </xf>
    <xf numFmtId="0" fontId="17" fillId="0" borderId="5" xfId="0" applyFont="1" applyBorder="1" applyAlignment="1">
      <alignment vertical="top" wrapText="1"/>
    </xf>
    <xf numFmtId="0" fontId="17" fillId="0" borderId="6" xfId="0" applyFont="1" applyBorder="1" applyAlignment="1">
      <alignment vertical="top" wrapText="1"/>
    </xf>
    <xf numFmtId="0" fontId="17" fillId="0" borderId="9" xfId="0" applyFont="1" applyBorder="1" applyAlignment="1">
      <alignment vertical="top" wrapText="1"/>
    </xf>
    <xf numFmtId="0" fontId="11" fillId="0" borderId="8" xfId="1"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16" xfId="0" applyFont="1" applyBorder="1" applyAlignment="1">
      <alignment horizontal="center" vertical="center" textRotation="255"/>
    </xf>
    <xf numFmtId="0" fontId="1" fillId="0" borderId="3" xfId="1" applyFont="1" applyBorder="1" applyAlignment="1">
      <alignment horizontal="center" vertical="center"/>
    </xf>
    <xf numFmtId="0" fontId="17" fillId="0" borderId="13" xfId="2" applyFont="1" applyBorder="1" applyAlignment="1">
      <alignment horizontal="center" vertical="center"/>
    </xf>
    <xf numFmtId="0" fontId="1" fillId="0" borderId="3" xfId="1" applyFont="1" applyBorder="1" applyAlignment="1">
      <alignment horizontal="center" vertical="center" shrinkToFit="1"/>
    </xf>
    <xf numFmtId="0" fontId="1" fillId="0" borderId="13" xfId="1" applyFont="1" applyBorder="1" applyAlignment="1">
      <alignment horizontal="center" vertical="center" shrinkToFit="1"/>
    </xf>
    <xf numFmtId="0" fontId="5" fillId="0" borderId="2" xfId="1" applyFont="1" applyBorder="1" applyAlignment="1">
      <alignment vertical="top" wrapText="1"/>
    </xf>
    <xf numFmtId="0" fontId="17" fillId="0" borderId="2" xfId="0" applyFont="1" applyBorder="1" applyAlignment="1">
      <alignment vertical="top" wrapText="1"/>
    </xf>
    <xf numFmtId="0" fontId="14" fillId="0" borderId="0" xfId="1" applyFont="1" applyAlignment="1">
      <alignment horizontal="center" vertical="center" shrinkToFit="1"/>
    </xf>
    <xf numFmtId="0" fontId="13" fillId="0" borderId="0" xfId="1" applyFont="1" applyAlignment="1">
      <alignment horizontal="left" vertical="top" wrapText="1" shrinkToFit="1"/>
    </xf>
    <xf numFmtId="0" fontId="13" fillId="0" borderId="0" xfId="1" applyFont="1" applyAlignment="1">
      <alignment horizontal="left" vertical="top" shrinkToFit="1"/>
    </xf>
    <xf numFmtId="0" fontId="15" fillId="0" borderId="0" xfId="1" applyFont="1" applyAlignment="1">
      <alignment horizontal="center" vertical="center" shrinkToFit="1"/>
    </xf>
    <xf numFmtId="0" fontId="9" fillId="0" borderId="7" xfId="1" applyFont="1" applyBorder="1" applyAlignment="1">
      <alignment vertical="top" wrapText="1"/>
    </xf>
    <xf numFmtId="0" fontId="18" fillId="0" borderId="7" xfId="0" applyFont="1" applyBorder="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16.png"/><Relationship Id="rId18" Type="http://schemas.openxmlformats.org/officeDocument/2006/relationships/image" Target="../media/image41.png"/><Relationship Id="rId26" Type="http://schemas.openxmlformats.org/officeDocument/2006/relationships/image" Target="../media/image48.png"/><Relationship Id="rId3" Type="http://schemas.openxmlformats.org/officeDocument/2006/relationships/image" Target="../media/image34.png"/><Relationship Id="rId21" Type="http://schemas.openxmlformats.org/officeDocument/2006/relationships/image" Target="../media/image44.png"/><Relationship Id="rId7" Type="http://schemas.openxmlformats.org/officeDocument/2006/relationships/image" Target="../media/image37.png"/><Relationship Id="rId12" Type="http://schemas.openxmlformats.org/officeDocument/2006/relationships/image" Target="../media/image15.png"/><Relationship Id="rId17" Type="http://schemas.openxmlformats.org/officeDocument/2006/relationships/image" Target="../media/image40.png"/><Relationship Id="rId25" Type="http://schemas.openxmlformats.org/officeDocument/2006/relationships/image" Target="../media/image26.png"/><Relationship Id="rId2" Type="http://schemas.openxmlformats.org/officeDocument/2006/relationships/image" Target="../media/image33.png"/><Relationship Id="rId16" Type="http://schemas.openxmlformats.org/officeDocument/2006/relationships/image" Target="../media/image39.png"/><Relationship Id="rId20" Type="http://schemas.openxmlformats.org/officeDocument/2006/relationships/image" Target="../media/image43.png"/><Relationship Id="rId29" Type="http://schemas.openxmlformats.org/officeDocument/2006/relationships/image" Target="../media/image30.png"/><Relationship Id="rId1" Type="http://schemas.openxmlformats.org/officeDocument/2006/relationships/image" Target="../media/image32.png"/><Relationship Id="rId6" Type="http://schemas.openxmlformats.org/officeDocument/2006/relationships/image" Target="../media/image9.png"/><Relationship Id="rId11" Type="http://schemas.openxmlformats.org/officeDocument/2006/relationships/image" Target="../media/image14.png"/><Relationship Id="rId24" Type="http://schemas.openxmlformats.org/officeDocument/2006/relationships/image" Target="../media/image47.png"/><Relationship Id="rId5" Type="http://schemas.openxmlformats.org/officeDocument/2006/relationships/image" Target="../media/image36.png"/><Relationship Id="rId15" Type="http://schemas.openxmlformats.org/officeDocument/2006/relationships/image" Target="../media/image18.png"/><Relationship Id="rId23" Type="http://schemas.openxmlformats.org/officeDocument/2006/relationships/image" Target="../media/image46.png"/><Relationship Id="rId28" Type="http://schemas.openxmlformats.org/officeDocument/2006/relationships/image" Target="../media/image29.png"/><Relationship Id="rId10" Type="http://schemas.openxmlformats.org/officeDocument/2006/relationships/image" Target="../media/image13.png"/><Relationship Id="rId19" Type="http://schemas.openxmlformats.org/officeDocument/2006/relationships/image" Target="../media/image42.png"/><Relationship Id="rId4" Type="http://schemas.openxmlformats.org/officeDocument/2006/relationships/image" Target="../media/image35.png"/><Relationship Id="rId9" Type="http://schemas.openxmlformats.org/officeDocument/2006/relationships/image" Target="../media/image12.png"/><Relationship Id="rId14" Type="http://schemas.openxmlformats.org/officeDocument/2006/relationships/image" Target="../media/image17.png"/><Relationship Id="rId22" Type="http://schemas.openxmlformats.org/officeDocument/2006/relationships/image" Target="../media/image45.png"/><Relationship Id="rId27"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49.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9</xdr:col>
      <xdr:colOff>419002</xdr:colOff>
      <xdr:row>82</xdr:row>
      <xdr:rowOff>28580</xdr:rowOff>
    </xdr:from>
    <xdr:to>
      <xdr:col>11</xdr:col>
      <xdr:colOff>1130299</xdr:colOff>
      <xdr:row>89</xdr:row>
      <xdr:rowOff>47631</xdr:rowOff>
    </xdr:to>
    <xdr:grpSp>
      <xdr:nvGrpSpPr>
        <xdr:cNvPr id="2" name="グループ化 23"/>
        <xdr:cNvGrpSpPr>
          <a:grpSpLocks/>
        </xdr:cNvGrpSpPr>
      </xdr:nvGrpSpPr>
      <xdr:grpSpPr bwMode="auto">
        <a:xfrm>
          <a:off x="8578752" y="13315955"/>
          <a:ext cx="1870172" cy="1130301"/>
          <a:chOff x="8909960" y="12864220"/>
          <a:chExt cx="1876588" cy="919918"/>
        </a:xfrm>
      </xdr:grpSpPr>
      <xdr:sp macro="" textlink="">
        <xdr:nvSpPr>
          <xdr:cNvPr id="3" name="テキスト ボックス 2">
            <a:extLst>
              <a:ext uri="{FF2B5EF4-FFF2-40B4-BE49-F238E27FC236}"/>
            </a:extLst>
          </xdr:cNvPr>
          <xdr:cNvSpPr txBox="1"/>
        </xdr:nvSpPr>
        <xdr:spPr bwMode="auto">
          <a:xfrm>
            <a:off x="8929173" y="12947197"/>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9960" y="12864220"/>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0556" y="13440875"/>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xdr:col>
      <xdr:colOff>1047750</xdr:colOff>
      <xdr:row>22</xdr:row>
      <xdr:rowOff>19050</xdr:rowOff>
    </xdr:from>
    <xdr:to>
      <xdr:col>2</xdr:col>
      <xdr:colOff>1933575</xdr:colOff>
      <xdr:row>25</xdr:row>
      <xdr:rowOff>133350</xdr:rowOff>
    </xdr:to>
    <xdr:pic>
      <xdr:nvPicPr>
        <xdr:cNvPr id="6" name="図 7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47825" y="3848100"/>
          <a:ext cx="8858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838200</xdr:colOff>
      <xdr:row>0</xdr:row>
      <xdr:rowOff>0</xdr:rowOff>
    </xdr:from>
    <xdr:to>
      <xdr:col>3</xdr:col>
      <xdr:colOff>9525</xdr:colOff>
      <xdr:row>5</xdr:row>
      <xdr:rowOff>57150</xdr:rowOff>
    </xdr:to>
    <xdr:pic>
      <xdr:nvPicPr>
        <xdr:cNvPr id="7" name="図 7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8275" y="0"/>
          <a:ext cx="12001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57150</xdr:rowOff>
    </xdr:from>
    <xdr:to>
      <xdr:col>2</xdr:col>
      <xdr:colOff>1171575</xdr:colOff>
      <xdr:row>5</xdr:row>
      <xdr:rowOff>104775</xdr:rowOff>
    </xdr:to>
    <xdr:pic>
      <xdr:nvPicPr>
        <xdr:cNvPr id="8" name="図 8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0" y="485775"/>
          <a:ext cx="12382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730250</xdr:colOff>
      <xdr:row>90</xdr:row>
      <xdr:rowOff>47625</xdr:rowOff>
    </xdr:from>
    <xdr:to>
      <xdr:col>10</xdr:col>
      <xdr:colOff>387350</xdr:colOff>
      <xdr:row>95</xdr:row>
      <xdr:rowOff>133350</xdr:rowOff>
    </xdr:to>
    <xdr:pic>
      <xdr:nvPicPr>
        <xdr:cNvPr id="9" name="図 8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40400" y="14887575"/>
          <a:ext cx="3457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473075</xdr:colOff>
      <xdr:row>86</xdr:row>
      <xdr:rowOff>133350</xdr:rowOff>
    </xdr:from>
    <xdr:to>
      <xdr:col>24</xdr:col>
      <xdr:colOff>987425</xdr:colOff>
      <xdr:row>89</xdr:row>
      <xdr:rowOff>79375</xdr:rowOff>
    </xdr:to>
    <xdr:pic>
      <xdr:nvPicPr>
        <xdr:cNvPr id="10" name="図 8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351750" y="14325600"/>
          <a:ext cx="51435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104775</xdr:colOff>
      <xdr:row>0</xdr:row>
      <xdr:rowOff>38100</xdr:rowOff>
    </xdr:from>
    <xdr:to>
      <xdr:col>15</xdr:col>
      <xdr:colOff>1571625</xdr:colOff>
      <xdr:row>5</xdr:row>
      <xdr:rowOff>85725</xdr:rowOff>
    </xdr:to>
    <xdr:pic>
      <xdr:nvPicPr>
        <xdr:cNvPr id="11" name="図 83"/>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382375" y="38100"/>
          <a:ext cx="14668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415925</xdr:colOff>
      <xdr:row>0</xdr:row>
      <xdr:rowOff>63500</xdr:rowOff>
    </xdr:from>
    <xdr:to>
      <xdr:col>19</xdr:col>
      <xdr:colOff>530225</xdr:colOff>
      <xdr:row>2</xdr:row>
      <xdr:rowOff>28575</xdr:rowOff>
    </xdr:to>
    <xdr:pic>
      <xdr:nvPicPr>
        <xdr:cNvPr id="12" name="図 84"/>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103600" y="63500"/>
          <a:ext cx="1400175" cy="55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431800</xdr:colOff>
      <xdr:row>0</xdr:row>
      <xdr:rowOff>120650</xdr:rowOff>
    </xdr:from>
    <xdr:to>
      <xdr:col>22</xdr:col>
      <xdr:colOff>508000</xdr:colOff>
      <xdr:row>0</xdr:row>
      <xdr:rowOff>396875</xdr:rowOff>
    </xdr:to>
    <xdr:pic>
      <xdr:nvPicPr>
        <xdr:cNvPr id="13" name="図 85"/>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14975" y="120650"/>
          <a:ext cx="1123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8</xdr:col>
      <xdr:colOff>279400</xdr:colOff>
      <xdr:row>2</xdr:row>
      <xdr:rowOff>114300</xdr:rowOff>
    </xdr:to>
    <xdr:pic>
      <xdr:nvPicPr>
        <xdr:cNvPr id="14" name="図 86"/>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296025" y="0"/>
          <a:ext cx="16319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266700</xdr:colOff>
      <xdr:row>0</xdr:row>
      <xdr:rowOff>0</xdr:rowOff>
    </xdr:from>
    <xdr:to>
      <xdr:col>17</xdr:col>
      <xdr:colOff>704850</xdr:colOff>
      <xdr:row>0</xdr:row>
      <xdr:rowOff>419100</xdr:rowOff>
    </xdr:to>
    <xdr:pic>
      <xdr:nvPicPr>
        <xdr:cNvPr id="15" name="図 87"/>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763750" y="0"/>
          <a:ext cx="438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9525</xdr:colOff>
      <xdr:row>0</xdr:row>
      <xdr:rowOff>133350</xdr:rowOff>
    </xdr:from>
    <xdr:to>
      <xdr:col>20</xdr:col>
      <xdr:colOff>257175</xdr:colOff>
      <xdr:row>0</xdr:row>
      <xdr:rowOff>342900</xdr:rowOff>
    </xdr:to>
    <xdr:pic>
      <xdr:nvPicPr>
        <xdr:cNvPr id="16" name="図 88"/>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792700" y="133350"/>
          <a:ext cx="247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885825</xdr:colOff>
      <xdr:row>0</xdr:row>
      <xdr:rowOff>190500</xdr:rowOff>
    </xdr:from>
    <xdr:to>
      <xdr:col>18</xdr:col>
      <xdr:colOff>1181100</xdr:colOff>
      <xdr:row>1</xdr:row>
      <xdr:rowOff>104775</xdr:rowOff>
    </xdr:to>
    <xdr:pic>
      <xdr:nvPicPr>
        <xdr:cNvPr id="17" name="図 89"/>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6573500" y="190500"/>
          <a:ext cx="295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1504950</xdr:colOff>
      <xdr:row>0</xdr:row>
      <xdr:rowOff>95250</xdr:rowOff>
    </xdr:from>
    <xdr:to>
      <xdr:col>15</xdr:col>
      <xdr:colOff>1647825</xdr:colOff>
      <xdr:row>0</xdr:row>
      <xdr:rowOff>361950</xdr:rowOff>
    </xdr:to>
    <xdr:pic>
      <xdr:nvPicPr>
        <xdr:cNvPr id="18" name="図 90"/>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2782550" y="95250"/>
          <a:ext cx="1428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25400</xdr:colOff>
      <xdr:row>0</xdr:row>
      <xdr:rowOff>114300</xdr:rowOff>
    </xdr:from>
    <xdr:to>
      <xdr:col>23</xdr:col>
      <xdr:colOff>279400</xdr:colOff>
      <xdr:row>0</xdr:row>
      <xdr:rowOff>352425</xdr:rowOff>
    </xdr:to>
    <xdr:pic>
      <xdr:nvPicPr>
        <xdr:cNvPr id="19" name="図 91"/>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9399250" y="114300"/>
          <a:ext cx="254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161925</xdr:colOff>
      <xdr:row>0</xdr:row>
      <xdr:rowOff>114300</xdr:rowOff>
    </xdr:from>
    <xdr:to>
      <xdr:col>13</xdr:col>
      <xdr:colOff>304800</xdr:colOff>
      <xdr:row>0</xdr:row>
      <xdr:rowOff>352425</xdr:rowOff>
    </xdr:to>
    <xdr:pic>
      <xdr:nvPicPr>
        <xdr:cNvPr id="20" name="図 92"/>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0839450" y="114300"/>
          <a:ext cx="1428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942975</xdr:colOff>
      <xdr:row>0</xdr:row>
      <xdr:rowOff>304800</xdr:rowOff>
    </xdr:from>
    <xdr:to>
      <xdr:col>16</xdr:col>
      <xdr:colOff>1076325</xdr:colOff>
      <xdr:row>1</xdr:row>
      <xdr:rowOff>104775</xdr:rowOff>
    </xdr:to>
    <xdr:pic>
      <xdr:nvPicPr>
        <xdr:cNvPr id="21" name="図 93"/>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4249400" y="304800"/>
          <a:ext cx="133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171450</xdr:colOff>
      <xdr:row>0</xdr:row>
      <xdr:rowOff>57150</xdr:rowOff>
    </xdr:from>
    <xdr:to>
      <xdr:col>16</xdr:col>
      <xdr:colOff>819150</xdr:colOff>
      <xdr:row>0</xdr:row>
      <xdr:rowOff>352425</xdr:rowOff>
    </xdr:to>
    <xdr:pic>
      <xdr:nvPicPr>
        <xdr:cNvPr id="22" name="図 94"/>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3477875" y="57150"/>
          <a:ext cx="6477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1162050</xdr:colOff>
      <xdr:row>0</xdr:row>
      <xdr:rowOff>114300</xdr:rowOff>
    </xdr:from>
    <xdr:to>
      <xdr:col>18</xdr:col>
      <xdr:colOff>619125</xdr:colOff>
      <xdr:row>0</xdr:row>
      <xdr:rowOff>409575</xdr:rowOff>
    </xdr:to>
    <xdr:pic>
      <xdr:nvPicPr>
        <xdr:cNvPr id="23" name="図 95"/>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5659100" y="114300"/>
          <a:ext cx="6477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86</xdr:row>
      <xdr:rowOff>38100</xdr:rowOff>
    </xdr:from>
    <xdr:to>
      <xdr:col>2</xdr:col>
      <xdr:colOff>285750</xdr:colOff>
      <xdr:row>91</xdr:row>
      <xdr:rowOff>142875</xdr:rowOff>
    </xdr:to>
    <xdr:pic>
      <xdr:nvPicPr>
        <xdr:cNvPr id="24" name="図 96"/>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0" y="14230350"/>
          <a:ext cx="8858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809625</xdr:colOff>
      <xdr:row>87</xdr:row>
      <xdr:rowOff>9525</xdr:rowOff>
    </xdr:from>
    <xdr:to>
      <xdr:col>6</xdr:col>
      <xdr:colOff>333375</xdr:colOff>
      <xdr:row>95</xdr:row>
      <xdr:rowOff>95250</xdr:rowOff>
    </xdr:to>
    <xdr:pic>
      <xdr:nvPicPr>
        <xdr:cNvPr id="25" name="図 97"/>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4629150" y="14363700"/>
          <a:ext cx="20002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971550</xdr:colOff>
      <xdr:row>85</xdr:row>
      <xdr:rowOff>47625</xdr:rowOff>
    </xdr:from>
    <xdr:to>
      <xdr:col>3</xdr:col>
      <xdr:colOff>1123950</xdr:colOff>
      <xdr:row>95</xdr:row>
      <xdr:rowOff>142875</xdr:rowOff>
    </xdr:to>
    <xdr:pic>
      <xdr:nvPicPr>
        <xdr:cNvPr id="26" name="図 98"/>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571625" y="14077950"/>
          <a:ext cx="21812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476250</xdr:colOff>
      <xdr:row>89</xdr:row>
      <xdr:rowOff>57150</xdr:rowOff>
    </xdr:from>
    <xdr:to>
      <xdr:col>7</xdr:col>
      <xdr:colOff>533400</xdr:colOff>
      <xdr:row>94</xdr:row>
      <xdr:rowOff>76200</xdr:rowOff>
    </xdr:to>
    <xdr:pic>
      <xdr:nvPicPr>
        <xdr:cNvPr id="27" name="図 99"/>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rot="1335677">
          <a:off x="6772275" y="14735175"/>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200025</xdr:colOff>
      <xdr:row>92</xdr:row>
      <xdr:rowOff>85725</xdr:rowOff>
    </xdr:from>
    <xdr:to>
      <xdr:col>4</xdr:col>
      <xdr:colOff>704850</xdr:colOff>
      <xdr:row>94</xdr:row>
      <xdr:rowOff>161925</xdr:rowOff>
    </xdr:to>
    <xdr:pic>
      <xdr:nvPicPr>
        <xdr:cNvPr id="28" name="図 100"/>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rot="-1217558">
          <a:off x="4019550" y="15268575"/>
          <a:ext cx="5048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93</xdr:row>
      <xdr:rowOff>38100</xdr:rowOff>
    </xdr:from>
    <xdr:to>
      <xdr:col>2</xdr:col>
      <xdr:colOff>647700</xdr:colOff>
      <xdr:row>95</xdr:row>
      <xdr:rowOff>114300</xdr:rowOff>
    </xdr:to>
    <xdr:pic>
      <xdr:nvPicPr>
        <xdr:cNvPr id="29" name="図 101"/>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rot="796108">
          <a:off x="742950" y="15392400"/>
          <a:ext cx="5048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733425</xdr:colOff>
      <xdr:row>87</xdr:row>
      <xdr:rowOff>57150</xdr:rowOff>
    </xdr:from>
    <xdr:to>
      <xdr:col>12</xdr:col>
      <xdr:colOff>57150</xdr:colOff>
      <xdr:row>90</xdr:row>
      <xdr:rowOff>0</xdr:rowOff>
    </xdr:to>
    <xdr:pic>
      <xdr:nvPicPr>
        <xdr:cNvPr id="30" name="図 10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210219">
          <a:off x="10048875" y="14411325"/>
          <a:ext cx="5143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0</xdr:row>
      <xdr:rowOff>38100</xdr:rowOff>
    </xdr:from>
    <xdr:to>
      <xdr:col>10</xdr:col>
      <xdr:colOff>19050</xdr:colOff>
      <xdr:row>2</xdr:row>
      <xdr:rowOff>9525</xdr:rowOff>
    </xdr:to>
    <xdr:pic>
      <xdr:nvPicPr>
        <xdr:cNvPr id="31" name="図 103"/>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rot="796945">
          <a:off x="8448675" y="38100"/>
          <a:ext cx="3810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657225</xdr:colOff>
      <xdr:row>0</xdr:row>
      <xdr:rowOff>38100</xdr:rowOff>
    </xdr:from>
    <xdr:to>
      <xdr:col>3</xdr:col>
      <xdr:colOff>1038225</xdr:colOff>
      <xdr:row>2</xdr:row>
      <xdr:rowOff>9525</xdr:rowOff>
    </xdr:to>
    <xdr:pic>
      <xdr:nvPicPr>
        <xdr:cNvPr id="32" name="図 104"/>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rot="20803055" flipH="1">
          <a:off x="3286125" y="38100"/>
          <a:ext cx="3810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1162050</xdr:colOff>
      <xdr:row>0</xdr:row>
      <xdr:rowOff>0</xdr:rowOff>
    </xdr:from>
    <xdr:to>
      <xdr:col>5</xdr:col>
      <xdr:colOff>476250</xdr:colOff>
      <xdr:row>1</xdr:row>
      <xdr:rowOff>152400</xdr:rowOff>
    </xdr:to>
    <xdr:pic>
      <xdr:nvPicPr>
        <xdr:cNvPr id="33" name="図 105"/>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4981575" y="0"/>
          <a:ext cx="5048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600075</xdr:colOff>
      <xdr:row>0</xdr:row>
      <xdr:rowOff>0</xdr:rowOff>
    </xdr:from>
    <xdr:to>
      <xdr:col>7</xdr:col>
      <xdr:colOff>352425</xdr:colOff>
      <xdr:row>2</xdr:row>
      <xdr:rowOff>57150</xdr:rowOff>
    </xdr:to>
    <xdr:pic>
      <xdr:nvPicPr>
        <xdr:cNvPr id="34" name="図 106"/>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6896100" y="0"/>
          <a:ext cx="5619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133350</xdr:rowOff>
    </xdr:from>
    <xdr:to>
      <xdr:col>8</xdr:col>
      <xdr:colOff>285750</xdr:colOff>
      <xdr:row>0</xdr:row>
      <xdr:rowOff>276225</xdr:rowOff>
    </xdr:to>
    <xdr:pic>
      <xdr:nvPicPr>
        <xdr:cNvPr id="35" name="図 107"/>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rot="2830852">
          <a:off x="7739062" y="80963"/>
          <a:ext cx="142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1009650</xdr:colOff>
      <xdr:row>0</xdr:row>
      <xdr:rowOff>19050</xdr:rowOff>
    </xdr:from>
    <xdr:to>
      <xdr:col>5</xdr:col>
      <xdr:colOff>1181100</xdr:colOff>
      <xdr:row>0</xdr:row>
      <xdr:rowOff>314325</xdr:rowOff>
    </xdr:to>
    <xdr:pic>
      <xdr:nvPicPr>
        <xdr:cNvPr id="36" name="図 108"/>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rot="1662861">
          <a:off x="6019800" y="19050"/>
          <a:ext cx="1714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752475</xdr:colOff>
      <xdr:row>0</xdr:row>
      <xdr:rowOff>123825</xdr:rowOff>
    </xdr:from>
    <xdr:to>
      <xdr:col>4</xdr:col>
      <xdr:colOff>1000125</xdr:colOff>
      <xdr:row>0</xdr:row>
      <xdr:rowOff>266700</xdr:rowOff>
    </xdr:to>
    <xdr:pic>
      <xdr:nvPicPr>
        <xdr:cNvPr id="37" name="図 109"/>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rot="-4380380">
          <a:off x="4624387" y="71438"/>
          <a:ext cx="142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0</xdr:row>
      <xdr:rowOff>200025</xdr:rowOff>
    </xdr:from>
    <xdr:to>
      <xdr:col>3</xdr:col>
      <xdr:colOff>257175</xdr:colOff>
      <xdr:row>0</xdr:row>
      <xdr:rowOff>419100</xdr:rowOff>
    </xdr:to>
    <xdr:pic>
      <xdr:nvPicPr>
        <xdr:cNvPr id="38" name="図 110"/>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2762250" y="20002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209550</xdr:colOff>
      <xdr:row>0</xdr:row>
      <xdr:rowOff>28575</xdr:rowOff>
    </xdr:from>
    <xdr:to>
      <xdr:col>10</xdr:col>
      <xdr:colOff>333375</xdr:colOff>
      <xdr:row>0</xdr:row>
      <xdr:rowOff>247650</xdr:rowOff>
    </xdr:to>
    <xdr:pic>
      <xdr:nvPicPr>
        <xdr:cNvPr id="39" name="図 111"/>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rot="2124313">
          <a:off x="9020175" y="2857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0</xdr:row>
      <xdr:rowOff>57150</xdr:rowOff>
    </xdr:from>
    <xdr:to>
      <xdr:col>9</xdr:col>
      <xdr:colOff>209550</xdr:colOff>
      <xdr:row>0</xdr:row>
      <xdr:rowOff>152400</xdr:rowOff>
    </xdr:to>
    <xdr:pic>
      <xdr:nvPicPr>
        <xdr:cNvPr id="40" name="図 112"/>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rot="7871656">
          <a:off x="8229600" y="1905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0</xdr:row>
      <xdr:rowOff>114300</xdr:rowOff>
    </xdr:from>
    <xdr:to>
      <xdr:col>4</xdr:col>
      <xdr:colOff>295275</xdr:colOff>
      <xdr:row>0</xdr:row>
      <xdr:rowOff>247650</xdr:rowOff>
    </xdr:to>
    <xdr:pic>
      <xdr:nvPicPr>
        <xdr:cNvPr id="41" name="図 113"/>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rot="-4296039">
          <a:off x="3929063" y="61912"/>
          <a:ext cx="133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1304925</xdr:colOff>
      <xdr:row>27</xdr:row>
      <xdr:rowOff>95250</xdr:rowOff>
    </xdr:from>
    <xdr:to>
      <xdr:col>15</xdr:col>
      <xdr:colOff>1828800</xdr:colOff>
      <xdr:row>30</xdr:row>
      <xdr:rowOff>95250</xdr:rowOff>
    </xdr:to>
    <xdr:pic>
      <xdr:nvPicPr>
        <xdr:cNvPr id="42" name="図 114"/>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2582525" y="4733925"/>
          <a:ext cx="5238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0</xdr:row>
      <xdr:rowOff>0</xdr:rowOff>
    </xdr:from>
    <xdr:to>
      <xdr:col>2</xdr:col>
      <xdr:colOff>1304925</xdr:colOff>
      <xdr:row>1</xdr:row>
      <xdr:rowOff>28575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0"/>
          <a:ext cx="8858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361950</xdr:rowOff>
    </xdr:from>
    <xdr:to>
      <xdr:col>2</xdr:col>
      <xdr:colOff>666750</xdr:colOff>
      <xdr:row>1</xdr:row>
      <xdr:rowOff>57150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361950"/>
          <a:ext cx="9239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590550</xdr:colOff>
      <xdr:row>65</xdr:row>
      <xdr:rowOff>66675</xdr:rowOff>
    </xdr:from>
    <xdr:to>
      <xdr:col>7</xdr:col>
      <xdr:colOff>1190625</xdr:colOff>
      <xdr:row>68</xdr:row>
      <xdr:rowOff>104775</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62725" y="12068175"/>
          <a:ext cx="1943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523875</xdr:colOff>
      <xdr:row>0</xdr:row>
      <xdr:rowOff>47625</xdr:rowOff>
    </xdr:from>
    <xdr:to>
      <xdr:col>11</xdr:col>
      <xdr:colOff>409575</xdr:colOff>
      <xdr:row>1</xdr:row>
      <xdr:rowOff>180975</xdr:rowOff>
    </xdr:to>
    <xdr:pic>
      <xdr:nvPicPr>
        <xdr:cNvPr id="5" name="図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782175" y="47625"/>
          <a:ext cx="1228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628650</xdr:colOff>
      <xdr:row>0</xdr:row>
      <xdr:rowOff>104775</xdr:rowOff>
    </xdr:from>
    <xdr:to>
      <xdr:col>14</xdr:col>
      <xdr:colOff>685800</xdr:colOff>
      <xdr:row>0</xdr:row>
      <xdr:rowOff>657225</xdr:rowOff>
    </xdr:to>
    <xdr:pic>
      <xdr:nvPicPr>
        <xdr:cNvPr id="6" name="図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916025" y="104775"/>
          <a:ext cx="14001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714375</xdr:colOff>
      <xdr:row>0</xdr:row>
      <xdr:rowOff>123825</xdr:rowOff>
    </xdr:from>
    <xdr:to>
      <xdr:col>15</xdr:col>
      <xdr:colOff>495300</xdr:colOff>
      <xdr:row>0</xdr:row>
      <xdr:rowOff>400050</xdr:rowOff>
    </xdr:to>
    <xdr:pic>
      <xdr:nvPicPr>
        <xdr:cNvPr id="7" name="図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344775" y="123825"/>
          <a:ext cx="1123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1219200</xdr:colOff>
      <xdr:row>0</xdr:row>
      <xdr:rowOff>152400</xdr:rowOff>
    </xdr:from>
    <xdr:to>
      <xdr:col>6</xdr:col>
      <xdr:colOff>1076325</xdr:colOff>
      <xdr:row>0</xdr:row>
      <xdr:rowOff>676275</xdr:rowOff>
    </xdr:to>
    <xdr:pic>
      <xdr:nvPicPr>
        <xdr:cNvPr id="8" name="図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848350" y="152400"/>
          <a:ext cx="12001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276225</xdr:colOff>
      <xdr:row>0</xdr:row>
      <xdr:rowOff>47625</xdr:rowOff>
    </xdr:from>
    <xdr:to>
      <xdr:col>12</xdr:col>
      <xdr:colOff>714375</xdr:colOff>
      <xdr:row>0</xdr:row>
      <xdr:rowOff>457200</xdr:rowOff>
    </xdr:to>
    <xdr:pic>
      <xdr:nvPicPr>
        <xdr:cNvPr id="9" name="図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220575" y="47625"/>
          <a:ext cx="438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847725</xdr:colOff>
      <xdr:row>0</xdr:row>
      <xdr:rowOff>0</xdr:rowOff>
    </xdr:from>
    <xdr:to>
      <xdr:col>15</xdr:col>
      <xdr:colOff>1095375</xdr:colOff>
      <xdr:row>0</xdr:row>
      <xdr:rowOff>209550</xdr:rowOff>
    </xdr:to>
    <xdr:pic>
      <xdr:nvPicPr>
        <xdr:cNvPr id="10" name="図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821150" y="0"/>
          <a:ext cx="247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85725</xdr:colOff>
      <xdr:row>0</xdr:row>
      <xdr:rowOff>400050</xdr:rowOff>
    </xdr:from>
    <xdr:to>
      <xdr:col>13</xdr:col>
      <xdr:colOff>381000</xdr:colOff>
      <xdr:row>0</xdr:row>
      <xdr:rowOff>742950</xdr:rowOff>
    </xdr:to>
    <xdr:pic>
      <xdr:nvPicPr>
        <xdr:cNvPr id="11" name="図 1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373100" y="400050"/>
          <a:ext cx="295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295275</xdr:colOff>
      <xdr:row>0</xdr:row>
      <xdr:rowOff>76200</xdr:rowOff>
    </xdr:from>
    <xdr:to>
      <xdr:col>11</xdr:col>
      <xdr:colOff>428625</xdr:colOff>
      <xdr:row>0</xdr:row>
      <xdr:rowOff>342900</xdr:rowOff>
    </xdr:to>
    <xdr:pic>
      <xdr:nvPicPr>
        <xdr:cNvPr id="12" name="図 11"/>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0896600" y="7620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533400</xdr:colOff>
      <xdr:row>0</xdr:row>
      <xdr:rowOff>438150</xdr:rowOff>
    </xdr:from>
    <xdr:to>
      <xdr:col>15</xdr:col>
      <xdr:colOff>790575</xdr:colOff>
      <xdr:row>0</xdr:row>
      <xdr:rowOff>676275</xdr:rowOff>
    </xdr:to>
    <xdr:pic>
      <xdr:nvPicPr>
        <xdr:cNvPr id="13" name="図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6506825" y="438150"/>
          <a:ext cx="257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142875</xdr:colOff>
      <xdr:row>0</xdr:row>
      <xdr:rowOff>419100</xdr:rowOff>
    </xdr:from>
    <xdr:to>
      <xdr:col>10</xdr:col>
      <xdr:colOff>276225</xdr:colOff>
      <xdr:row>0</xdr:row>
      <xdr:rowOff>657225</xdr:rowOff>
    </xdr:to>
    <xdr:pic>
      <xdr:nvPicPr>
        <xdr:cNvPr id="14" name="図 13"/>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401175" y="419100"/>
          <a:ext cx="133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0</xdr:row>
      <xdr:rowOff>561975</xdr:rowOff>
    </xdr:from>
    <xdr:to>
      <xdr:col>12</xdr:col>
      <xdr:colOff>200025</xdr:colOff>
      <xdr:row>0</xdr:row>
      <xdr:rowOff>790575</xdr:rowOff>
    </xdr:to>
    <xdr:pic>
      <xdr:nvPicPr>
        <xdr:cNvPr id="15" name="図 14"/>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2020550" y="561975"/>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657225</xdr:colOff>
      <xdr:row>0</xdr:row>
      <xdr:rowOff>133350</xdr:rowOff>
    </xdr:from>
    <xdr:to>
      <xdr:col>11</xdr:col>
      <xdr:colOff>1304925</xdr:colOff>
      <xdr:row>0</xdr:row>
      <xdr:rowOff>428625</xdr:rowOff>
    </xdr:to>
    <xdr:pic>
      <xdr:nvPicPr>
        <xdr:cNvPr id="16" name="図 15"/>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258550" y="133350"/>
          <a:ext cx="6477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933450</xdr:colOff>
      <xdr:row>0</xdr:row>
      <xdr:rowOff>28575</xdr:rowOff>
    </xdr:from>
    <xdr:to>
      <xdr:col>13</xdr:col>
      <xdr:colOff>228600</xdr:colOff>
      <xdr:row>0</xdr:row>
      <xdr:rowOff>323850</xdr:rowOff>
    </xdr:to>
    <xdr:pic>
      <xdr:nvPicPr>
        <xdr:cNvPr id="17" name="図 16"/>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877800" y="28575"/>
          <a:ext cx="6381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65</xdr:row>
      <xdr:rowOff>95250</xdr:rowOff>
    </xdr:from>
    <xdr:to>
      <xdr:col>2</xdr:col>
      <xdr:colOff>57150</xdr:colOff>
      <xdr:row>69</xdr:row>
      <xdr:rowOff>28575</xdr:rowOff>
    </xdr:to>
    <xdr:pic>
      <xdr:nvPicPr>
        <xdr:cNvPr id="18" name="図 17"/>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95250" y="12096750"/>
          <a:ext cx="5619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1076325</xdr:colOff>
      <xdr:row>65</xdr:row>
      <xdr:rowOff>28575</xdr:rowOff>
    </xdr:from>
    <xdr:to>
      <xdr:col>5</xdr:col>
      <xdr:colOff>590550</xdr:colOff>
      <xdr:row>68</xdr:row>
      <xdr:rowOff>152400</xdr:rowOff>
    </xdr:to>
    <xdr:pic>
      <xdr:nvPicPr>
        <xdr:cNvPr id="19" name="図 18"/>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362450" y="12030075"/>
          <a:ext cx="8572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65</xdr:row>
      <xdr:rowOff>85725</xdr:rowOff>
    </xdr:from>
    <xdr:to>
      <xdr:col>3</xdr:col>
      <xdr:colOff>933450</xdr:colOff>
      <xdr:row>68</xdr:row>
      <xdr:rowOff>152400</xdr:rowOff>
    </xdr:to>
    <xdr:pic>
      <xdr:nvPicPr>
        <xdr:cNvPr id="20" name="図 19"/>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190750" y="12087225"/>
          <a:ext cx="685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904875</xdr:colOff>
      <xdr:row>65</xdr:row>
      <xdr:rowOff>28575</xdr:rowOff>
    </xdr:from>
    <xdr:to>
      <xdr:col>6</xdr:col>
      <xdr:colOff>1323975</xdr:colOff>
      <xdr:row>67</xdr:row>
      <xdr:rowOff>123825</xdr:rowOff>
    </xdr:to>
    <xdr:pic>
      <xdr:nvPicPr>
        <xdr:cNvPr id="21" name="図 20"/>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rot="1335677">
          <a:off x="6877050" y="12030075"/>
          <a:ext cx="4191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66</xdr:row>
      <xdr:rowOff>9525</xdr:rowOff>
    </xdr:from>
    <xdr:to>
      <xdr:col>4</xdr:col>
      <xdr:colOff>571500</xdr:colOff>
      <xdr:row>67</xdr:row>
      <xdr:rowOff>161925</xdr:rowOff>
    </xdr:to>
    <xdr:pic>
      <xdr:nvPicPr>
        <xdr:cNvPr id="22" name="図 21"/>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rot="-1217558">
          <a:off x="3476625" y="12182475"/>
          <a:ext cx="381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66</xdr:row>
      <xdr:rowOff>95250</xdr:rowOff>
    </xdr:from>
    <xdr:to>
      <xdr:col>2</xdr:col>
      <xdr:colOff>990600</xdr:colOff>
      <xdr:row>68</xdr:row>
      <xdr:rowOff>9525</xdr:rowOff>
    </xdr:to>
    <xdr:pic>
      <xdr:nvPicPr>
        <xdr:cNvPr id="23" name="図 22"/>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rot="796108">
          <a:off x="1285875" y="12268200"/>
          <a:ext cx="3048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981075</xdr:colOff>
      <xdr:row>65</xdr:row>
      <xdr:rowOff>133350</xdr:rowOff>
    </xdr:from>
    <xdr:to>
      <xdr:col>5</xdr:col>
      <xdr:colOff>1314450</xdr:colOff>
      <xdr:row>67</xdr:row>
      <xdr:rowOff>66675</xdr:rowOff>
    </xdr:to>
    <xdr:pic>
      <xdr:nvPicPr>
        <xdr:cNvPr id="24" name="図 23"/>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rot="-210219">
          <a:off x="5610225" y="12134850"/>
          <a:ext cx="333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0</xdr:row>
      <xdr:rowOff>209550</xdr:rowOff>
    </xdr:from>
    <xdr:to>
      <xdr:col>3</xdr:col>
      <xdr:colOff>1162050</xdr:colOff>
      <xdr:row>0</xdr:row>
      <xdr:rowOff>771525</xdr:rowOff>
    </xdr:to>
    <xdr:pic>
      <xdr:nvPicPr>
        <xdr:cNvPr id="25" name="図 24"/>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rot="20803055" flipH="1">
          <a:off x="2733675" y="209550"/>
          <a:ext cx="3714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1066800</xdr:colOff>
      <xdr:row>0</xdr:row>
      <xdr:rowOff>152400</xdr:rowOff>
    </xdr:from>
    <xdr:to>
      <xdr:col>5</xdr:col>
      <xdr:colOff>238125</xdr:colOff>
      <xdr:row>0</xdr:row>
      <xdr:rowOff>733425</xdr:rowOff>
    </xdr:to>
    <xdr:pic>
      <xdr:nvPicPr>
        <xdr:cNvPr id="26" name="図 25"/>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4352925" y="152400"/>
          <a:ext cx="514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0</xdr:row>
      <xdr:rowOff>152400</xdr:rowOff>
    </xdr:from>
    <xdr:to>
      <xdr:col>7</xdr:col>
      <xdr:colOff>742950</xdr:colOff>
      <xdr:row>0</xdr:row>
      <xdr:rowOff>742950</xdr:rowOff>
    </xdr:to>
    <xdr:pic>
      <xdr:nvPicPr>
        <xdr:cNvPr id="27" name="図 26"/>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7543800" y="152400"/>
          <a:ext cx="514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0</xdr:row>
      <xdr:rowOff>485775</xdr:rowOff>
    </xdr:from>
    <xdr:to>
      <xdr:col>5</xdr:col>
      <xdr:colOff>609600</xdr:colOff>
      <xdr:row>0</xdr:row>
      <xdr:rowOff>628650</xdr:rowOff>
    </xdr:to>
    <xdr:pic>
      <xdr:nvPicPr>
        <xdr:cNvPr id="28" name="図 27"/>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rot="2830852">
          <a:off x="5048250" y="438150"/>
          <a:ext cx="1428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771525</xdr:colOff>
      <xdr:row>0</xdr:row>
      <xdr:rowOff>171450</xdr:rowOff>
    </xdr:from>
    <xdr:to>
      <xdr:col>5</xdr:col>
      <xdr:colOff>933450</xdr:colOff>
      <xdr:row>0</xdr:row>
      <xdr:rowOff>476250</xdr:rowOff>
    </xdr:to>
    <xdr:pic>
      <xdr:nvPicPr>
        <xdr:cNvPr id="29" name="図 28"/>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rot="1662861">
          <a:off x="5400675" y="171450"/>
          <a:ext cx="1619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666750</xdr:colOff>
      <xdr:row>0</xdr:row>
      <xdr:rowOff>276225</xdr:rowOff>
    </xdr:from>
    <xdr:to>
      <xdr:col>4</xdr:col>
      <xdr:colOff>904875</xdr:colOff>
      <xdr:row>0</xdr:row>
      <xdr:rowOff>419100</xdr:rowOff>
    </xdr:to>
    <xdr:pic>
      <xdr:nvPicPr>
        <xdr:cNvPr id="30" name="図 29"/>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rot="-4380380">
          <a:off x="4000500" y="228600"/>
          <a:ext cx="1428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514350</xdr:colOff>
      <xdr:row>0</xdr:row>
      <xdr:rowOff>266700</xdr:rowOff>
    </xdr:from>
    <xdr:to>
      <xdr:col>3</xdr:col>
      <xdr:colOff>638175</xdr:colOff>
      <xdr:row>0</xdr:row>
      <xdr:rowOff>485775</xdr:rowOff>
    </xdr:to>
    <xdr:pic>
      <xdr:nvPicPr>
        <xdr:cNvPr id="31" name="図 30"/>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2457450" y="26670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1028700</xdr:colOff>
      <xdr:row>0</xdr:row>
      <xdr:rowOff>304800</xdr:rowOff>
    </xdr:from>
    <xdr:to>
      <xdr:col>7</xdr:col>
      <xdr:colOff>1143000</xdr:colOff>
      <xdr:row>0</xdr:row>
      <xdr:rowOff>523875</xdr:rowOff>
    </xdr:to>
    <xdr:pic>
      <xdr:nvPicPr>
        <xdr:cNvPr id="32" name="図 31"/>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rot="2124313">
          <a:off x="8343900" y="3048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1219200</xdr:colOff>
      <xdr:row>0</xdr:row>
      <xdr:rowOff>228600</xdr:rowOff>
    </xdr:from>
    <xdr:to>
      <xdr:col>7</xdr:col>
      <xdr:colOff>57150</xdr:colOff>
      <xdr:row>0</xdr:row>
      <xdr:rowOff>323850</xdr:rowOff>
    </xdr:to>
    <xdr:pic>
      <xdr:nvPicPr>
        <xdr:cNvPr id="33" name="図 32"/>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rot="7871656">
          <a:off x="7234238" y="185737"/>
          <a:ext cx="952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1304925</xdr:colOff>
      <xdr:row>0</xdr:row>
      <xdr:rowOff>266700</xdr:rowOff>
    </xdr:from>
    <xdr:to>
      <xdr:col>4</xdr:col>
      <xdr:colOff>200025</xdr:colOff>
      <xdr:row>0</xdr:row>
      <xdr:rowOff>400050</xdr:rowOff>
    </xdr:to>
    <xdr:pic>
      <xdr:nvPicPr>
        <xdr:cNvPr id="34" name="図 33"/>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rot="-4296039">
          <a:off x="3300413" y="214312"/>
          <a:ext cx="133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3063875</xdr:colOff>
      <xdr:row>13</xdr:row>
      <xdr:rowOff>47625</xdr:rowOff>
    </xdr:from>
    <xdr:to>
      <xdr:col>17</xdr:col>
      <xdr:colOff>536575</xdr:colOff>
      <xdr:row>32</xdr:row>
      <xdr:rowOff>0</xdr:rowOff>
    </xdr:to>
    <xdr:pic>
      <xdr:nvPicPr>
        <xdr:cNvPr id="514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0" y="3794125"/>
          <a:ext cx="5949950" cy="447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2403475</xdr:colOff>
      <xdr:row>16</xdr:row>
      <xdr:rowOff>222250</xdr:rowOff>
    </xdr:from>
    <xdr:to>
      <xdr:col>17</xdr:col>
      <xdr:colOff>266700</xdr:colOff>
      <xdr:row>36</xdr:row>
      <xdr:rowOff>212725</xdr:rowOff>
    </xdr:to>
    <xdr:pic>
      <xdr:nvPicPr>
        <xdr:cNvPr id="106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6350" y="4683125"/>
          <a:ext cx="6340475" cy="475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1971675</xdr:colOff>
      <xdr:row>17</xdr:row>
      <xdr:rowOff>130175</xdr:rowOff>
    </xdr:from>
    <xdr:to>
      <xdr:col>17</xdr:col>
      <xdr:colOff>463550</xdr:colOff>
      <xdr:row>39</xdr:row>
      <xdr:rowOff>130175</xdr:rowOff>
    </xdr:to>
    <xdr:pic>
      <xdr:nvPicPr>
        <xdr:cNvPr id="2050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4550" y="4829175"/>
          <a:ext cx="69691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view="pageBreakPreview" zoomScale="60" zoomScaleNormal="100" workbookViewId="0"/>
  </sheetViews>
  <sheetFormatPr defaultRowHeight="13.5" x14ac:dyDescent="0.15"/>
  <cols>
    <col min="1" max="1" width="4.5" style="81" bestFit="1" customWidth="1"/>
    <col min="2" max="2" width="3.375" style="82" bestFit="1" customWidth="1"/>
    <col min="3" max="3" width="26.625" style="82" customWidth="1"/>
    <col min="4" max="5" width="15.625" style="82" customWidth="1"/>
    <col min="6" max="6" width="16.875" style="82" customWidth="1"/>
    <col min="7" max="7" width="10.625" style="82" customWidth="1"/>
    <col min="8" max="8" width="7.125" style="83" bestFit="1" customWidth="1"/>
    <col min="9" max="9" width="6.625" style="82" customWidth="1"/>
    <col min="10" max="10" width="8.625" style="83" bestFit="1" customWidth="1"/>
    <col min="11" max="11" width="6.625" style="82" customWidth="1"/>
    <col min="12" max="12" width="15.625" style="82" customWidth="1"/>
    <col min="13" max="13" width="2.25" style="82" customWidth="1"/>
    <col min="14" max="14" width="4.5" style="127" bestFit="1" customWidth="1"/>
    <col min="15" max="15" width="3.375" style="82" bestFit="1" customWidth="1"/>
    <col min="16" max="16" width="26.625" style="82" customWidth="1"/>
    <col min="17" max="18" width="15.625" style="82" customWidth="1"/>
    <col min="19" max="19" width="16.875" style="82" customWidth="1"/>
    <col min="20" max="20" width="10.625" style="82" customWidth="1"/>
    <col min="21" max="21" width="7.125" style="83" customWidth="1"/>
    <col min="22" max="22" width="6.625" style="82" customWidth="1"/>
    <col min="23" max="23" width="7.125" style="83" bestFit="1" customWidth="1"/>
    <col min="24" max="24" width="6.625" style="82" customWidth="1"/>
    <col min="25" max="25" width="15.625" style="82" customWidth="1"/>
    <col min="26" max="16384" width="9" style="82"/>
  </cols>
  <sheetData>
    <row r="1" spans="1:25" ht="33.75" customHeight="1" x14ac:dyDescent="0.15">
      <c r="N1" s="81"/>
    </row>
    <row r="2" spans="1:25" s="81" customFormat="1" ht="12.75" customHeight="1" x14ac:dyDescent="0.15">
      <c r="A2" s="151" t="s">
        <v>216</v>
      </c>
      <c r="B2" s="152" t="s">
        <v>217</v>
      </c>
      <c r="C2" s="153"/>
      <c r="D2" s="154" t="s">
        <v>218</v>
      </c>
      <c r="E2" s="154"/>
      <c r="F2" s="154"/>
      <c r="G2" s="84"/>
      <c r="H2" s="155" t="s">
        <v>219</v>
      </c>
      <c r="I2" s="85" t="s">
        <v>220</v>
      </c>
      <c r="J2" s="155" t="s">
        <v>221</v>
      </c>
      <c r="K2" s="85" t="s">
        <v>220</v>
      </c>
      <c r="L2" s="86"/>
      <c r="M2" s="87"/>
      <c r="N2" s="151" t="s">
        <v>216</v>
      </c>
      <c r="O2" s="152" t="s">
        <v>217</v>
      </c>
      <c r="P2" s="153"/>
      <c r="Q2" s="154" t="s">
        <v>218</v>
      </c>
      <c r="R2" s="154"/>
      <c r="S2" s="154"/>
      <c r="T2" s="84"/>
      <c r="U2" s="164" t="s">
        <v>219</v>
      </c>
      <c r="V2" s="85" t="s">
        <v>220</v>
      </c>
      <c r="W2" s="164" t="s">
        <v>221</v>
      </c>
      <c r="X2" s="85" t="s">
        <v>220</v>
      </c>
      <c r="Y2" s="86"/>
    </row>
    <row r="3" spans="1:25" s="81" customFormat="1" ht="12.75" customHeight="1" x14ac:dyDescent="0.15">
      <c r="A3" s="151"/>
      <c r="B3" s="152"/>
      <c r="C3" s="153"/>
      <c r="D3" s="156" t="s">
        <v>222</v>
      </c>
      <c r="E3" s="157" t="s">
        <v>223</v>
      </c>
      <c r="F3" s="158" t="s">
        <v>224</v>
      </c>
      <c r="G3" s="159" t="s">
        <v>225</v>
      </c>
      <c r="H3" s="155"/>
      <c r="I3" s="85" t="s">
        <v>226</v>
      </c>
      <c r="J3" s="155"/>
      <c r="K3" s="85" t="s">
        <v>226</v>
      </c>
      <c r="L3" s="160" t="s">
        <v>227</v>
      </c>
      <c r="M3" s="87"/>
      <c r="N3" s="151"/>
      <c r="O3" s="152"/>
      <c r="P3" s="153"/>
      <c r="Q3" s="156" t="s">
        <v>222</v>
      </c>
      <c r="R3" s="157" t="s">
        <v>223</v>
      </c>
      <c r="S3" s="158" t="s">
        <v>224</v>
      </c>
      <c r="T3" s="161" t="s">
        <v>225</v>
      </c>
      <c r="U3" s="165"/>
      <c r="V3" s="85" t="s">
        <v>226</v>
      </c>
      <c r="W3" s="165"/>
      <c r="X3" s="85" t="s">
        <v>226</v>
      </c>
      <c r="Y3" s="160" t="s">
        <v>227</v>
      </c>
    </row>
    <row r="4" spans="1:25" s="81" customFormat="1" ht="12.75" customHeight="1" x14ac:dyDescent="0.15">
      <c r="A4" s="151"/>
      <c r="B4" s="152"/>
      <c r="C4" s="153"/>
      <c r="D4" s="156"/>
      <c r="E4" s="157"/>
      <c r="F4" s="158"/>
      <c r="G4" s="159"/>
      <c r="H4" s="155"/>
      <c r="I4" s="85" t="s">
        <v>228</v>
      </c>
      <c r="J4" s="155"/>
      <c r="K4" s="85" t="s">
        <v>228</v>
      </c>
      <c r="L4" s="160"/>
      <c r="M4" s="87"/>
      <c r="N4" s="151"/>
      <c r="O4" s="152"/>
      <c r="P4" s="153"/>
      <c r="Q4" s="156"/>
      <c r="R4" s="157"/>
      <c r="S4" s="158"/>
      <c r="T4" s="162"/>
      <c r="U4" s="165"/>
      <c r="V4" s="85" t="s">
        <v>228</v>
      </c>
      <c r="W4" s="165"/>
      <c r="X4" s="85" t="s">
        <v>228</v>
      </c>
      <c r="Y4" s="160"/>
    </row>
    <row r="5" spans="1:25" s="81" customFormat="1" ht="12.75" customHeight="1" x14ac:dyDescent="0.15">
      <c r="A5" s="151"/>
      <c r="B5" s="152"/>
      <c r="C5" s="153"/>
      <c r="D5" s="156"/>
      <c r="E5" s="157"/>
      <c r="F5" s="158"/>
      <c r="G5" s="159"/>
      <c r="H5" s="155"/>
      <c r="I5" s="85" t="s">
        <v>229</v>
      </c>
      <c r="J5" s="155"/>
      <c r="K5" s="85" t="s">
        <v>229</v>
      </c>
      <c r="L5" s="160"/>
      <c r="M5" s="87"/>
      <c r="N5" s="151"/>
      <c r="O5" s="152"/>
      <c r="P5" s="153"/>
      <c r="Q5" s="156"/>
      <c r="R5" s="157"/>
      <c r="S5" s="158"/>
      <c r="T5" s="162"/>
      <c r="U5" s="165"/>
      <c r="V5" s="85" t="s">
        <v>229</v>
      </c>
      <c r="W5" s="165"/>
      <c r="X5" s="85" t="s">
        <v>229</v>
      </c>
      <c r="Y5" s="160"/>
    </row>
    <row r="6" spans="1:25" s="81" customFormat="1" ht="12.75" customHeight="1" x14ac:dyDescent="0.15">
      <c r="A6" s="151"/>
      <c r="B6" s="152"/>
      <c r="C6" s="153"/>
      <c r="D6" s="156"/>
      <c r="E6" s="157"/>
      <c r="F6" s="158"/>
      <c r="G6" s="159"/>
      <c r="H6" s="155"/>
      <c r="I6" s="85" t="s">
        <v>230</v>
      </c>
      <c r="J6" s="155"/>
      <c r="K6" s="85" t="s">
        <v>230</v>
      </c>
      <c r="L6" s="160"/>
      <c r="M6" s="87"/>
      <c r="N6" s="151"/>
      <c r="O6" s="152"/>
      <c r="P6" s="153"/>
      <c r="Q6" s="156"/>
      <c r="R6" s="157"/>
      <c r="S6" s="158"/>
      <c r="T6" s="163"/>
      <c r="U6" s="166"/>
      <c r="V6" s="85" t="s">
        <v>230</v>
      </c>
      <c r="W6" s="166"/>
      <c r="X6" s="85" t="s">
        <v>230</v>
      </c>
      <c r="Y6" s="160"/>
    </row>
    <row r="7" spans="1:25" ht="12.75" customHeight="1" x14ac:dyDescent="0.15">
      <c r="A7" s="176">
        <v>1</v>
      </c>
      <c r="B7" s="176" t="s">
        <v>231</v>
      </c>
      <c r="C7" s="88" t="s">
        <v>232</v>
      </c>
      <c r="D7" s="171" t="s">
        <v>233</v>
      </c>
      <c r="E7" s="171" t="s">
        <v>234</v>
      </c>
      <c r="F7" s="171" t="s">
        <v>235</v>
      </c>
      <c r="G7" s="173" t="s">
        <v>236</v>
      </c>
      <c r="H7" s="89">
        <v>487</v>
      </c>
      <c r="I7" s="90" t="s">
        <v>237</v>
      </c>
      <c r="J7" s="89">
        <f>IF(H7="","",H7*0.75)</f>
        <v>365.25</v>
      </c>
      <c r="K7" s="90" t="s">
        <v>237</v>
      </c>
      <c r="L7" s="174"/>
      <c r="M7" s="91"/>
      <c r="N7" s="176">
        <v>16</v>
      </c>
      <c r="O7" s="176" t="s">
        <v>238</v>
      </c>
      <c r="P7" s="150" t="s">
        <v>548</v>
      </c>
      <c r="Q7" s="171" t="s">
        <v>560</v>
      </c>
      <c r="R7" s="171" t="s">
        <v>556</v>
      </c>
      <c r="S7" s="171" t="s">
        <v>557</v>
      </c>
      <c r="T7" s="167" t="s">
        <v>547</v>
      </c>
      <c r="U7" s="89"/>
      <c r="V7" s="90" t="s">
        <v>237</v>
      </c>
      <c r="W7" s="89" t="str">
        <f>IF(U7="","",U7*0.75)</f>
        <v/>
      </c>
      <c r="X7" s="90" t="s">
        <v>237</v>
      </c>
      <c r="Y7" s="93" t="s">
        <v>243</v>
      </c>
    </row>
    <row r="8" spans="1:25" ht="12.75" customHeight="1" x14ac:dyDescent="0.15">
      <c r="A8" s="176"/>
      <c r="B8" s="176"/>
      <c r="C8" s="94" t="s">
        <v>244</v>
      </c>
      <c r="D8" s="171"/>
      <c r="E8" s="171"/>
      <c r="F8" s="171"/>
      <c r="G8" s="173"/>
      <c r="H8" s="95">
        <v>19.2</v>
      </c>
      <c r="I8" s="96" t="s">
        <v>245</v>
      </c>
      <c r="J8" s="95">
        <f>IF(H8="","",ROUND(H8*0.75,2))</f>
        <v>14.4</v>
      </c>
      <c r="K8" s="96" t="s">
        <v>245</v>
      </c>
      <c r="L8" s="174"/>
      <c r="M8" s="97"/>
      <c r="N8" s="176"/>
      <c r="O8" s="176"/>
      <c r="P8" s="94" t="s">
        <v>553</v>
      </c>
      <c r="Q8" s="171"/>
      <c r="R8" s="171"/>
      <c r="S8" s="171"/>
      <c r="T8" s="168"/>
      <c r="U8" s="95"/>
      <c r="V8" s="96" t="s">
        <v>245</v>
      </c>
      <c r="W8" s="95" t="str">
        <f>IF(U8="","",ROUND(U8*0.75,2))</f>
        <v/>
      </c>
      <c r="X8" s="96" t="s">
        <v>245</v>
      </c>
      <c r="Y8" s="98" t="s">
        <v>246</v>
      </c>
    </row>
    <row r="9" spans="1:25" ht="12.75" customHeight="1" x14ac:dyDescent="0.15">
      <c r="A9" s="176"/>
      <c r="B9" s="176"/>
      <c r="C9" s="94" t="s">
        <v>247</v>
      </c>
      <c r="D9" s="171"/>
      <c r="E9" s="171"/>
      <c r="F9" s="171"/>
      <c r="G9" s="173"/>
      <c r="H9" s="95">
        <v>15</v>
      </c>
      <c r="I9" s="96" t="s">
        <v>245</v>
      </c>
      <c r="J9" s="95">
        <f>IF(H9="","",ROUND(H9*0.75,2))</f>
        <v>11.25</v>
      </c>
      <c r="K9" s="96" t="s">
        <v>245</v>
      </c>
      <c r="L9" s="174"/>
      <c r="M9" s="97"/>
      <c r="N9" s="176"/>
      <c r="O9" s="176"/>
      <c r="P9" s="94" t="s">
        <v>554</v>
      </c>
      <c r="Q9" s="171"/>
      <c r="R9" s="171"/>
      <c r="S9" s="171"/>
      <c r="T9" s="168"/>
      <c r="U9" s="95"/>
      <c r="V9" s="96" t="s">
        <v>245</v>
      </c>
      <c r="W9" s="95" t="str">
        <f>IF(U9="","",ROUND(U9*0.75,2))</f>
        <v/>
      </c>
      <c r="X9" s="96" t="s">
        <v>245</v>
      </c>
      <c r="Y9" s="98" t="s">
        <v>249</v>
      </c>
    </row>
    <row r="10" spans="1:25" ht="12.75" customHeight="1" x14ac:dyDescent="0.15">
      <c r="A10" s="176"/>
      <c r="B10" s="176"/>
      <c r="C10" s="94"/>
      <c r="D10" s="171"/>
      <c r="E10" s="171"/>
      <c r="F10" s="171"/>
      <c r="G10" s="173"/>
      <c r="H10" s="95">
        <v>67.5</v>
      </c>
      <c r="I10" s="96" t="s">
        <v>245</v>
      </c>
      <c r="J10" s="95">
        <f>IF(H10="","",ROUND(H10*0.75,2))</f>
        <v>50.63</v>
      </c>
      <c r="K10" s="96" t="s">
        <v>245</v>
      </c>
      <c r="L10" s="174"/>
      <c r="M10" s="97"/>
      <c r="N10" s="176"/>
      <c r="O10" s="176"/>
      <c r="P10" s="94" t="s">
        <v>555</v>
      </c>
      <c r="Q10" s="171"/>
      <c r="R10" s="171"/>
      <c r="S10" s="171"/>
      <c r="T10" s="168"/>
      <c r="U10" s="95"/>
      <c r="V10" s="96" t="s">
        <v>245</v>
      </c>
      <c r="W10" s="95" t="str">
        <f>IF(U10="","",ROUND(U10*0.75,2))</f>
        <v/>
      </c>
      <c r="X10" s="96" t="s">
        <v>245</v>
      </c>
      <c r="Y10" s="98"/>
    </row>
    <row r="11" spans="1:25" ht="12.75" customHeight="1" x14ac:dyDescent="0.15">
      <c r="A11" s="176"/>
      <c r="B11" s="176"/>
      <c r="C11" s="99"/>
      <c r="D11" s="171"/>
      <c r="E11" s="171"/>
      <c r="F11" s="171"/>
      <c r="G11" s="173"/>
      <c r="H11" s="100">
        <v>2.8</v>
      </c>
      <c r="I11" s="101" t="s">
        <v>245</v>
      </c>
      <c r="J11" s="100">
        <f>IF(H11="","",ROUND(H11*0.75,2))</f>
        <v>2.1</v>
      </c>
      <c r="K11" s="101" t="s">
        <v>245</v>
      </c>
      <c r="L11" s="175"/>
      <c r="M11" s="97"/>
      <c r="N11" s="176"/>
      <c r="O11" s="176"/>
      <c r="P11" s="99"/>
      <c r="Q11" s="171"/>
      <c r="R11" s="171"/>
      <c r="S11" s="171"/>
      <c r="T11" s="169"/>
      <c r="U11" s="100"/>
      <c r="V11" s="101" t="s">
        <v>245</v>
      </c>
      <c r="W11" s="100" t="str">
        <f>IF(U11="","",ROUND(U11*0.75,2))</f>
        <v/>
      </c>
      <c r="X11" s="101" t="s">
        <v>245</v>
      </c>
      <c r="Y11" s="102"/>
    </row>
    <row r="12" spans="1:25" ht="12.75" customHeight="1" x14ac:dyDescent="0.15">
      <c r="A12" s="155">
        <v>2</v>
      </c>
      <c r="B12" s="170" t="s">
        <v>238</v>
      </c>
      <c r="C12" s="92" t="s">
        <v>70</v>
      </c>
      <c r="D12" s="171" t="s">
        <v>239</v>
      </c>
      <c r="E12" s="171" t="s">
        <v>240</v>
      </c>
      <c r="F12" s="171" t="s">
        <v>241</v>
      </c>
      <c r="G12" s="173" t="s">
        <v>242</v>
      </c>
      <c r="H12" s="103">
        <v>614</v>
      </c>
      <c r="I12" s="104" t="s">
        <v>250</v>
      </c>
      <c r="J12" s="89">
        <f>IF(H12="","",H12*0.75)</f>
        <v>460.5</v>
      </c>
      <c r="K12" s="104" t="s">
        <v>250</v>
      </c>
      <c r="L12" s="93" t="s">
        <v>243</v>
      </c>
      <c r="M12" s="105"/>
      <c r="N12" s="155">
        <v>17</v>
      </c>
      <c r="O12" s="170" t="s">
        <v>251</v>
      </c>
      <c r="P12" s="150" t="s">
        <v>548</v>
      </c>
      <c r="Q12" s="171" t="s">
        <v>559</v>
      </c>
      <c r="R12" s="171" t="s">
        <v>561</v>
      </c>
      <c r="S12" s="171" t="s">
        <v>558</v>
      </c>
      <c r="T12" s="167" t="s">
        <v>547</v>
      </c>
      <c r="U12" s="103"/>
      <c r="V12" s="104" t="s">
        <v>250</v>
      </c>
      <c r="W12" s="89" t="str">
        <f>IF(U12="","",U12*0.75)</f>
        <v/>
      </c>
      <c r="X12" s="104" t="s">
        <v>250</v>
      </c>
      <c r="Y12" s="93" t="s">
        <v>243</v>
      </c>
    </row>
    <row r="13" spans="1:25" ht="12.75" customHeight="1" x14ac:dyDescent="0.15">
      <c r="A13" s="155"/>
      <c r="B13" s="170"/>
      <c r="C13" s="94" t="s">
        <v>78</v>
      </c>
      <c r="D13" s="172"/>
      <c r="E13" s="172"/>
      <c r="F13" s="171"/>
      <c r="G13" s="173"/>
      <c r="H13" s="95">
        <v>20.8</v>
      </c>
      <c r="I13" s="94" t="s">
        <v>245</v>
      </c>
      <c r="J13" s="95">
        <f t="shared" ref="J13:J76" si="0">IF(H13="","",ROUND(H13*0.75,2))</f>
        <v>15.6</v>
      </c>
      <c r="K13" s="94" t="s">
        <v>245</v>
      </c>
      <c r="L13" s="98" t="s">
        <v>256</v>
      </c>
      <c r="M13" s="105"/>
      <c r="N13" s="155"/>
      <c r="O13" s="170"/>
      <c r="P13" s="94" t="s">
        <v>562</v>
      </c>
      <c r="Q13" s="172"/>
      <c r="R13" s="172"/>
      <c r="S13" s="171"/>
      <c r="T13" s="168"/>
      <c r="U13" s="95"/>
      <c r="V13" s="94" t="s">
        <v>245</v>
      </c>
      <c r="W13" s="95" t="str">
        <f t="shared" ref="W13:W71" si="1">IF(U13="","",ROUND(U13*0.75,2))</f>
        <v/>
      </c>
      <c r="X13" s="94" t="s">
        <v>245</v>
      </c>
      <c r="Y13" s="98" t="s">
        <v>257</v>
      </c>
    </row>
    <row r="14" spans="1:25" ht="12.75" customHeight="1" x14ac:dyDescent="0.15">
      <c r="A14" s="155"/>
      <c r="B14" s="170"/>
      <c r="C14" s="94" t="s">
        <v>248</v>
      </c>
      <c r="D14" s="172"/>
      <c r="E14" s="172"/>
      <c r="F14" s="171"/>
      <c r="G14" s="173"/>
      <c r="H14" s="95">
        <v>18</v>
      </c>
      <c r="I14" s="94" t="s">
        <v>245</v>
      </c>
      <c r="J14" s="95">
        <f t="shared" si="0"/>
        <v>13.5</v>
      </c>
      <c r="K14" s="94" t="s">
        <v>245</v>
      </c>
      <c r="L14" s="98"/>
      <c r="M14" s="105"/>
      <c r="N14" s="155"/>
      <c r="O14" s="170"/>
      <c r="P14" s="94" t="s">
        <v>563</v>
      </c>
      <c r="Q14" s="172"/>
      <c r="R14" s="172"/>
      <c r="S14" s="171"/>
      <c r="T14" s="168"/>
      <c r="U14" s="95"/>
      <c r="V14" s="94" t="s">
        <v>245</v>
      </c>
      <c r="W14" s="95" t="str">
        <f t="shared" si="1"/>
        <v/>
      </c>
      <c r="X14" s="94" t="s">
        <v>245</v>
      </c>
      <c r="Y14" s="98" t="s">
        <v>259</v>
      </c>
    </row>
    <row r="15" spans="1:25" ht="12.75" customHeight="1" x14ac:dyDescent="0.15">
      <c r="A15" s="155"/>
      <c r="B15" s="170"/>
      <c r="C15" s="94" t="s">
        <v>85</v>
      </c>
      <c r="D15" s="172"/>
      <c r="E15" s="172"/>
      <c r="F15" s="171"/>
      <c r="G15" s="173"/>
      <c r="H15" s="95">
        <v>88.8</v>
      </c>
      <c r="I15" s="94" t="s">
        <v>245</v>
      </c>
      <c r="J15" s="95">
        <f t="shared" si="0"/>
        <v>66.599999999999994</v>
      </c>
      <c r="K15" s="94" t="s">
        <v>245</v>
      </c>
      <c r="L15" s="98"/>
      <c r="M15" s="105"/>
      <c r="N15" s="155"/>
      <c r="O15" s="170"/>
      <c r="P15" s="94" t="s">
        <v>564</v>
      </c>
      <c r="Q15" s="172"/>
      <c r="R15" s="172"/>
      <c r="S15" s="171"/>
      <c r="T15" s="168"/>
      <c r="U15" s="95"/>
      <c r="V15" s="94" t="s">
        <v>245</v>
      </c>
      <c r="W15" s="95" t="str">
        <f t="shared" si="1"/>
        <v/>
      </c>
      <c r="X15" s="94" t="s">
        <v>245</v>
      </c>
      <c r="Y15" s="98"/>
    </row>
    <row r="16" spans="1:25" ht="12.75" customHeight="1" x14ac:dyDescent="0.15">
      <c r="A16" s="155"/>
      <c r="B16" s="170"/>
      <c r="C16" s="99"/>
      <c r="D16" s="172"/>
      <c r="E16" s="172"/>
      <c r="F16" s="171"/>
      <c r="G16" s="173"/>
      <c r="H16" s="100">
        <v>2.1</v>
      </c>
      <c r="I16" s="99" t="s">
        <v>260</v>
      </c>
      <c r="J16" s="100">
        <f t="shared" si="0"/>
        <v>1.58</v>
      </c>
      <c r="K16" s="99" t="s">
        <v>260</v>
      </c>
      <c r="L16" s="102"/>
      <c r="M16" s="105"/>
      <c r="N16" s="155"/>
      <c r="O16" s="170"/>
      <c r="P16" s="99" t="s">
        <v>565</v>
      </c>
      <c r="Q16" s="172"/>
      <c r="R16" s="172"/>
      <c r="S16" s="171"/>
      <c r="T16" s="169"/>
      <c r="U16" s="100"/>
      <c r="V16" s="99" t="s">
        <v>260</v>
      </c>
      <c r="W16" s="100" t="str">
        <f t="shared" si="1"/>
        <v/>
      </c>
      <c r="X16" s="99" t="s">
        <v>260</v>
      </c>
      <c r="Y16" s="102"/>
    </row>
    <row r="17" spans="1:25" ht="12.75" customHeight="1" x14ac:dyDescent="0.15">
      <c r="A17" s="155">
        <v>3</v>
      </c>
      <c r="B17" s="170" t="s">
        <v>251</v>
      </c>
      <c r="C17" s="106" t="s">
        <v>100</v>
      </c>
      <c r="D17" s="171" t="s">
        <v>252</v>
      </c>
      <c r="E17" s="171" t="s">
        <v>253</v>
      </c>
      <c r="F17" s="171" t="s">
        <v>254</v>
      </c>
      <c r="G17" s="173" t="s">
        <v>255</v>
      </c>
      <c r="H17" s="103">
        <v>660</v>
      </c>
      <c r="I17" s="90" t="s">
        <v>237</v>
      </c>
      <c r="J17" s="89">
        <f>IF(H17="","",H17*0.75)</f>
        <v>495</v>
      </c>
      <c r="K17" s="90" t="s">
        <v>237</v>
      </c>
      <c r="L17" s="93" t="s">
        <v>243</v>
      </c>
      <c r="M17" s="91"/>
      <c r="N17" s="155">
        <v>18</v>
      </c>
      <c r="O17" s="170" t="s">
        <v>50</v>
      </c>
      <c r="P17" s="107" t="s">
        <v>194</v>
      </c>
      <c r="Q17" s="171" t="s">
        <v>261</v>
      </c>
      <c r="R17" s="171" t="s">
        <v>262</v>
      </c>
      <c r="S17" s="171" t="s">
        <v>263</v>
      </c>
      <c r="T17" s="167" t="s">
        <v>264</v>
      </c>
      <c r="U17" s="103">
        <v>675</v>
      </c>
      <c r="V17" s="90" t="s">
        <v>237</v>
      </c>
      <c r="W17" s="89">
        <f>IF(U17="","",U17*0.75)</f>
        <v>506.25</v>
      </c>
      <c r="X17" s="90" t="s">
        <v>237</v>
      </c>
      <c r="Y17" s="93" t="s">
        <v>243</v>
      </c>
    </row>
    <row r="18" spans="1:25" ht="12.75" customHeight="1" x14ac:dyDescent="0.15">
      <c r="A18" s="177"/>
      <c r="B18" s="170"/>
      <c r="C18" s="94" t="s">
        <v>105</v>
      </c>
      <c r="D18" s="171"/>
      <c r="E18" s="171"/>
      <c r="F18" s="171"/>
      <c r="G18" s="173"/>
      <c r="H18" s="95">
        <v>25.7</v>
      </c>
      <c r="I18" s="94" t="s">
        <v>245</v>
      </c>
      <c r="J18" s="95">
        <f>IF(H18="","",ROUND(H18*0.75,2))</f>
        <v>19.28</v>
      </c>
      <c r="K18" s="94" t="s">
        <v>245</v>
      </c>
      <c r="L18" s="98" t="s">
        <v>265</v>
      </c>
      <c r="M18" s="105"/>
      <c r="N18" s="177"/>
      <c r="O18" s="170"/>
      <c r="P18" s="94" t="s">
        <v>121</v>
      </c>
      <c r="Q18" s="171"/>
      <c r="R18" s="171"/>
      <c r="S18" s="171"/>
      <c r="T18" s="168"/>
      <c r="U18" s="95">
        <v>20.6</v>
      </c>
      <c r="V18" s="94" t="s">
        <v>245</v>
      </c>
      <c r="W18" s="95">
        <f>IF(U18="","",ROUND(U18*0.75,2))</f>
        <v>15.45</v>
      </c>
      <c r="X18" s="94" t="s">
        <v>245</v>
      </c>
      <c r="Y18" s="98" t="s">
        <v>266</v>
      </c>
    </row>
    <row r="19" spans="1:25" ht="12.75" customHeight="1" x14ac:dyDescent="0.15">
      <c r="A19" s="177"/>
      <c r="B19" s="170"/>
      <c r="C19" s="94" t="s">
        <v>258</v>
      </c>
      <c r="D19" s="171"/>
      <c r="E19" s="171"/>
      <c r="F19" s="171"/>
      <c r="G19" s="173"/>
      <c r="H19" s="95">
        <v>22.6</v>
      </c>
      <c r="I19" s="94" t="s">
        <v>245</v>
      </c>
      <c r="J19" s="95">
        <f t="shared" si="0"/>
        <v>16.95</v>
      </c>
      <c r="K19" s="94" t="s">
        <v>245</v>
      </c>
      <c r="L19" s="98"/>
      <c r="M19" s="105"/>
      <c r="N19" s="177"/>
      <c r="O19" s="170"/>
      <c r="P19" s="94" t="s">
        <v>85</v>
      </c>
      <c r="Q19" s="171"/>
      <c r="R19" s="171"/>
      <c r="S19" s="171"/>
      <c r="T19" s="168"/>
      <c r="U19" s="95">
        <v>24.9</v>
      </c>
      <c r="V19" s="94" t="s">
        <v>245</v>
      </c>
      <c r="W19" s="95">
        <f t="shared" si="1"/>
        <v>18.68</v>
      </c>
      <c r="X19" s="94" t="s">
        <v>245</v>
      </c>
      <c r="Y19" s="98" t="s">
        <v>249</v>
      </c>
    </row>
    <row r="20" spans="1:25" ht="12.75" customHeight="1" x14ac:dyDescent="0.15">
      <c r="A20" s="177"/>
      <c r="B20" s="170"/>
      <c r="C20" s="94"/>
      <c r="D20" s="171"/>
      <c r="E20" s="171"/>
      <c r="F20" s="171"/>
      <c r="G20" s="173"/>
      <c r="H20" s="95">
        <v>86.1</v>
      </c>
      <c r="I20" s="94" t="s">
        <v>245</v>
      </c>
      <c r="J20" s="95">
        <f t="shared" si="0"/>
        <v>64.58</v>
      </c>
      <c r="K20" s="94" t="s">
        <v>245</v>
      </c>
      <c r="L20" s="98"/>
      <c r="M20" s="105"/>
      <c r="N20" s="177"/>
      <c r="O20" s="170"/>
      <c r="P20" s="94"/>
      <c r="Q20" s="171"/>
      <c r="R20" s="171"/>
      <c r="S20" s="171"/>
      <c r="T20" s="168"/>
      <c r="U20" s="95">
        <v>91</v>
      </c>
      <c r="V20" s="94" t="s">
        <v>245</v>
      </c>
      <c r="W20" s="95">
        <f t="shared" si="1"/>
        <v>68.25</v>
      </c>
      <c r="X20" s="94" t="s">
        <v>245</v>
      </c>
      <c r="Y20" s="98"/>
    </row>
    <row r="21" spans="1:25" ht="12.75" customHeight="1" x14ac:dyDescent="0.15">
      <c r="A21" s="177"/>
      <c r="B21" s="170"/>
      <c r="C21" s="99"/>
      <c r="D21" s="171"/>
      <c r="E21" s="171"/>
      <c r="F21" s="171"/>
      <c r="G21" s="173"/>
      <c r="H21" s="100">
        <v>1.7</v>
      </c>
      <c r="I21" s="99" t="s">
        <v>245</v>
      </c>
      <c r="J21" s="100">
        <f t="shared" si="0"/>
        <v>1.28</v>
      </c>
      <c r="K21" s="99" t="s">
        <v>245</v>
      </c>
      <c r="L21" s="102"/>
      <c r="M21" s="105"/>
      <c r="N21" s="177"/>
      <c r="O21" s="170"/>
      <c r="P21" s="99"/>
      <c r="Q21" s="171"/>
      <c r="R21" s="171"/>
      <c r="S21" s="171"/>
      <c r="T21" s="169"/>
      <c r="U21" s="100">
        <v>1.6</v>
      </c>
      <c r="V21" s="99" t="s">
        <v>245</v>
      </c>
      <c r="W21" s="100">
        <f t="shared" si="1"/>
        <v>1.2</v>
      </c>
      <c r="X21" s="99" t="s">
        <v>245</v>
      </c>
      <c r="Y21" s="102"/>
    </row>
    <row r="22" spans="1:25" ht="12.75" customHeight="1" x14ac:dyDescent="0.15">
      <c r="A22" s="178" t="s">
        <v>267</v>
      </c>
      <c r="B22" s="181" t="s">
        <v>268</v>
      </c>
      <c r="C22" s="107" t="s">
        <v>115</v>
      </c>
      <c r="D22" s="171" t="s">
        <v>261</v>
      </c>
      <c r="E22" s="171" t="s">
        <v>262</v>
      </c>
      <c r="F22" s="171" t="s">
        <v>269</v>
      </c>
      <c r="G22" s="173" t="s">
        <v>264</v>
      </c>
      <c r="H22" s="103">
        <v>677</v>
      </c>
      <c r="I22" s="90" t="s">
        <v>237</v>
      </c>
      <c r="J22" s="89">
        <f>IF(H22="","",H22*0.75)</f>
        <v>507.75</v>
      </c>
      <c r="K22" s="90" t="s">
        <v>237</v>
      </c>
      <c r="L22" s="93" t="s">
        <v>243</v>
      </c>
      <c r="M22" s="91"/>
      <c r="N22" s="155">
        <v>19</v>
      </c>
      <c r="O22" s="170" t="s">
        <v>270</v>
      </c>
      <c r="P22" s="88" t="s">
        <v>129</v>
      </c>
      <c r="Q22" s="171" t="s">
        <v>271</v>
      </c>
      <c r="R22" s="171" t="s">
        <v>272</v>
      </c>
      <c r="S22" s="171" t="s">
        <v>273</v>
      </c>
      <c r="T22" s="167" t="s">
        <v>274</v>
      </c>
      <c r="U22" s="103">
        <v>570</v>
      </c>
      <c r="V22" s="90" t="s">
        <v>237</v>
      </c>
      <c r="W22" s="89">
        <f>IF(U22="","",U22*0.75)</f>
        <v>427.5</v>
      </c>
      <c r="X22" s="90" t="s">
        <v>237</v>
      </c>
      <c r="Y22" s="93" t="s">
        <v>243</v>
      </c>
    </row>
    <row r="23" spans="1:25" ht="12.75" customHeight="1" x14ac:dyDescent="0.15">
      <c r="A23" s="179"/>
      <c r="B23" s="181"/>
      <c r="C23" s="94" t="s">
        <v>121</v>
      </c>
      <c r="D23" s="171"/>
      <c r="E23" s="171"/>
      <c r="F23" s="171"/>
      <c r="G23" s="173"/>
      <c r="H23" s="95">
        <v>20.6</v>
      </c>
      <c r="I23" s="94" t="s">
        <v>245</v>
      </c>
      <c r="J23" s="95">
        <f>IF(H23="","",ROUND(H23*0.75,2))</f>
        <v>15.45</v>
      </c>
      <c r="K23" s="94" t="s">
        <v>245</v>
      </c>
      <c r="L23" s="98" t="s">
        <v>275</v>
      </c>
      <c r="M23" s="105"/>
      <c r="N23" s="177"/>
      <c r="O23" s="170"/>
      <c r="P23" s="94" t="s">
        <v>133</v>
      </c>
      <c r="Q23" s="171"/>
      <c r="R23" s="171"/>
      <c r="S23" s="171"/>
      <c r="T23" s="168"/>
      <c r="U23" s="95">
        <v>23.2</v>
      </c>
      <c r="V23" s="94" t="s">
        <v>245</v>
      </c>
      <c r="W23" s="95">
        <f>IF(U23="","",ROUND(U23*0.75,2))</f>
        <v>17.399999999999999</v>
      </c>
      <c r="X23" s="94" t="s">
        <v>245</v>
      </c>
      <c r="Y23" s="98" t="s">
        <v>276</v>
      </c>
    </row>
    <row r="24" spans="1:25" ht="12.75" customHeight="1" x14ac:dyDescent="0.15">
      <c r="A24" s="179"/>
      <c r="B24" s="181"/>
      <c r="C24" s="94" t="s">
        <v>125</v>
      </c>
      <c r="D24" s="171"/>
      <c r="E24" s="171"/>
      <c r="F24" s="171"/>
      <c r="G24" s="173"/>
      <c r="H24" s="95">
        <v>24.9</v>
      </c>
      <c r="I24" s="94" t="s">
        <v>245</v>
      </c>
      <c r="J24" s="95">
        <f t="shared" si="0"/>
        <v>18.68</v>
      </c>
      <c r="K24" s="94" t="s">
        <v>245</v>
      </c>
      <c r="L24" s="98"/>
      <c r="M24" s="105"/>
      <c r="N24" s="177"/>
      <c r="O24" s="170"/>
      <c r="P24" s="94" t="s">
        <v>62</v>
      </c>
      <c r="Q24" s="171"/>
      <c r="R24" s="171"/>
      <c r="S24" s="171"/>
      <c r="T24" s="168"/>
      <c r="U24" s="95">
        <v>19</v>
      </c>
      <c r="V24" s="94" t="s">
        <v>245</v>
      </c>
      <c r="W24" s="95">
        <f t="shared" si="1"/>
        <v>14.25</v>
      </c>
      <c r="X24" s="94" t="s">
        <v>245</v>
      </c>
      <c r="Y24" s="98"/>
    </row>
    <row r="25" spans="1:25" ht="12.75" customHeight="1" x14ac:dyDescent="0.15">
      <c r="A25" s="179"/>
      <c r="B25" s="181"/>
      <c r="C25" s="94"/>
      <c r="D25" s="171"/>
      <c r="E25" s="171"/>
      <c r="F25" s="171"/>
      <c r="G25" s="173"/>
      <c r="H25" s="95">
        <v>91.5</v>
      </c>
      <c r="I25" s="94" t="s">
        <v>245</v>
      </c>
      <c r="J25" s="95">
        <f t="shared" si="0"/>
        <v>68.63</v>
      </c>
      <c r="K25" s="94" t="s">
        <v>245</v>
      </c>
      <c r="L25" s="98"/>
      <c r="M25" s="105"/>
      <c r="N25" s="177"/>
      <c r="O25" s="170"/>
      <c r="P25" s="94"/>
      <c r="Q25" s="171"/>
      <c r="R25" s="171"/>
      <c r="S25" s="171"/>
      <c r="T25" s="168"/>
      <c r="U25" s="95">
        <v>75.8</v>
      </c>
      <c r="V25" s="94" t="s">
        <v>245</v>
      </c>
      <c r="W25" s="95">
        <f t="shared" si="1"/>
        <v>56.85</v>
      </c>
      <c r="X25" s="94" t="s">
        <v>245</v>
      </c>
      <c r="Y25" s="98"/>
    </row>
    <row r="26" spans="1:25" ht="12.75" customHeight="1" x14ac:dyDescent="0.15">
      <c r="A26" s="180"/>
      <c r="B26" s="181"/>
      <c r="C26" s="99"/>
      <c r="D26" s="171"/>
      <c r="E26" s="171"/>
      <c r="F26" s="171"/>
      <c r="G26" s="173"/>
      <c r="H26" s="100">
        <v>1.7</v>
      </c>
      <c r="I26" s="99" t="s">
        <v>245</v>
      </c>
      <c r="J26" s="100">
        <f t="shared" si="0"/>
        <v>1.28</v>
      </c>
      <c r="K26" s="99" t="s">
        <v>245</v>
      </c>
      <c r="L26" s="102"/>
      <c r="M26" s="105"/>
      <c r="N26" s="177"/>
      <c r="O26" s="170"/>
      <c r="P26" s="99"/>
      <c r="Q26" s="171"/>
      <c r="R26" s="171"/>
      <c r="S26" s="171"/>
      <c r="T26" s="169"/>
      <c r="U26" s="100">
        <v>3.3</v>
      </c>
      <c r="V26" s="99" t="s">
        <v>245</v>
      </c>
      <c r="W26" s="100">
        <f t="shared" si="1"/>
        <v>2.48</v>
      </c>
      <c r="X26" s="99" t="s">
        <v>245</v>
      </c>
      <c r="Y26" s="102"/>
    </row>
    <row r="27" spans="1:25" ht="12.75" customHeight="1" x14ac:dyDescent="0.15">
      <c r="A27" s="155">
        <v>5</v>
      </c>
      <c r="B27" s="170" t="s">
        <v>270</v>
      </c>
      <c r="C27" s="88" t="s">
        <v>129</v>
      </c>
      <c r="D27" s="171" t="s">
        <v>271</v>
      </c>
      <c r="E27" s="171" t="s">
        <v>272</v>
      </c>
      <c r="F27" s="171" t="s">
        <v>273</v>
      </c>
      <c r="G27" s="173" t="s">
        <v>274</v>
      </c>
      <c r="H27" s="103">
        <v>570</v>
      </c>
      <c r="I27" s="90" t="s">
        <v>237</v>
      </c>
      <c r="J27" s="89">
        <f>IF(H27="","",H27*0.75)</f>
        <v>427.5</v>
      </c>
      <c r="K27" s="90" t="s">
        <v>237</v>
      </c>
      <c r="L27" s="93" t="s">
        <v>243</v>
      </c>
      <c r="M27" s="91"/>
      <c r="N27" s="178" t="s">
        <v>277</v>
      </c>
      <c r="O27" s="181" t="s">
        <v>268</v>
      </c>
      <c r="P27" s="107" t="s">
        <v>147</v>
      </c>
      <c r="Q27" s="171" t="s">
        <v>278</v>
      </c>
      <c r="R27" s="171" t="s">
        <v>279</v>
      </c>
      <c r="S27" s="171" t="s">
        <v>280</v>
      </c>
      <c r="T27" s="167" t="s">
        <v>281</v>
      </c>
      <c r="U27" s="103">
        <v>574</v>
      </c>
      <c r="V27" s="90" t="s">
        <v>237</v>
      </c>
      <c r="W27" s="89">
        <f>IF(U27="","",U27*0.75)</f>
        <v>430.5</v>
      </c>
      <c r="X27" s="90" t="s">
        <v>237</v>
      </c>
      <c r="Y27" s="93" t="s">
        <v>243</v>
      </c>
    </row>
    <row r="28" spans="1:25" ht="12.75" customHeight="1" x14ac:dyDescent="0.15">
      <c r="A28" s="177"/>
      <c r="B28" s="170"/>
      <c r="C28" s="94" t="s">
        <v>133</v>
      </c>
      <c r="D28" s="171"/>
      <c r="E28" s="171"/>
      <c r="F28" s="171"/>
      <c r="G28" s="173"/>
      <c r="H28" s="95">
        <v>23.2</v>
      </c>
      <c r="I28" s="94" t="s">
        <v>245</v>
      </c>
      <c r="J28" s="95">
        <f>IF(H28="","",ROUND(H28*0.75,2))</f>
        <v>17.399999999999999</v>
      </c>
      <c r="K28" s="94" t="s">
        <v>245</v>
      </c>
      <c r="L28" s="98" t="s">
        <v>276</v>
      </c>
      <c r="M28" s="105"/>
      <c r="N28" s="179"/>
      <c r="O28" s="181"/>
      <c r="P28" s="94" t="s">
        <v>151</v>
      </c>
      <c r="Q28" s="171"/>
      <c r="R28" s="171"/>
      <c r="S28" s="171"/>
      <c r="T28" s="168"/>
      <c r="U28" s="95">
        <v>22.8</v>
      </c>
      <c r="V28" s="94" t="s">
        <v>245</v>
      </c>
      <c r="W28" s="95">
        <f>IF(U28="","",ROUND(U28*0.75,2))</f>
        <v>17.100000000000001</v>
      </c>
      <c r="X28" s="94" t="s">
        <v>245</v>
      </c>
      <c r="Y28" s="98" t="s">
        <v>282</v>
      </c>
    </row>
    <row r="29" spans="1:25" ht="12.75" customHeight="1" x14ac:dyDescent="0.15">
      <c r="A29" s="177"/>
      <c r="B29" s="170"/>
      <c r="C29" s="94" t="s">
        <v>62</v>
      </c>
      <c r="D29" s="171"/>
      <c r="E29" s="171"/>
      <c r="F29" s="171"/>
      <c r="G29" s="173"/>
      <c r="H29" s="95">
        <v>19</v>
      </c>
      <c r="I29" s="94" t="s">
        <v>245</v>
      </c>
      <c r="J29" s="95">
        <f t="shared" si="0"/>
        <v>14.25</v>
      </c>
      <c r="K29" s="94" t="s">
        <v>245</v>
      </c>
      <c r="L29" s="98"/>
      <c r="M29" s="105"/>
      <c r="N29" s="179"/>
      <c r="O29" s="181"/>
      <c r="P29" s="94" t="s">
        <v>199</v>
      </c>
      <c r="Q29" s="171"/>
      <c r="R29" s="171"/>
      <c r="S29" s="171"/>
      <c r="T29" s="168"/>
      <c r="U29" s="95">
        <v>16.2</v>
      </c>
      <c r="V29" s="94" t="s">
        <v>245</v>
      </c>
      <c r="W29" s="95">
        <f t="shared" si="1"/>
        <v>12.15</v>
      </c>
      <c r="X29" s="94" t="s">
        <v>245</v>
      </c>
      <c r="Y29" s="98" t="s">
        <v>249</v>
      </c>
    </row>
    <row r="30" spans="1:25" ht="12.75" customHeight="1" x14ac:dyDescent="0.15">
      <c r="A30" s="177"/>
      <c r="B30" s="170"/>
      <c r="C30" s="94"/>
      <c r="D30" s="171"/>
      <c r="E30" s="171"/>
      <c r="F30" s="171"/>
      <c r="G30" s="173"/>
      <c r="H30" s="95">
        <v>75.8</v>
      </c>
      <c r="I30" s="94" t="s">
        <v>245</v>
      </c>
      <c r="J30" s="95">
        <f t="shared" si="0"/>
        <v>56.85</v>
      </c>
      <c r="K30" s="94" t="s">
        <v>245</v>
      </c>
      <c r="L30" s="98"/>
      <c r="M30" s="105"/>
      <c r="N30" s="179"/>
      <c r="O30" s="181"/>
      <c r="P30" s="94" t="s">
        <v>94</v>
      </c>
      <c r="Q30" s="171"/>
      <c r="R30" s="171"/>
      <c r="S30" s="171"/>
      <c r="T30" s="168"/>
      <c r="U30" s="95">
        <v>82.3</v>
      </c>
      <c r="V30" s="94" t="s">
        <v>245</v>
      </c>
      <c r="W30" s="95">
        <f t="shared" si="1"/>
        <v>61.73</v>
      </c>
      <c r="X30" s="94" t="s">
        <v>245</v>
      </c>
      <c r="Y30" s="98"/>
    </row>
    <row r="31" spans="1:25" ht="12.75" customHeight="1" x14ac:dyDescent="0.15">
      <c r="A31" s="177"/>
      <c r="B31" s="170"/>
      <c r="C31" s="99"/>
      <c r="D31" s="171"/>
      <c r="E31" s="171"/>
      <c r="F31" s="171"/>
      <c r="G31" s="173"/>
      <c r="H31" s="100">
        <v>3.3</v>
      </c>
      <c r="I31" s="99" t="s">
        <v>245</v>
      </c>
      <c r="J31" s="100">
        <f t="shared" si="0"/>
        <v>2.48</v>
      </c>
      <c r="K31" s="99" t="s">
        <v>245</v>
      </c>
      <c r="L31" s="102"/>
      <c r="M31" s="105"/>
      <c r="N31" s="180"/>
      <c r="O31" s="181"/>
      <c r="P31" s="99"/>
      <c r="Q31" s="171"/>
      <c r="R31" s="171"/>
      <c r="S31" s="171"/>
      <c r="T31" s="169"/>
      <c r="U31" s="100">
        <v>1.8</v>
      </c>
      <c r="V31" s="99" t="s">
        <v>245</v>
      </c>
      <c r="W31" s="100">
        <f t="shared" si="1"/>
        <v>1.35</v>
      </c>
      <c r="X31" s="99" t="s">
        <v>245</v>
      </c>
      <c r="Y31" s="102"/>
    </row>
    <row r="32" spans="1:25" ht="12.75" customHeight="1" x14ac:dyDescent="0.15">
      <c r="A32" s="176">
        <v>6</v>
      </c>
      <c r="B32" s="170" t="s">
        <v>283</v>
      </c>
      <c r="C32" s="107" t="s">
        <v>147</v>
      </c>
      <c r="D32" s="171" t="s">
        <v>284</v>
      </c>
      <c r="E32" s="171" t="s">
        <v>285</v>
      </c>
      <c r="F32" s="171" t="s">
        <v>286</v>
      </c>
      <c r="G32" s="173" t="s">
        <v>287</v>
      </c>
      <c r="H32" s="103">
        <v>526</v>
      </c>
      <c r="I32" s="90" t="s">
        <v>237</v>
      </c>
      <c r="J32" s="89">
        <f>IF(H32="","",H32*0.75)</f>
        <v>394.5</v>
      </c>
      <c r="K32" s="90" t="s">
        <v>237</v>
      </c>
      <c r="L32" s="93" t="s">
        <v>243</v>
      </c>
      <c r="M32" s="91"/>
      <c r="N32" s="176">
        <v>21</v>
      </c>
      <c r="O32" s="170" t="s">
        <v>288</v>
      </c>
      <c r="P32" s="108" t="s">
        <v>289</v>
      </c>
      <c r="Q32" s="171" t="s">
        <v>290</v>
      </c>
      <c r="R32" s="171" t="s">
        <v>291</v>
      </c>
      <c r="S32" s="171" t="s">
        <v>292</v>
      </c>
      <c r="T32" s="167" t="s">
        <v>293</v>
      </c>
      <c r="U32" s="103">
        <v>650</v>
      </c>
      <c r="V32" s="90" t="s">
        <v>237</v>
      </c>
      <c r="W32" s="89">
        <f>IF(U32="","",U32*0.75)</f>
        <v>487.5</v>
      </c>
      <c r="X32" s="90" t="s">
        <v>237</v>
      </c>
      <c r="Y32" s="174"/>
    </row>
    <row r="33" spans="1:25" ht="12.75" customHeight="1" x14ac:dyDescent="0.15">
      <c r="A33" s="182"/>
      <c r="B33" s="170"/>
      <c r="C33" s="94" t="s">
        <v>151</v>
      </c>
      <c r="D33" s="171"/>
      <c r="E33" s="171"/>
      <c r="F33" s="171"/>
      <c r="G33" s="173"/>
      <c r="H33" s="95">
        <v>22.2</v>
      </c>
      <c r="I33" s="94" t="s">
        <v>245</v>
      </c>
      <c r="J33" s="95">
        <f>IF(H33="","",ROUND(H33*0.75,2))</f>
        <v>16.649999999999999</v>
      </c>
      <c r="K33" s="94" t="s">
        <v>245</v>
      </c>
      <c r="L33" s="98" t="s">
        <v>294</v>
      </c>
      <c r="M33" s="105"/>
      <c r="N33" s="182"/>
      <c r="O33" s="170"/>
      <c r="P33" s="94" t="s">
        <v>295</v>
      </c>
      <c r="Q33" s="171"/>
      <c r="R33" s="171"/>
      <c r="S33" s="171"/>
      <c r="T33" s="168"/>
      <c r="U33" s="95">
        <v>23.5</v>
      </c>
      <c r="V33" s="94" t="s">
        <v>245</v>
      </c>
      <c r="W33" s="95">
        <f>IF(U33="","",ROUND(U33*0.75,2))</f>
        <v>17.63</v>
      </c>
      <c r="X33" s="94" t="s">
        <v>245</v>
      </c>
      <c r="Y33" s="174"/>
    </row>
    <row r="34" spans="1:25" ht="12.75" customHeight="1" x14ac:dyDescent="0.15">
      <c r="A34" s="182"/>
      <c r="B34" s="170"/>
      <c r="C34" s="94" t="s">
        <v>143</v>
      </c>
      <c r="D34" s="171"/>
      <c r="E34" s="171"/>
      <c r="F34" s="171"/>
      <c r="G34" s="173"/>
      <c r="H34" s="95">
        <v>15</v>
      </c>
      <c r="I34" s="94" t="s">
        <v>245</v>
      </c>
      <c r="J34" s="95">
        <f t="shared" si="0"/>
        <v>11.25</v>
      </c>
      <c r="K34" s="94" t="s">
        <v>245</v>
      </c>
      <c r="L34" s="98" t="s">
        <v>249</v>
      </c>
      <c r="M34" s="105"/>
      <c r="N34" s="182"/>
      <c r="O34" s="170"/>
      <c r="P34" s="94" t="s">
        <v>296</v>
      </c>
      <c r="Q34" s="171"/>
      <c r="R34" s="171"/>
      <c r="S34" s="171"/>
      <c r="T34" s="168"/>
      <c r="U34" s="95">
        <v>17.899999999999999</v>
      </c>
      <c r="V34" s="94" t="s">
        <v>245</v>
      </c>
      <c r="W34" s="95">
        <f t="shared" si="1"/>
        <v>13.43</v>
      </c>
      <c r="X34" s="94" t="s">
        <v>245</v>
      </c>
      <c r="Y34" s="174"/>
    </row>
    <row r="35" spans="1:25" ht="12.75" customHeight="1" x14ac:dyDescent="0.15">
      <c r="A35" s="182"/>
      <c r="B35" s="170"/>
      <c r="C35" s="94" t="s">
        <v>94</v>
      </c>
      <c r="D35" s="171"/>
      <c r="E35" s="171"/>
      <c r="F35" s="171"/>
      <c r="G35" s="173"/>
      <c r="H35" s="95">
        <v>74.400000000000006</v>
      </c>
      <c r="I35" s="94" t="s">
        <v>245</v>
      </c>
      <c r="J35" s="95">
        <f t="shared" si="0"/>
        <v>55.8</v>
      </c>
      <c r="K35" s="94" t="s">
        <v>245</v>
      </c>
      <c r="L35" s="98"/>
      <c r="M35" s="105"/>
      <c r="N35" s="182"/>
      <c r="O35" s="170"/>
      <c r="P35" s="94"/>
      <c r="Q35" s="171"/>
      <c r="R35" s="171"/>
      <c r="S35" s="171"/>
      <c r="T35" s="168"/>
      <c r="U35" s="95">
        <v>94.8</v>
      </c>
      <c r="V35" s="94" t="s">
        <v>245</v>
      </c>
      <c r="W35" s="95">
        <f t="shared" si="1"/>
        <v>71.099999999999994</v>
      </c>
      <c r="X35" s="94" t="s">
        <v>245</v>
      </c>
      <c r="Y35" s="174"/>
    </row>
    <row r="36" spans="1:25" ht="12.75" customHeight="1" x14ac:dyDescent="0.15">
      <c r="A36" s="182"/>
      <c r="B36" s="170"/>
      <c r="C36" s="99"/>
      <c r="D36" s="171"/>
      <c r="E36" s="171"/>
      <c r="F36" s="171"/>
      <c r="G36" s="173"/>
      <c r="H36" s="100">
        <v>1</v>
      </c>
      <c r="I36" s="99" t="s">
        <v>245</v>
      </c>
      <c r="J36" s="100">
        <f t="shared" si="0"/>
        <v>0.75</v>
      </c>
      <c r="K36" s="99" t="s">
        <v>245</v>
      </c>
      <c r="L36" s="102"/>
      <c r="M36" s="105"/>
      <c r="N36" s="182"/>
      <c r="O36" s="170"/>
      <c r="P36" s="99"/>
      <c r="Q36" s="171"/>
      <c r="R36" s="171"/>
      <c r="S36" s="171"/>
      <c r="T36" s="169"/>
      <c r="U36" s="100">
        <v>1.2</v>
      </c>
      <c r="V36" s="99" t="s">
        <v>245</v>
      </c>
      <c r="W36" s="100">
        <f t="shared" si="1"/>
        <v>0.9</v>
      </c>
      <c r="X36" s="99" t="s">
        <v>245</v>
      </c>
      <c r="Y36" s="175"/>
    </row>
    <row r="37" spans="1:25" ht="12.75" customHeight="1" x14ac:dyDescent="0.15">
      <c r="A37" s="176">
        <v>7</v>
      </c>
      <c r="B37" s="170" t="s">
        <v>288</v>
      </c>
      <c r="C37" s="108" t="s">
        <v>289</v>
      </c>
      <c r="D37" s="171" t="s">
        <v>290</v>
      </c>
      <c r="E37" s="171" t="s">
        <v>291</v>
      </c>
      <c r="F37" s="171" t="s">
        <v>292</v>
      </c>
      <c r="G37" s="173" t="s">
        <v>293</v>
      </c>
      <c r="H37" s="103">
        <v>650</v>
      </c>
      <c r="I37" s="90" t="s">
        <v>237</v>
      </c>
      <c r="J37" s="89">
        <f>IF(H37="","",H37*0.75)</f>
        <v>487.5</v>
      </c>
      <c r="K37" s="90" t="s">
        <v>237</v>
      </c>
      <c r="L37" s="174"/>
      <c r="M37" s="91"/>
      <c r="N37" s="176">
        <v>22</v>
      </c>
      <c r="O37" s="170" t="s">
        <v>231</v>
      </c>
      <c r="P37" s="107" t="s">
        <v>297</v>
      </c>
      <c r="Q37" s="171" t="s">
        <v>298</v>
      </c>
      <c r="R37" s="171" t="s">
        <v>299</v>
      </c>
      <c r="S37" s="171" t="s">
        <v>300</v>
      </c>
      <c r="T37" s="167" t="s">
        <v>301</v>
      </c>
      <c r="U37" s="103">
        <v>599</v>
      </c>
      <c r="V37" s="90" t="s">
        <v>237</v>
      </c>
      <c r="W37" s="89">
        <f>IF(U37="","",U37*0.75)</f>
        <v>449.25</v>
      </c>
      <c r="X37" s="90" t="s">
        <v>237</v>
      </c>
      <c r="Y37" s="174"/>
    </row>
    <row r="38" spans="1:25" ht="12.75" customHeight="1" x14ac:dyDescent="0.15">
      <c r="A38" s="182"/>
      <c r="B38" s="170"/>
      <c r="C38" s="94" t="s">
        <v>295</v>
      </c>
      <c r="D38" s="171"/>
      <c r="E38" s="171"/>
      <c r="F38" s="171"/>
      <c r="G38" s="173"/>
      <c r="H38" s="95">
        <v>23.5</v>
      </c>
      <c r="I38" s="94" t="s">
        <v>245</v>
      </c>
      <c r="J38" s="95">
        <f>IF(H38="","",ROUND(H38*0.75,2))</f>
        <v>17.63</v>
      </c>
      <c r="K38" s="94" t="s">
        <v>245</v>
      </c>
      <c r="L38" s="174"/>
      <c r="M38" s="105"/>
      <c r="N38" s="182"/>
      <c r="O38" s="170"/>
      <c r="P38" s="94" t="s">
        <v>302</v>
      </c>
      <c r="Q38" s="171"/>
      <c r="R38" s="171"/>
      <c r="S38" s="171"/>
      <c r="T38" s="168"/>
      <c r="U38" s="95">
        <v>22.7</v>
      </c>
      <c r="V38" s="94" t="s">
        <v>245</v>
      </c>
      <c r="W38" s="95">
        <f>IF(U38="","",ROUND(U38*0.75,2))</f>
        <v>17.03</v>
      </c>
      <c r="X38" s="94" t="s">
        <v>245</v>
      </c>
      <c r="Y38" s="174"/>
    </row>
    <row r="39" spans="1:25" ht="12.75" customHeight="1" x14ac:dyDescent="0.15">
      <c r="A39" s="182"/>
      <c r="B39" s="170"/>
      <c r="C39" s="94" t="s">
        <v>296</v>
      </c>
      <c r="D39" s="171"/>
      <c r="E39" s="171"/>
      <c r="F39" s="171"/>
      <c r="G39" s="173"/>
      <c r="H39" s="95">
        <v>17.899999999999999</v>
      </c>
      <c r="I39" s="94" t="s">
        <v>245</v>
      </c>
      <c r="J39" s="95">
        <f t="shared" si="0"/>
        <v>13.43</v>
      </c>
      <c r="K39" s="94" t="s">
        <v>245</v>
      </c>
      <c r="L39" s="174"/>
      <c r="M39" s="105"/>
      <c r="N39" s="182"/>
      <c r="O39" s="170"/>
      <c r="P39" s="94" t="s">
        <v>303</v>
      </c>
      <c r="Q39" s="171"/>
      <c r="R39" s="171"/>
      <c r="S39" s="171"/>
      <c r="T39" s="168"/>
      <c r="U39" s="95">
        <v>21.5</v>
      </c>
      <c r="V39" s="94" t="s">
        <v>245</v>
      </c>
      <c r="W39" s="95">
        <f t="shared" si="1"/>
        <v>16.13</v>
      </c>
      <c r="X39" s="94" t="s">
        <v>245</v>
      </c>
      <c r="Y39" s="174"/>
    </row>
    <row r="40" spans="1:25" ht="12.75" customHeight="1" x14ac:dyDescent="0.15">
      <c r="A40" s="182"/>
      <c r="B40" s="170"/>
      <c r="C40" s="94"/>
      <c r="D40" s="171"/>
      <c r="E40" s="171"/>
      <c r="F40" s="171"/>
      <c r="G40" s="173"/>
      <c r="H40" s="95">
        <v>94.8</v>
      </c>
      <c r="I40" s="94" t="s">
        <v>245</v>
      </c>
      <c r="J40" s="95">
        <f t="shared" si="0"/>
        <v>71.099999999999994</v>
      </c>
      <c r="K40" s="94" t="s">
        <v>245</v>
      </c>
      <c r="L40" s="174"/>
      <c r="M40" s="105"/>
      <c r="N40" s="182"/>
      <c r="O40" s="170"/>
      <c r="P40" s="94"/>
      <c r="Q40" s="171"/>
      <c r="R40" s="171"/>
      <c r="S40" s="171"/>
      <c r="T40" s="168"/>
      <c r="U40" s="95">
        <v>76.400000000000006</v>
      </c>
      <c r="V40" s="94" t="s">
        <v>245</v>
      </c>
      <c r="W40" s="95">
        <f t="shared" si="1"/>
        <v>57.3</v>
      </c>
      <c r="X40" s="94" t="s">
        <v>245</v>
      </c>
      <c r="Y40" s="174"/>
    </row>
    <row r="41" spans="1:25" ht="12.75" customHeight="1" x14ac:dyDescent="0.15">
      <c r="A41" s="182"/>
      <c r="B41" s="170"/>
      <c r="C41" s="99"/>
      <c r="D41" s="171"/>
      <c r="E41" s="171"/>
      <c r="F41" s="171"/>
      <c r="G41" s="173"/>
      <c r="H41" s="100">
        <v>1.2</v>
      </c>
      <c r="I41" s="99" t="s">
        <v>245</v>
      </c>
      <c r="J41" s="100">
        <f t="shared" si="0"/>
        <v>0.9</v>
      </c>
      <c r="K41" s="99" t="s">
        <v>245</v>
      </c>
      <c r="L41" s="175"/>
      <c r="M41" s="105"/>
      <c r="N41" s="182"/>
      <c r="O41" s="170"/>
      <c r="P41" s="99"/>
      <c r="Q41" s="171"/>
      <c r="R41" s="171"/>
      <c r="S41" s="171"/>
      <c r="T41" s="169"/>
      <c r="U41" s="100">
        <v>1.2</v>
      </c>
      <c r="V41" s="99" t="s">
        <v>245</v>
      </c>
      <c r="W41" s="100">
        <f t="shared" si="1"/>
        <v>0.9</v>
      </c>
      <c r="X41" s="99" t="s">
        <v>245</v>
      </c>
      <c r="Y41" s="175"/>
    </row>
    <row r="42" spans="1:25" ht="12.75" customHeight="1" x14ac:dyDescent="0.15">
      <c r="A42" s="183">
        <v>8</v>
      </c>
      <c r="B42" s="170" t="s">
        <v>231</v>
      </c>
      <c r="C42" s="107" t="s">
        <v>297</v>
      </c>
      <c r="D42" s="171" t="s">
        <v>298</v>
      </c>
      <c r="E42" s="171" t="s">
        <v>299</v>
      </c>
      <c r="F42" s="171" t="s">
        <v>300</v>
      </c>
      <c r="G42" s="173" t="s">
        <v>301</v>
      </c>
      <c r="H42" s="103">
        <v>599</v>
      </c>
      <c r="I42" s="90" t="s">
        <v>237</v>
      </c>
      <c r="J42" s="89">
        <f>IF(H42="","",H42*0.75)</f>
        <v>449.25</v>
      </c>
      <c r="K42" s="90" t="s">
        <v>237</v>
      </c>
      <c r="L42" s="174"/>
      <c r="M42" s="91"/>
      <c r="N42" s="176">
        <v>23</v>
      </c>
      <c r="O42" s="170" t="s">
        <v>238</v>
      </c>
      <c r="P42" s="108" t="s">
        <v>157</v>
      </c>
      <c r="Q42" s="171" t="s">
        <v>304</v>
      </c>
      <c r="R42" s="171" t="s">
        <v>305</v>
      </c>
      <c r="S42" s="171" t="s">
        <v>306</v>
      </c>
      <c r="T42" s="167" t="s">
        <v>307</v>
      </c>
      <c r="U42" s="103">
        <v>589</v>
      </c>
      <c r="V42" s="90" t="s">
        <v>237</v>
      </c>
      <c r="W42" s="89">
        <f>IF(U42="","",U42*0.75)</f>
        <v>441.75</v>
      </c>
      <c r="X42" s="90" t="s">
        <v>237</v>
      </c>
      <c r="Y42" s="93" t="s">
        <v>243</v>
      </c>
    </row>
    <row r="43" spans="1:25" ht="12.75" customHeight="1" x14ac:dyDescent="0.15">
      <c r="A43" s="184"/>
      <c r="B43" s="170"/>
      <c r="C43" s="94" t="s">
        <v>302</v>
      </c>
      <c r="D43" s="171"/>
      <c r="E43" s="171"/>
      <c r="F43" s="171"/>
      <c r="G43" s="173"/>
      <c r="H43" s="95">
        <v>22.7</v>
      </c>
      <c r="I43" s="94" t="s">
        <v>245</v>
      </c>
      <c r="J43" s="95">
        <f>IF(H43="","",ROUND(H43*0.75,2))</f>
        <v>17.03</v>
      </c>
      <c r="K43" s="94" t="s">
        <v>245</v>
      </c>
      <c r="L43" s="174"/>
      <c r="M43" s="105"/>
      <c r="N43" s="182"/>
      <c r="O43" s="170"/>
      <c r="P43" s="94" t="s">
        <v>159</v>
      </c>
      <c r="Q43" s="171"/>
      <c r="R43" s="171"/>
      <c r="S43" s="171"/>
      <c r="T43" s="168"/>
      <c r="U43" s="95">
        <v>27.5</v>
      </c>
      <c r="V43" s="94" t="s">
        <v>245</v>
      </c>
      <c r="W43" s="95">
        <f>IF(U43="","",ROUND(U43*0.75,2))</f>
        <v>20.63</v>
      </c>
      <c r="X43" s="94" t="s">
        <v>245</v>
      </c>
      <c r="Y43" s="98" t="s">
        <v>308</v>
      </c>
    </row>
    <row r="44" spans="1:25" ht="12.75" customHeight="1" x14ac:dyDescent="0.15">
      <c r="A44" s="184"/>
      <c r="B44" s="170"/>
      <c r="C44" s="94" t="s">
        <v>303</v>
      </c>
      <c r="D44" s="171"/>
      <c r="E44" s="171"/>
      <c r="F44" s="171"/>
      <c r="G44" s="173"/>
      <c r="H44" s="95">
        <v>21.5</v>
      </c>
      <c r="I44" s="94" t="s">
        <v>245</v>
      </c>
      <c r="J44" s="95">
        <f t="shared" si="0"/>
        <v>16.13</v>
      </c>
      <c r="K44" s="94" t="s">
        <v>245</v>
      </c>
      <c r="L44" s="174"/>
      <c r="M44" s="105"/>
      <c r="N44" s="182"/>
      <c r="O44" s="170"/>
      <c r="P44" s="94" t="s">
        <v>309</v>
      </c>
      <c r="Q44" s="171"/>
      <c r="R44" s="171"/>
      <c r="S44" s="171"/>
      <c r="T44" s="168"/>
      <c r="U44" s="95">
        <v>16.2</v>
      </c>
      <c r="V44" s="94" t="s">
        <v>245</v>
      </c>
      <c r="W44" s="95">
        <f t="shared" si="1"/>
        <v>12.15</v>
      </c>
      <c r="X44" s="94" t="s">
        <v>245</v>
      </c>
      <c r="Y44" s="98"/>
    </row>
    <row r="45" spans="1:25" ht="12.75" customHeight="1" x14ac:dyDescent="0.15">
      <c r="A45" s="184"/>
      <c r="B45" s="170"/>
      <c r="C45" s="94"/>
      <c r="D45" s="171"/>
      <c r="E45" s="171"/>
      <c r="F45" s="171"/>
      <c r="G45" s="173"/>
      <c r="H45" s="95">
        <v>76.400000000000006</v>
      </c>
      <c r="I45" s="94" t="s">
        <v>245</v>
      </c>
      <c r="J45" s="95">
        <f t="shared" si="0"/>
        <v>57.3</v>
      </c>
      <c r="K45" s="94" t="s">
        <v>245</v>
      </c>
      <c r="L45" s="174"/>
      <c r="M45" s="105"/>
      <c r="N45" s="182"/>
      <c r="O45" s="170"/>
      <c r="P45" s="94" t="s">
        <v>94</v>
      </c>
      <c r="Q45" s="171"/>
      <c r="R45" s="171"/>
      <c r="S45" s="171"/>
      <c r="T45" s="168"/>
      <c r="U45" s="95">
        <v>80.7</v>
      </c>
      <c r="V45" s="94" t="s">
        <v>245</v>
      </c>
      <c r="W45" s="95">
        <f t="shared" si="1"/>
        <v>60.53</v>
      </c>
      <c r="X45" s="94" t="s">
        <v>245</v>
      </c>
      <c r="Y45" s="98"/>
    </row>
    <row r="46" spans="1:25" ht="12.75" customHeight="1" x14ac:dyDescent="0.15">
      <c r="A46" s="184"/>
      <c r="B46" s="170"/>
      <c r="C46" s="99"/>
      <c r="D46" s="171"/>
      <c r="E46" s="171"/>
      <c r="F46" s="171"/>
      <c r="G46" s="173"/>
      <c r="H46" s="100">
        <v>1.2</v>
      </c>
      <c r="I46" s="99" t="s">
        <v>245</v>
      </c>
      <c r="J46" s="100">
        <f t="shared" si="0"/>
        <v>0.9</v>
      </c>
      <c r="K46" s="99" t="s">
        <v>245</v>
      </c>
      <c r="L46" s="175"/>
      <c r="M46" s="105"/>
      <c r="N46" s="182"/>
      <c r="O46" s="170"/>
      <c r="P46" s="99"/>
      <c r="Q46" s="171"/>
      <c r="R46" s="171"/>
      <c r="S46" s="171"/>
      <c r="T46" s="169"/>
      <c r="U46" s="100">
        <v>1.1000000000000001</v>
      </c>
      <c r="V46" s="99" t="s">
        <v>245</v>
      </c>
      <c r="W46" s="100">
        <f t="shared" si="1"/>
        <v>0.83</v>
      </c>
      <c r="X46" s="99" t="s">
        <v>245</v>
      </c>
      <c r="Y46" s="102"/>
    </row>
    <row r="47" spans="1:25" ht="12.75" customHeight="1" x14ac:dyDescent="0.15">
      <c r="A47" s="176">
        <v>9</v>
      </c>
      <c r="B47" s="170" t="s">
        <v>238</v>
      </c>
      <c r="C47" s="108" t="s">
        <v>157</v>
      </c>
      <c r="D47" s="171" t="s">
        <v>304</v>
      </c>
      <c r="E47" s="171" t="s">
        <v>305</v>
      </c>
      <c r="F47" s="171" t="s">
        <v>306</v>
      </c>
      <c r="G47" s="173" t="s">
        <v>307</v>
      </c>
      <c r="H47" s="103">
        <v>589</v>
      </c>
      <c r="I47" s="90" t="s">
        <v>237</v>
      </c>
      <c r="J47" s="89">
        <f>IF(H47="","",H47*0.75)</f>
        <v>441.75</v>
      </c>
      <c r="K47" s="90" t="s">
        <v>237</v>
      </c>
      <c r="L47" s="174"/>
      <c r="M47" s="91"/>
      <c r="N47" s="176">
        <v>24</v>
      </c>
      <c r="O47" s="170" t="s">
        <v>251</v>
      </c>
      <c r="P47" s="107" t="s">
        <v>163</v>
      </c>
      <c r="Q47" s="171" t="s">
        <v>310</v>
      </c>
      <c r="R47" s="171" t="s">
        <v>311</v>
      </c>
      <c r="S47" s="171" t="s">
        <v>312</v>
      </c>
      <c r="T47" s="167" t="s">
        <v>313</v>
      </c>
      <c r="U47" s="103">
        <v>567</v>
      </c>
      <c r="V47" s="90" t="s">
        <v>237</v>
      </c>
      <c r="W47" s="89">
        <f>IF(U47="","",U47*0.75)</f>
        <v>425.25</v>
      </c>
      <c r="X47" s="90" t="s">
        <v>237</v>
      </c>
      <c r="Y47" s="93" t="s">
        <v>243</v>
      </c>
    </row>
    <row r="48" spans="1:25" ht="12.75" customHeight="1" x14ac:dyDescent="0.15">
      <c r="A48" s="182"/>
      <c r="B48" s="170"/>
      <c r="C48" s="94" t="s">
        <v>159</v>
      </c>
      <c r="D48" s="171"/>
      <c r="E48" s="171"/>
      <c r="F48" s="171"/>
      <c r="G48" s="173"/>
      <c r="H48" s="95">
        <v>27.5</v>
      </c>
      <c r="I48" s="94" t="s">
        <v>245</v>
      </c>
      <c r="J48" s="95">
        <f>IF(H48="","",ROUND(H48*0.75,2))</f>
        <v>20.63</v>
      </c>
      <c r="K48" s="94" t="s">
        <v>245</v>
      </c>
      <c r="L48" s="174"/>
      <c r="M48" s="105"/>
      <c r="N48" s="182"/>
      <c r="O48" s="170"/>
      <c r="P48" s="94" t="s">
        <v>167</v>
      </c>
      <c r="Q48" s="171"/>
      <c r="R48" s="171"/>
      <c r="S48" s="171"/>
      <c r="T48" s="168"/>
      <c r="U48" s="95">
        <v>22.1</v>
      </c>
      <c r="V48" s="94" t="s">
        <v>245</v>
      </c>
      <c r="W48" s="95">
        <f>IF(U48="","",ROUND(U48*0.75,2))</f>
        <v>16.579999999999998</v>
      </c>
      <c r="X48" s="94" t="s">
        <v>245</v>
      </c>
      <c r="Y48" s="98" t="s">
        <v>256</v>
      </c>
    </row>
    <row r="49" spans="1:25" ht="12.75" customHeight="1" x14ac:dyDescent="0.15">
      <c r="A49" s="182"/>
      <c r="B49" s="170"/>
      <c r="C49" s="94" t="s">
        <v>309</v>
      </c>
      <c r="D49" s="171"/>
      <c r="E49" s="171"/>
      <c r="F49" s="171"/>
      <c r="G49" s="173"/>
      <c r="H49" s="95">
        <v>16.2</v>
      </c>
      <c r="I49" s="94" t="s">
        <v>245</v>
      </c>
      <c r="J49" s="95">
        <f t="shared" si="0"/>
        <v>12.15</v>
      </c>
      <c r="K49" s="94" t="s">
        <v>245</v>
      </c>
      <c r="L49" s="174"/>
      <c r="M49" s="105"/>
      <c r="N49" s="182"/>
      <c r="O49" s="170"/>
      <c r="P49" s="94" t="s">
        <v>314</v>
      </c>
      <c r="Q49" s="171"/>
      <c r="R49" s="171"/>
      <c r="S49" s="171"/>
      <c r="T49" s="168"/>
      <c r="U49" s="95">
        <v>12.1</v>
      </c>
      <c r="V49" s="94" t="s">
        <v>245</v>
      </c>
      <c r="W49" s="95">
        <f t="shared" si="1"/>
        <v>9.08</v>
      </c>
      <c r="X49" s="94" t="s">
        <v>245</v>
      </c>
      <c r="Y49" s="98"/>
    </row>
    <row r="50" spans="1:25" ht="12.75" customHeight="1" x14ac:dyDescent="0.15">
      <c r="A50" s="182"/>
      <c r="B50" s="170"/>
      <c r="C50" s="94" t="s">
        <v>94</v>
      </c>
      <c r="D50" s="171"/>
      <c r="E50" s="171"/>
      <c r="F50" s="171"/>
      <c r="G50" s="173"/>
      <c r="H50" s="95">
        <v>80.7</v>
      </c>
      <c r="I50" s="94" t="s">
        <v>245</v>
      </c>
      <c r="J50" s="95">
        <f t="shared" si="0"/>
        <v>60.53</v>
      </c>
      <c r="K50" s="94" t="s">
        <v>245</v>
      </c>
      <c r="L50" s="174"/>
      <c r="M50" s="105"/>
      <c r="N50" s="182"/>
      <c r="O50" s="170"/>
      <c r="P50" s="94"/>
      <c r="Q50" s="171"/>
      <c r="R50" s="171"/>
      <c r="S50" s="171"/>
      <c r="T50" s="168"/>
      <c r="U50" s="95">
        <v>91.6</v>
      </c>
      <c r="V50" s="94" t="s">
        <v>245</v>
      </c>
      <c r="W50" s="95">
        <f t="shared" si="1"/>
        <v>68.7</v>
      </c>
      <c r="X50" s="94" t="s">
        <v>245</v>
      </c>
      <c r="Y50" s="98"/>
    </row>
    <row r="51" spans="1:25" ht="12.75" customHeight="1" x14ac:dyDescent="0.15">
      <c r="A51" s="182"/>
      <c r="B51" s="170"/>
      <c r="C51" s="99"/>
      <c r="D51" s="171"/>
      <c r="E51" s="171"/>
      <c r="F51" s="171"/>
      <c r="G51" s="173"/>
      <c r="H51" s="100">
        <v>1.1000000000000001</v>
      </c>
      <c r="I51" s="99" t="s">
        <v>245</v>
      </c>
      <c r="J51" s="100">
        <f t="shared" si="0"/>
        <v>0.83</v>
      </c>
      <c r="K51" s="99" t="s">
        <v>245</v>
      </c>
      <c r="L51" s="175"/>
      <c r="M51" s="105"/>
      <c r="N51" s="182"/>
      <c r="O51" s="170"/>
      <c r="P51" s="99"/>
      <c r="Q51" s="171"/>
      <c r="R51" s="171"/>
      <c r="S51" s="171"/>
      <c r="T51" s="169"/>
      <c r="U51" s="100">
        <v>1.8</v>
      </c>
      <c r="V51" s="99" t="s">
        <v>245</v>
      </c>
      <c r="W51" s="100">
        <f t="shared" si="1"/>
        <v>1.35</v>
      </c>
      <c r="X51" s="99" t="s">
        <v>245</v>
      </c>
      <c r="Y51" s="102"/>
    </row>
    <row r="52" spans="1:25" ht="12.75" customHeight="1" x14ac:dyDescent="0.15">
      <c r="A52" s="176">
        <v>10</v>
      </c>
      <c r="B52" s="170" t="s">
        <v>251</v>
      </c>
      <c r="C52" s="107" t="s">
        <v>163</v>
      </c>
      <c r="D52" s="171" t="s">
        <v>310</v>
      </c>
      <c r="E52" s="171" t="s">
        <v>311</v>
      </c>
      <c r="F52" s="171" t="s">
        <v>312</v>
      </c>
      <c r="G52" s="173" t="s">
        <v>313</v>
      </c>
      <c r="H52" s="103">
        <v>569</v>
      </c>
      <c r="I52" s="90" t="s">
        <v>237</v>
      </c>
      <c r="J52" s="89">
        <f>IF(H52="","",H52*0.75)</f>
        <v>426.75</v>
      </c>
      <c r="K52" s="90" t="s">
        <v>237</v>
      </c>
      <c r="L52" s="93" t="s">
        <v>243</v>
      </c>
      <c r="M52" s="91"/>
      <c r="N52" s="176">
        <v>25</v>
      </c>
      <c r="O52" s="170" t="s">
        <v>50</v>
      </c>
      <c r="P52" s="109" t="s">
        <v>172</v>
      </c>
      <c r="Q52" s="171" t="s">
        <v>315</v>
      </c>
      <c r="R52" s="171" t="s">
        <v>316</v>
      </c>
      <c r="S52" s="171" t="s">
        <v>317</v>
      </c>
      <c r="T52" s="167" t="s">
        <v>318</v>
      </c>
      <c r="U52" s="103">
        <v>699</v>
      </c>
      <c r="V52" s="90" t="s">
        <v>237</v>
      </c>
      <c r="W52" s="89">
        <f>IF(U52="","",U52*0.75)</f>
        <v>524.25</v>
      </c>
      <c r="X52" s="90" t="s">
        <v>237</v>
      </c>
      <c r="Y52" s="93" t="s">
        <v>243</v>
      </c>
    </row>
    <row r="53" spans="1:25" ht="12.75" customHeight="1" x14ac:dyDescent="0.15">
      <c r="A53" s="182"/>
      <c r="B53" s="170"/>
      <c r="C53" s="94" t="s">
        <v>167</v>
      </c>
      <c r="D53" s="171"/>
      <c r="E53" s="171"/>
      <c r="F53" s="171"/>
      <c r="G53" s="173"/>
      <c r="H53" s="95">
        <v>22.4</v>
      </c>
      <c r="I53" s="94" t="s">
        <v>245</v>
      </c>
      <c r="J53" s="95">
        <f>IF(H53="","",ROUND(H53*0.75,2))</f>
        <v>16.8</v>
      </c>
      <c r="K53" s="94" t="s">
        <v>245</v>
      </c>
      <c r="L53" s="98" t="s">
        <v>319</v>
      </c>
      <c r="M53" s="105"/>
      <c r="N53" s="182"/>
      <c r="O53" s="170"/>
      <c r="P53" s="94" t="s">
        <v>175</v>
      </c>
      <c r="Q53" s="171"/>
      <c r="R53" s="171"/>
      <c r="S53" s="171"/>
      <c r="T53" s="168"/>
      <c r="U53" s="95">
        <v>24.4</v>
      </c>
      <c r="V53" s="94" t="s">
        <v>245</v>
      </c>
      <c r="W53" s="95">
        <f>IF(U53="","",ROUND(U53*0.75,2))</f>
        <v>18.3</v>
      </c>
      <c r="X53" s="94" t="s">
        <v>245</v>
      </c>
      <c r="Y53" s="98" t="s">
        <v>320</v>
      </c>
    </row>
    <row r="54" spans="1:25" ht="12.75" customHeight="1" x14ac:dyDescent="0.15">
      <c r="A54" s="182"/>
      <c r="B54" s="170"/>
      <c r="C54" s="94" t="s">
        <v>314</v>
      </c>
      <c r="D54" s="171"/>
      <c r="E54" s="171"/>
      <c r="F54" s="171"/>
      <c r="G54" s="173"/>
      <c r="H54" s="95">
        <v>12.1</v>
      </c>
      <c r="I54" s="94" t="s">
        <v>245</v>
      </c>
      <c r="J54" s="95">
        <f t="shared" si="0"/>
        <v>9.08</v>
      </c>
      <c r="K54" s="94" t="s">
        <v>245</v>
      </c>
      <c r="L54" s="98" t="s">
        <v>259</v>
      </c>
      <c r="M54" s="105"/>
      <c r="N54" s="182"/>
      <c r="O54" s="170"/>
      <c r="P54" s="94" t="s">
        <v>303</v>
      </c>
      <c r="Q54" s="171"/>
      <c r="R54" s="171"/>
      <c r="S54" s="171"/>
      <c r="T54" s="168"/>
      <c r="U54" s="95">
        <v>21.9</v>
      </c>
      <c r="V54" s="94" t="s">
        <v>245</v>
      </c>
      <c r="W54" s="95">
        <f t="shared" si="1"/>
        <v>16.43</v>
      </c>
      <c r="X54" s="94" t="s">
        <v>245</v>
      </c>
      <c r="Y54" s="98"/>
    </row>
    <row r="55" spans="1:25" ht="12.75" customHeight="1" x14ac:dyDescent="0.15">
      <c r="A55" s="182"/>
      <c r="B55" s="170"/>
      <c r="C55" s="94"/>
      <c r="D55" s="171"/>
      <c r="E55" s="171"/>
      <c r="F55" s="171"/>
      <c r="G55" s="173"/>
      <c r="H55" s="95">
        <v>92</v>
      </c>
      <c r="I55" s="94" t="s">
        <v>245</v>
      </c>
      <c r="J55" s="95">
        <f t="shared" si="0"/>
        <v>69</v>
      </c>
      <c r="K55" s="94" t="s">
        <v>245</v>
      </c>
      <c r="L55" s="98"/>
      <c r="M55" s="105"/>
      <c r="N55" s="182"/>
      <c r="O55" s="170"/>
      <c r="P55" s="94"/>
      <c r="Q55" s="171"/>
      <c r="R55" s="171"/>
      <c r="S55" s="171"/>
      <c r="T55" s="168"/>
      <c r="U55" s="95">
        <v>98.8</v>
      </c>
      <c r="V55" s="94" t="s">
        <v>245</v>
      </c>
      <c r="W55" s="95">
        <f t="shared" si="1"/>
        <v>74.099999999999994</v>
      </c>
      <c r="X55" s="94" t="s">
        <v>245</v>
      </c>
      <c r="Y55" s="98"/>
    </row>
    <row r="56" spans="1:25" ht="12.75" customHeight="1" x14ac:dyDescent="0.15">
      <c r="A56" s="182"/>
      <c r="B56" s="170"/>
      <c r="C56" s="99"/>
      <c r="D56" s="171"/>
      <c r="E56" s="171"/>
      <c r="F56" s="171"/>
      <c r="G56" s="173"/>
      <c r="H56" s="100">
        <v>1.8</v>
      </c>
      <c r="I56" s="99" t="s">
        <v>245</v>
      </c>
      <c r="J56" s="100">
        <f t="shared" si="0"/>
        <v>1.35</v>
      </c>
      <c r="K56" s="99" t="s">
        <v>245</v>
      </c>
      <c r="L56" s="102"/>
      <c r="M56" s="105"/>
      <c r="N56" s="182"/>
      <c r="O56" s="170"/>
      <c r="P56" s="99"/>
      <c r="Q56" s="171"/>
      <c r="R56" s="171"/>
      <c r="S56" s="171"/>
      <c r="T56" s="169"/>
      <c r="U56" s="100">
        <v>1.7</v>
      </c>
      <c r="V56" s="99" t="s">
        <v>245</v>
      </c>
      <c r="W56" s="100">
        <f t="shared" si="1"/>
        <v>1.28</v>
      </c>
      <c r="X56" s="99" t="s">
        <v>245</v>
      </c>
      <c r="Y56" s="102"/>
    </row>
    <row r="57" spans="1:25" ht="12.75" customHeight="1" x14ac:dyDescent="0.15">
      <c r="A57" s="176">
        <v>11</v>
      </c>
      <c r="B57" s="170" t="s">
        <v>50</v>
      </c>
      <c r="C57" s="109" t="s">
        <v>172</v>
      </c>
      <c r="D57" s="171" t="s">
        <v>315</v>
      </c>
      <c r="E57" s="171" t="s">
        <v>316</v>
      </c>
      <c r="F57" s="171" t="s">
        <v>317</v>
      </c>
      <c r="G57" s="173" t="s">
        <v>318</v>
      </c>
      <c r="H57" s="103">
        <v>699</v>
      </c>
      <c r="I57" s="90" t="s">
        <v>237</v>
      </c>
      <c r="J57" s="89">
        <f>IF(H57="","",H57*0.75)</f>
        <v>524.25</v>
      </c>
      <c r="K57" s="90" t="s">
        <v>237</v>
      </c>
      <c r="L57" s="93" t="s">
        <v>243</v>
      </c>
      <c r="M57" s="91"/>
      <c r="N57" s="176">
        <v>26</v>
      </c>
      <c r="O57" s="170" t="s">
        <v>270</v>
      </c>
      <c r="P57" s="108" t="s">
        <v>178</v>
      </c>
      <c r="Q57" s="171" t="s">
        <v>321</v>
      </c>
      <c r="R57" s="171" t="s">
        <v>322</v>
      </c>
      <c r="S57" s="171" t="s">
        <v>323</v>
      </c>
      <c r="T57" s="167" t="s">
        <v>324</v>
      </c>
      <c r="U57" s="103">
        <v>572</v>
      </c>
      <c r="V57" s="90" t="s">
        <v>237</v>
      </c>
      <c r="W57" s="89">
        <f>IF(U57="","",U57*0.75)</f>
        <v>429</v>
      </c>
      <c r="X57" s="90" t="s">
        <v>237</v>
      </c>
      <c r="Y57" s="93" t="s">
        <v>243</v>
      </c>
    </row>
    <row r="58" spans="1:25" ht="12.75" customHeight="1" x14ac:dyDescent="0.15">
      <c r="A58" s="182"/>
      <c r="B58" s="170"/>
      <c r="C58" s="94" t="s">
        <v>175</v>
      </c>
      <c r="D58" s="171"/>
      <c r="E58" s="171"/>
      <c r="F58" s="171"/>
      <c r="G58" s="173"/>
      <c r="H58" s="95">
        <v>24.4</v>
      </c>
      <c r="I58" s="94" t="s">
        <v>245</v>
      </c>
      <c r="J58" s="95">
        <f>IF(H58="","",ROUND(H58*0.75,2))</f>
        <v>18.3</v>
      </c>
      <c r="K58" s="94" t="s">
        <v>245</v>
      </c>
      <c r="L58" s="98" t="s">
        <v>325</v>
      </c>
      <c r="M58" s="105"/>
      <c r="N58" s="182"/>
      <c r="O58" s="170"/>
      <c r="P58" s="94" t="s">
        <v>181</v>
      </c>
      <c r="Q58" s="171"/>
      <c r="R58" s="171"/>
      <c r="S58" s="171"/>
      <c r="T58" s="168"/>
      <c r="U58" s="95">
        <v>23.8</v>
      </c>
      <c r="V58" s="94" t="s">
        <v>245</v>
      </c>
      <c r="W58" s="95">
        <f>IF(U58="","",ROUND(U58*0.75,2))</f>
        <v>17.850000000000001</v>
      </c>
      <c r="X58" s="94" t="s">
        <v>245</v>
      </c>
      <c r="Y58" s="98" t="s">
        <v>326</v>
      </c>
    </row>
    <row r="59" spans="1:25" ht="12.75" customHeight="1" x14ac:dyDescent="0.15">
      <c r="A59" s="182"/>
      <c r="B59" s="170"/>
      <c r="C59" s="94" t="s">
        <v>303</v>
      </c>
      <c r="D59" s="171"/>
      <c r="E59" s="171"/>
      <c r="F59" s="171"/>
      <c r="G59" s="173"/>
      <c r="H59" s="95">
        <v>21.9</v>
      </c>
      <c r="I59" s="94" t="s">
        <v>245</v>
      </c>
      <c r="J59" s="95">
        <f t="shared" si="0"/>
        <v>16.43</v>
      </c>
      <c r="K59" s="94" t="s">
        <v>245</v>
      </c>
      <c r="L59" s="98"/>
      <c r="M59" s="105"/>
      <c r="N59" s="182"/>
      <c r="O59" s="170"/>
      <c r="P59" s="94" t="s">
        <v>309</v>
      </c>
      <c r="Q59" s="171"/>
      <c r="R59" s="171"/>
      <c r="S59" s="171"/>
      <c r="T59" s="168"/>
      <c r="U59" s="95">
        <v>15.6</v>
      </c>
      <c r="V59" s="94" t="s">
        <v>245</v>
      </c>
      <c r="W59" s="95">
        <f t="shared" si="1"/>
        <v>11.7</v>
      </c>
      <c r="X59" s="94" t="s">
        <v>245</v>
      </c>
      <c r="Y59" s="98"/>
    </row>
    <row r="60" spans="1:25" ht="12.75" customHeight="1" x14ac:dyDescent="0.15">
      <c r="A60" s="182"/>
      <c r="B60" s="170"/>
      <c r="C60" s="94"/>
      <c r="D60" s="171"/>
      <c r="E60" s="171"/>
      <c r="F60" s="171"/>
      <c r="G60" s="173"/>
      <c r="H60" s="95">
        <v>98.8</v>
      </c>
      <c r="I60" s="94" t="s">
        <v>245</v>
      </c>
      <c r="J60" s="95">
        <f t="shared" si="0"/>
        <v>74.099999999999994</v>
      </c>
      <c r="K60" s="94" t="s">
        <v>245</v>
      </c>
      <c r="L60" s="98"/>
      <c r="M60" s="105"/>
      <c r="N60" s="182"/>
      <c r="O60" s="170"/>
      <c r="P60" s="94" t="s">
        <v>140</v>
      </c>
      <c r="Q60" s="171"/>
      <c r="R60" s="171"/>
      <c r="S60" s="171"/>
      <c r="T60" s="168"/>
      <c r="U60" s="95">
        <v>82.4</v>
      </c>
      <c r="V60" s="94" t="s">
        <v>245</v>
      </c>
      <c r="W60" s="95">
        <f t="shared" si="1"/>
        <v>61.8</v>
      </c>
      <c r="X60" s="94" t="s">
        <v>245</v>
      </c>
      <c r="Y60" s="98"/>
    </row>
    <row r="61" spans="1:25" ht="12.75" customHeight="1" x14ac:dyDescent="0.15">
      <c r="A61" s="182"/>
      <c r="B61" s="170"/>
      <c r="C61" s="99"/>
      <c r="D61" s="171"/>
      <c r="E61" s="171"/>
      <c r="F61" s="171"/>
      <c r="G61" s="173"/>
      <c r="H61" s="100">
        <v>1.7</v>
      </c>
      <c r="I61" s="99" t="s">
        <v>245</v>
      </c>
      <c r="J61" s="100">
        <f t="shared" si="0"/>
        <v>1.28</v>
      </c>
      <c r="K61" s="99" t="s">
        <v>245</v>
      </c>
      <c r="L61" s="102"/>
      <c r="M61" s="105"/>
      <c r="N61" s="182"/>
      <c r="O61" s="170"/>
      <c r="P61" s="99"/>
      <c r="Q61" s="171"/>
      <c r="R61" s="171"/>
      <c r="S61" s="171"/>
      <c r="T61" s="169"/>
      <c r="U61" s="100">
        <v>1.5</v>
      </c>
      <c r="V61" s="99" t="s">
        <v>245</v>
      </c>
      <c r="W61" s="100">
        <f t="shared" si="1"/>
        <v>1.1299999999999999</v>
      </c>
      <c r="X61" s="99" t="s">
        <v>245</v>
      </c>
      <c r="Y61" s="102"/>
    </row>
    <row r="62" spans="1:25" ht="12.75" customHeight="1" x14ac:dyDescent="0.15">
      <c r="A62" s="176">
        <v>12</v>
      </c>
      <c r="B62" s="170" t="s">
        <v>270</v>
      </c>
      <c r="C62" s="110" t="s">
        <v>178</v>
      </c>
      <c r="D62" s="171" t="s">
        <v>321</v>
      </c>
      <c r="E62" s="171" t="s">
        <v>322</v>
      </c>
      <c r="F62" s="171" t="s">
        <v>327</v>
      </c>
      <c r="G62" s="173" t="s">
        <v>324</v>
      </c>
      <c r="H62" s="103">
        <v>563</v>
      </c>
      <c r="I62" s="90" t="s">
        <v>237</v>
      </c>
      <c r="J62" s="89">
        <f>IF(H62="","",H62*0.75)</f>
        <v>422.25</v>
      </c>
      <c r="K62" s="90" t="s">
        <v>237</v>
      </c>
      <c r="L62" s="93" t="s">
        <v>243</v>
      </c>
      <c r="M62" s="91"/>
      <c r="N62" s="176">
        <v>27</v>
      </c>
      <c r="O62" s="170" t="s">
        <v>283</v>
      </c>
      <c r="P62" s="107" t="s">
        <v>188</v>
      </c>
      <c r="Q62" s="171" t="s">
        <v>328</v>
      </c>
      <c r="R62" s="171" t="s">
        <v>329</v>
      </c>
      <c r="S62" s="171" t="s">
        <v>330</v>
      </c>
      <c r="T62" s="167" t="s">
        <v>331</v>
      </c>
      <c r="U62" s="103">
        <v>580</v>
      </c>
      <c r="V62" s="90" t="s">
        <v>237</v>
      </c>
      <c r="W62" s="89">
        <f>IF(U62="","",U62*0.75)</f>
        <v>435</v>
      </c>
      <c r="X62" s="90" t="s">
        <v>237</v>
      </c>
      <c r="Y62" s="93" t="s">
        <v>243</v>
      </c>
    </row>
    <row r="63" spans="1:25" ht="12.75" customHeight="1" x14ac:dyDescent="0.15">
      <c r="A63" s="182"/>
      <c r="B63" s="170"/>
      <c r="C63" s="94" t="s">
        <v>181</v>
      </c>
      <c r="D63" s="171"/>
      <c r="E63" s="171"/>
      <c r="F63" s="171"/>
      <c r="G63" s="173"/>
      <c r="H63" s="95">
        <v>23.9</v>
      </c>
      <c r="I63" s="94" t="s">
        <v>245</v>
      </c>
      <c r="J63" s="95">
        <f>IF(H63="","",ROUND(H63*0.75,2))</f>
        <v>17.93</v>
      </c>
      <c r="K63" s="94" t="s">
        <v>245</v>
      </c>
      <c r="L63" s="98" t="s">
        <v>326</v>
      </c>
      <c r="M63" s="105"/>
      <c r="N63" s="182"/>
      <c r="O63" s="170"/>
      <c r="P63" s="94" t="s">
        <v>191</v>
      </c>
      <c r="Q63" s="171"/>
      <c r="R63" s="171"/>
      <c r="S63" s="171"/>
      <c r="T63" s="168"/>
      <c r="U63" s="95">
        <v>21</v>
      </c>
      <c r="V63" s="94" t="s">
        <v>245</v>
      </c>
      <c r="W63" s="95">
        <f>IF(U63="","",ROUND(U63*0.75,2))</f>
        <v>15.75</v>
      </c>
      <c r="X63" s="94" t="s">
        <v>245</v>
      </c>
      <c r="Y63" s="98" t="s">
        <v>332</v>
      </c>
    </row>
    <row r="64" spans="1:25" ht="12.75" customHeight="1" x14ac:dyDescent="0.15">
      <c r="A64" s="182"/>
      <c r="B64" s="170"/>
      <c r="C64" s="94" t="s">
        <v>309</v>
      </c>
      <c r="D64" s="171"/>
      <c r="E64" s="171"/>
      <c r="F64" s="171"/>
      <c r="G64" s="173"/>
      <c r="H64" s="95">
        <v>15.6</v>
      </c>
      <c r="I64" s="94" t="s">
        <v>245</v>
      </c>
      <c r="J64" s="95">
        <f t="shared" si="0"/>
        <v>11.7</v>
      </c>
      <c r="K64" s="94" t="s">
        <v>245</v>
      </c>
      <c r="L64" s="98"/>
      <c r="M64" s="105"/>
      <c r="N64" s="182"/>
      <c r="O64" s="170"/>
      <c r="P64" s="94" t="s">
        <v>309</v>
      </c>
      <c r="Q64" s="171"/>
      <c r="R64" s="171"/>
      <c r="S64" s="171"/>
      <c r="T64" s="168"/>
      <c r="U64" s="95">
        <v>18.7</v>
      </c>
      <c r="V64" s="94" t="s">
        <v>245</v>
      </c>
      <c r="W64" s="95">
        <f t="shared" si="1"/>
        <v>14.03</v>
      </c>
      <c r="X64" s="94" t="s">
        <v>245</v>
      </c>
      <c r="Y64" s="98" t="s">
        <v>249</v>
      </c>
    </row>
    <row r="65" spans="1:25" ht="12.75" customHeight="1" x14ac:dyDescent="0.15">
      <c r="A65" s="182"/>
      <c r="B65" s="170"/>
      <c r="C65" s="94" t="s">
        <v>184</v>
      </c>
      <c r="D65" s="171"/>
      <c r="E65" s="171"/>
      <c r="F65" s="171"/>
      <c r="G65" s="173"/>
      <c r="H65" s="95">
        <v>80.3</v>
      </c>
      <c r="I65" s="94" t="s">
        <v>245</v>
      </c>
      <c r="J65" s="95">
        <f t="shared" si="0"/>
        <v>60.23</v>
      </c>
      <c r="K65" s="94" t="s">
        <v>245</v>
      </c>
      <c r="L65" s="98"/>
      <c r="M65" s="105"/>
      <c r="N65" s="182"/>
      <c r="O65" s="170"/>
      <c r="P65" s="94"/>
      <c r="Q65" s="171"/>
      <c r="R65" s="171"/>
      <c r="S65" s="171"/>
      <c r="T65" s="168"/>
      <c r="U65" s="95">
        <v>78.5</v>
      </c>
      <c r="V65" s="94" t="s">
        <v>245</v>
      </c>
      <c r="W65" s="95">
        <f t="shared" si="1"/>
        <v>58.88</v>
      </c>
      <c r="X65" s="94" t="s">
        <v>245</v>
      </c>
      <c r="Y65" s="98"/>
    </row>
    <row r="66" spans="1:25" ht="12.75" customHeight="1" x14ac:dyDescent="0.15">
      <c r="A66" s="182"/>
      <c r="B66" s="170"/>
      <c r="C66" s="99"/>
      <c r="D66" s="171"/>
      <c r="E66" s="171"/>
      <c r="F66" s="171"/>
      <c r="G66" s="173"/>
      <c r="H66" s="100">
        <v>1.5</v>
      </c>
      <c r="I66" s="99" t="s">
        <v>245</v>
      </c>
      <c r="J66" s="100">
        <f t="shared" si="0"/>
        <v>1.1299999999999999</v>
      </c>
      <c r="K66" s="99" t="s">
        <v>245</v>
      </c>
      <c r="L66" s="102"/>
      <c r="M66" s="105"/>
      <c r="N66" s="182"/>
      <c r="O66" s="170"/>
      <c r="P66" s="99"/>
      <c r="Q66" s="171"/>
      <c r="R66" s="171"/>
      <c r="S66" s="171"/>
      <c r="T66" s="169"/>
      <c r="U66" s="100">
        <v>1.1000000000000001</v>
      </c>
      <c r="V66" s="99" t="s">
        <v>245</v>
      </c>
      <c r="W66" s="100">
        <f t="shared" si="1"/>
        <v>0.83</v>
      </c>
      <c r="X66" s="99" t="s">
        <v>245</v>
      </c>
      <c r="Y66" s="102"/>
    </row>
    <row r="67" spans="1:25" ht="12.75" customHeight="1" x14ac:dyDescent="0.15">
      <c r="A67" s="176">
        <v>13</v>
      </c>
      <c r="B67" s="170" t="s">
        <v>283</v>
      </c>
      <c r="C67" s="107" t="s">
        <v>188</v>
      </c>
      <c r="D67" s="171" t="s">
        <v>328</v>
      </c>
      <c r="E67" s="171" t="s">
        <v>329</v>
      </c>
      <c r="F67" s="171" t="s">
        <v>330</v>
      </c>
      <c r="G67" s="173" t="s">
        <v>331</v>
      </c>
      <c r="H67" s="103">
        <v>580</v>
      </c>
      <c r="I67" s="90" t="s">
        <v>237</v>
      </c>
      <c r="J67" s="89">
        <f>IF(H67="","",H67*0.75)</f>
        <v>435</v>
      </c>
      <c r="K67" s="90" t="s">
        <v>237</v>
      </c>
      <c r="L67" s="93" t="s">
        <v>243</v>
      </c>
      <c r="M67" s="91"/>
      <c r="N67" s="176">
        <v>28</v>
      </c>
      <c r="O67" s="170" t="s">
        <v>288</v>
      </c>
      <c r="P67" s="92" t="s">
        <v>333</v>
      </c>
      <c r="Q67" s="171" t="s">
        <v>334</v>
      </c>
      <c r="R67" s="171" t="s">
        <v>335</v>
      </c>
      <c r="S67" s="171" t="s">
        <v>336</v>
      </c>
      <c r="T67" s="167" t="s">
        <v>337</v>
      </c>
      <c r="U67" s="103">
        <v>578</v>
      </c>
      <c r="V67" s="90" t="s">
        <v>237</v>
      </c>
      <c r="W67" s="89">
        <f>IF(U67="","",U67*0.75)</f>
        <v>433.5</v>
      </c>
      <c r="X67" s="90" t="s">
        <v>237</v>
      </c>
      <c r="Y67" s="174"/>
    </row>
    <row r="68" spans="1:25" ht="12.75" customHeight="1" x14ac:dyDescent="0.15">
      <c r="A68" s="182"/>
      <c r="B68" s="170"/>
      <c r="C68" s="94" t="s">
        <v>191</v>
      </c>
      <c r="D68" s="171"/>
      <c r="E68" s="171"/>
      <c r="F68" s="171"/>
      <c r="G68" s="173"/>
      <c r="H68" s="95">
        <v>21</v>
      </c>
      <c r="I68" s="94" t="s">
        <v>245</v>
      </c>
      <c r="J68" s="95">
        <f>IF(H68="","",ROUND(H68*0.75,2))</f>
        <v>15.75</v>
      </c>
      <c r="K68" s="94" t="s">
        <v>245</v>
      </c>
      <c r="L68" s="98" t="s">
        <v>338</v>
      </c>
      <c r="M68" s="105"/>
      <c r="N68" s="182"/>
      <c r="O68" s="170"/>
      <c r="P68" s="94" t="s">
        <v>339</v>
      </c>
      <c r="Q68" s="171"/>
      <c r="R68" s="171"/>
      <c r="S68" s="171"/>
      <c r="T68" s="168"/>
      <c r="U68" s="95">
        <v>25.3</v>
      </c>
      <c r="V68" s="94" t="s">
        <v>245</v>
      </c>
      <c r="W68" s="95">
        <f>IF(U68="","",ROUND(U68*0.75,2))</f>
        <v>18.98</v>
      </c>
      <c r="X68" s="94" t="s">
        <v>245</v>
      </c>
      <c r="Y68" s="174"/>
    </row>
    <row r="69" spans="1:25" ht="12.75" customHeight="1" x14ac:dyDescent="0.15">
      <c r="A69" s="182"/>
      <c r="B69" s="170"/>
      <c r="C69" s="94" t="s">
        <v>309</v>
      </c>
      <c r="D69" s="171"/>
      <c r="E69" s="171"/>
      <c r="F69" s="171"/>
      <c r="G69" s="173"/>
      <c r="H69" s="95">
        <v>18.7</v>
      </c>
      <c r="I69" s="94" t="s">
        <v>245</v>
      </c>
      <c r="J69" s="95">
        <f t="shared" si="0"/>
        <v>14.03</v>
      </c>
      <c r="K69" s="94" t="s">
        <v>245</v>
      </c>
      <c r="L69" s="98" t="s">
        <v>249</v>
      </c>
      <c r="M69" s="105"/>
      <c r="N69" s="182"/>
      <c r="O69" s="170"/>
      <c r="P69" s="94" t="s">
        <v>303</v>
      </c>
      <c r="Q69" s="171"/>
      <c r="R69" s="171"/>
      <c r="S69" s="171"/>
      <c r="T69" s="168"/>
      <c r="U69" s="95">
        <v>13.3</v>
      </c>
      <c r="V69" s="94" t="s">
        <v>245</v>
      </c>
      <c r="W69" s="95">
        <f t="shared" si="1"/>
        <v>9.98</v>
      </c>
      <c r="X69" s="94" t="s">
        <v>245</v>
      </c>
      <c r="Y69" s="174"/>
    </row>
    <row r="70" spans="1:25" ht="12.75" customHeight="1" x14ac:dyDescent="0.15">
      <c r="A70" s="182"/>
      <c r="B70" s="170"/>
      <c r="C70" s="94"/>
      <c r="D70" s="171"/>
      <c r="E70" s="171"/>
      <c r="F70" s="171"/>
      <c r="G70" s="173"/>
      <c r="H70" s="95">
        <v>78.5</v>
      </c>
      <c r="I70" s="94" t="s">
        <v>245</v>
      </c>
      <c r="J70" s="95">
        <f t="shared" si="0"/>
        <v>58.88</v>
      </c>
      <c r="K70" s="94" t="s">
        <v>245</v>
      </c>
      <c r="L70" s="98"/>
      <c r="M70" s="105"/>
      <c r="N70" s="182"/>
      <c r="O70" s="170"/>
      <c r="P70" s="94" t="s">
        <v>62</v>
      </c>
      <c r="Q70" s="171"/>
      <c r="R70" s="171"/>
      <c r="S70" s="171"/>
      <c r="T70" s="168"/>
      <c r="U70" s="95">
        <v>86.4</v>
      </c>
      <c r="V70" s="94" t="s">
        <v>245</v>
      </c>
      <c r="W70" s="95">
        <f t="shared" si="1"/>
        <v>64.8</v>
      </c>
      <c r="X70" s="94" t="s">
        <v>245</v>
      </c>
      <c r="Y70" s="174"/>
    </row>
    <row r="71" spans="1:25" ht="12.75" customHeight="1" x14ac:dyDescent="0.15">
      <c r="A71" s="182"/>
      <c r="B71" s="170"/>
      <c r="C71" s="99"/>
      <c r="D71" s="171"/>
      <c r="E71" s="171"/>
      <c r="F71" s="171"/>
      <c r="G71" s="173"/>
      <c r="H71" s="100">
        <v>1.1000000000000001</v>
      </c>
      <c r="I71" s="99" t="s">
        <v>245</v>
      </c>
      <c r="J71" s="100">
        <f t="shared" si="0"/>
        <v>0.83</v>
      </c>
      <c r="K71" s="99" t="s">
        <v>245</v>
      </c>
      <c r="L71" s="102"/>
      <c r="M71" s="105"/>
      <c r="N71" s="182"/>
      <c r="O71" s="170"/>
      <c r="P71" s="99"/>
      <c r="Q71" s="171"/>
      <c r="R71" s="171"/>
      <c r="S71" s="171"/>
      <c r="T71" s="169"/>
      <c r="U71" s="100">
        <v>1.5</v>
      </c>
      <c r="V71" s="99" t="s">
        <v>245</v>
      </c>
      <c r="W71" s="100">
        <f t="shared" si="1"/>
        <v>1.1299999999999999</v>
      </c>
      <c r="X71" s="99" t="s">
        <v>245</v>
      </c>
      <c r="Y71" s="175"/>
    </row>
    <row r="72" spans="1:25" ht="12.75" customHeight="1" x14ac:dyDescent="0.15">
      <c r="A72" s="176">
        <v>14</v>
      </c>
      <c r="B72" s="170" t="s">
        <v>288</v>
      </c>
      <c r="C72" s="92" t="s">
        <v>333</v>
      </c>
      <c r="D72" s="171" t="s">
        <v>334</v>
      </c>
      <c r="E72" s="171" t="s">
        <v>335</v>
      </c>
      <c r="F72" s="171" t="s">
        <v>336</v>
      </c>
      <c r="G72" s="173" t="s">
        <v>337</v>
      </c>
      <c r="H72" s="103">
        <v>578</v>
      </c>
      <c r="I72" s="90" t="s">
        <v>237</v>
      </c>
      <c r="J72" s="89">
        <f>IF(H72="","",H72*0.75)</f>
        <v>433.5</v>
      </c>
      <c r="K72" s="90" t="s">
        <v>237</v>
      </c>
      <c r="L72" s="174"/>
      <c r="M72" s="91"/>
      <c r="N72" s="176">
        <v>29</v>
      </c>
      <c r="O72" s="170" t="s">
        <v>231</v>
      </c>
      <c r="P72" s="88" t="s">
        <v>232</v>
      </c>
      <c r="Q72" s="171" t="s">
        <v>340</v>
      </c>
      <c r="R72" s="171" t="s">
        <v>341</v>
      </c>
      <c r="S72" s="171" t="s">
        <v>342</v>
      </c>
      <c r="T72" s="167" t="s">
        <v>343</v>
      </c>
      <c r="U72" s="103">
        <v>487</v>
      </c>
      <c r="V72" s="90" t="s">
        <v>237</v>
      </c>
      <c r="W72" s="89">
        <f>IF(U72="","",U72*0.75)</f>
        <v>365.25</v>
      </c>
      <c r="X72" s="90" t="s">
        <v>237</v>
      </c>
      <c r="Y72" s="174"/>
    </row>
    <row r="73" spans="1:25" ht="12.75" customHeight="1" x14ac:dyDescent="0.15">
      <c r="A73" s="182"/>
      <c r="B73" s="170"/>
      <c r="C73" s="94" t="s">
        <v>339</v>
      </c>
      <c r="D73" s="172"/>
      <c r="E73" s="172"/>
      <c r="F73" s="172"/>
      <c r="G73" s="185"/>
      <c r="H73" s="95">
        <v>25.3</v>
      </c>
      <c r="I73" s="94" t="s">
        <v>245</v>
      </c>
      <c r="J73" s="95">
        <f>IF(H73="","",ROUND(H73*0.75,2))</f>
        <v>18.98</v>
      </c>
      <c r="K73" s="94" t="s">
        <v>245</v>
      </c>
      <c r="L73" s="174"/>
      <c r="M73" s="105"/>
      <c r="N73" s="182"/>
      <c r="O73" s="170"/>
      <c r="P73" s="94" t="s">
        <v>244</v>
      </c>
      <c r="Q73" s="172"/>
      <c r="R73" s="172"/>
      <c r="S73" s="172"/>
      <c r="T73" s="168"/>
      <c r="U73" s="95">
        <v>19.2</v>
      </c>
      <c r="V73" s="94" t="s">
        <v>245</v>
      </c>
      <c r="W73" s="95">
        <f>IF(U73="","",ROUND(U73*0.75,2))</f>
        <v>14.4</v>
      </c>
      <c r="X73" s="94" t="s">
        <v>245</v>
      </c>
      <c r="Y73" s="174"/>
    </row>
    <row r="74" spans="1:25" ht="12.75" customHeight="1" x14ac:dyDescent="0.15">
      <c r="A74" s="182"/>
      <c r="B74" s="170"/>
      <c r="C74" s="94" t="s">
        <v>303</v>
      </c>
      <c r="D74" s="172"/>
      <c r="E74" s="172"/>
      <c r="F74" s="172"/>
      <c r="G74" s="185"/>
      <c r="H74" s="95">
        <v>13.3</v>
      </c>
      <c r="I74" s="94" t="s">
        <v>245</v>
      </c>
      <c r="J74" s="95">
        <f t="shared" si="0"/>
        <v>9.98</v>
      </c>
      <c r="K74" s="94" t="s">
        <v>245</v>
      </c>
      <c r="L74" s="174"/>
      <c r="M74" s="105"/>
      <c r="N74" s="182"/>
      <c r="O74" s="170"/>
      <c r="P74" s="94" t="s">
        <v>247</v>
      </c>
      <c r="Q74" s="172"/>
      <c r="R74" s="172"/>
      <c r="S74" s="172"/>
      <c r="T74" s="168"/>
      <c r="U74" s="95">
        <v>15</v>
      </c>
      <c r="V74" s="94" t="s">
        <v>245</v>
      </c>
      <c r="W74" s="95">
        <f>IF(U74="","",ROUND(U74*0.75,2))</f>
        <v>11.25</v>
      </c>
      <c r="X74" s="94" t="s">
        <v>245</v>
      </c>
      <c r="Y74" s="174"/>
    </row>
    <row r="75" spans="1:25" ht="12.75" customHeight="1" x14ac:dyDescent="0.15">
      <c r="A75" s="182"/>
      <c r="B75" s="170"/>
      <c r="C75" s="94" t="s">
        <v>62</v>
      </c>
      <c r="D75" s="172"/>
      <c r="E75" s="172"/>
      <c r="F75" s="172"/>
      <c r="G75" s="185"/>
      <c r="H75" s="95">
        <v>86.4</v>
      </c>
      <c r="I75" s="94" t="s">
        <v>245</v>
      </c>
      <c r="J75" s="95">
        <f t="shared" si="0"/>
        <v>64.8</v>
      </c>
      <c r="K75" s="94" t="s">
        <v>245</v>
      </c>
      <c r="L75" s="174"/>
      <c r="M75" s="105"/>
      <c r="N75" s="182"/>
      <c r="O75" s="170"/>
      <c r="P75" s="94"/>
      <c r="Q75" s="172"/>
      <c r="R75" s="172"/>
      <c r="S75" s="172"/>
      <c r="T75" s="168"/>
      <c r="U75" s="95">
        <v>67.5</v>
      </c>
      <c r="V75" s="94" t="s">
        <v>245</v>
      </c>
      <c r="W75" s="95">
        <f>IF(U75="","",ROUND(U75*0.75,2))</f>
        <v>50.63</v>
      </c>
      <c r="X75" s="94" t="s">
        <v>245</v>
      </c>
      <c r="Y75" s="174"/>
    </row>
    <row r="76" spans="1:25" ht="12.75" customHeight="1" x14ac:dyDescent="0.15">
      <c r="A76" s="182"/>
      <c r="B76" s="170"/>
      <c r="C76" s="99"/>
      <c r="D76" s="172"/>
      <c r="E76" s="172"/>
      <c r="F76" s="172"/>
      <c r="G76" s="185"/>
      <c r="H76" s="100">
        <v>1.5</v>
      </c>
      <c r="I76" s="99" t="s">
        <v>245</v>
      </c>
      <c r="J76" s="100">
        <f t="shared" si="0"/>
        <v>1.1299999999999999</v>
      </c>
      <c r="K76" s="99" t="s">
        <v>245</v>
      </c>
      <c r="L76" s="175"/>
      <c r="M76" s="105"/>
      <c r="N76" s="182"/>
      <c r="O76" s="170"/>
      <c r="P76" s="99"/>
      <c r="Q76" s="172"/>
      <c r="R76" s="172"/>
      <c r="S76" s="172"/>
      <c r="T76" s="169"/>
      <c r="U76" s="100">
        <v>2.8</v>
      </c>
      <c r="V76" s="99" t="s">
        <v>245</v>
      </c>
      <c r="W76" s="100">
        <f>IF(U76="","",ROUND(U76*0.75,2))</f>
        <v>2.1</v>
      </c>
      <c r="X76" s="99" t="s">
        <v>245</v>
      </c>
      <c r="Y76" s="175"/>
    </row>
    <row r="77" spans="1:25" ht="12.75" customHeight="1" x14ac:dyDescent="0.15">
      <c r="A77" s="176">
        <v>15</v>
      </c>
      <c r="B77" s="176" t="s">
        <v>231</v>
      </c>
      <c r="C77" s="88" t="s">
        <v>232</v>
      </c>
      <c r="D77" s="171" t="s">
        <v>340</v>
      </c>
      <c r="E77" s="171" t="s">
        <v>341</v>
      </c>
      <c r="F77" s="171" t="s">
        <v>342</v>
      </c>
      <c r="G77" s="173" t="s">
        <v>343</v>
      </c>
      <c r="H77" s="103">
        <v>487</v>
      </c>
      <c r="I77" s="90" t="s">
        <v>237</v>
      </c>
      <c r="J77" s="89">
        <f>IF(H77="","",H77*0.75)</f>
        <v>365.25</v>
      </c>
      <c r="K77" s="90" t="s">
        <v>237</v>
      </c>
      <c r="L77" s="174"/>
      <c r="M77" s="91"/>
      <c r="N77" s="176">
        <v>30</v>
      </c>
      <c r="O77" s="176" t="s">
        <v>238</v>
      </c>
      <c r="P77" s="92" t="s">
        <v>70</v>
      </c>
      <c r="Q77" s="171" t="s">
        <v>239</v>
      </c>
      <c r="R77" s="171" t="s">
        <v>240</v>
      </c>
      <c r="S77" s="171" t="s">
        <v>241</v>
      </c>
      <c r="T77" s="167" t="s">
        <v>242</v>
      </c>
      <c r="U77" s="103">
        <v>614</v>
      </c>
      <c r="V77" s="90" t="s">
        <v>237</v>
      </c>
      <c r="W77" s="89">
        <f>IF(U77="","",U77*0.75)</f>
        <v>460.5</v>
      </c>
      <c r="X77" s="90" t="s">
        <v>237</v>
      </c>
      <c r="Y77" s="93" t="s">
        <v>243</v>
      </c>
    </row>
    <row r="78" spans="1:25" ht="12.75" customHeight="1" x14ac:dyDescent="0.15">
      <c r="A78" s="176"/>
      <c r="B78" s="176"/>
      <c r="C78" s="94" t="s">
        <v>244</v>
      </c>
      <c r="D78" s="171"/>
      <c r="E78" s="171"/>
      <c r="F78" s="171"/>
      <c r="G78" s="173"/>
      <c r="H78" s="95">
        <v>19.2</v>
      </c>
      <c r="I78" s="94" t="s">
        <v>245</v>
      </c>
      <c r="J78" s="95">
        <f>IF(H78="","",ROUND(H78*0.75,2))</f>
        <v>14.4</v>
      </c>
      <c r="K78" s="94" t="s">
        <v>245</v>
      </c>
      <c r="L78" s="174"/>
      <c r="M78" s="105"/>
      <c r="N78" s="176"/>
      <c r="O78" s="176"/>
      <c r="P78" s="94" t="s">
        <v>78</v>
      </c>
      <c r="Q78" s="171"/>
      <c r="R78" s="171"/>
      <c r="S78" s="171"/>
      <c r="T78" s="168"/>
      <c r="U78" s="95">
        <v>20.8</v>
      </c>
      <c r="V78" s="94" t="s">
        <v>245</v>
      </c>
      <c r="W78" s="95">
        <f t="shared" ref="W78:W86" si="2">IF(U78="","",ROUND(U78*0.75,2))</f>
        <v>15.6</v>
      </c>
      <c r="X78" s="94" t="s">
        <v>245</v>
      </c>
      <c r="Y78" s="98" t="s">
        <v>325</v>
      </c>
    </row>
    <row r="79" spans="1:25" ht="12.75" customHeight="1" x14ac:dyDescent="0.15">
      <c r="A79" s="176"/>
      <c r="B79" s="176"/>
      <c r="C79" s="94" t="s">
        <v>247</v>
      </c>
      <c r="D79" s="171"/>
      <c r="E79" s="171"/>
      <c r="F79" s="171"/>
      <c r="G79" s="173"/>
      <c r="H79" s="95">
        <v>15</v>
      </c>
      <c r="I79" s="94" t="s">
        <v>245</v>
      </c>
      <c r="J79" s="95">
        <f>IF(H79="","",ROUND(H79*0.75,2))</f>
        <v>11.25</v>
      </c>
      <c r="K79" s="94" t="s">
        <v>245</v>
      </c>
      <c r="L79" s="174"/>
      <c r="M79" s="105"/>
      <c r="N79" s="176"/>
      <c r="O79" s="176"/>
      <c r="P79" s="94" t="s">
        <v>248</v>
      </c>
      <c r="Q79" s="171"/>
      <c r="R79" s="171"/>
      <c r="S79" s="171"/>
      <c r="T79" s="168"/>
      <c r="U79" s="95">
        <v>18</v>
      </c>
      <c r="V79" s="94" t="s">
        <v>245</v>
      </c>
      <c r="W79" s="95">
        <f t="shared" si="2"/>
        <v>13.5</v>
      </c>
      <c r="X79" s="94" t="s">
        <v>245</v>
      </c>
      <c r="Y79" s="98"/>
    </row>
    <row r="80" spans="1:25" ht="12.75" customHeight="1" x14ac:dyDescent="0.15">
      <c r="A80" s="176"/>
      <c r="B80" s="176"/>
      <c r="C80" s="94"/>
      <c r="D80" s="171"/>
      <c r="E80" s="171"/>
      <c r="F80" s="171"/>
      <c r="G80" s="173"/>
      <c r="H80" s="95">
        <v>67.5</v>
      </c>
      <c r="I80" s="94" t="s">
        <v>245</v>
      </c>
      <c r="J80" s="95">
        <f>IF(H80="","",ROUND(H80*0.75,2))</f>
        <v>50.63</v>
      </c>
      <c r="K80" s="94" t="s">
        <v>245</v>
      </c>
      <c r="L80" s="174"/>
      <c r="M80" s="105"/>
      <c r="N80" s="176"/>
      <c r="O80" s="176"/>
      <c r="P80" s="94" t="s">
        <v>85</v>
      </c>
      <c r="Q80" s="171"/>
      <c r="R80" s="171"/>
      <c r="S80" s="171"/>
      <c r="T80" s="168"/>
      <c r="U80" s="95">
        <v>88.8</v>
      </c>
      <c r="V80" s="94" t="s">
        <v>245</v>
      </c>
      <c r="W80" s="95">
        <f t="shared" si="2"/>
        <v>66.599999999999994</v>
      </c>
      <c r="X80" s="94" t="s">
        <v>245</v>
      </c>
      <c r="Y80" s="98"/>
    </row>
    <row r="81" spans="1:26" ht="12.75" customHeight="1" x14ac:dyDescent="0.15">
      <c r="A81" s="176"/>
      <c r="B81" s="176"/>
      <c r="C81" s="99"/>
      <c r="D81" s="171"/>
      <c r="E81" s="171"/>
      <c r="F81" s="171"/>
      <c r="G81" s="173"/>
      <c r="H81" s="100">
        <v>2.8</v>
      </c>
      <c r="I81" s="99" t="s">
        <v>245</v>
      </c>
      <c r="J81" s="100">
        <f>IF(H81="","",ROUND(H81*0.75,2))</f>
        <v>2.1</v>
      </c>
      <c r="K81" s="99" t="s">
        <v>245</v>
      </c>
      <c r="L81" s="175"/>
      <c r="M81" s="105"/>
      <c r="N81" s="176"/>
      <c r="O81" s="176"/>
      <c r="P81" s="99"/>
      <c r="Q81" s="171"/>
      <c r="R81" s="171"/>
      <c r="S81" s="171"/>
      <c r="T81" s="169"/>
      <c r="U81" s="100">
        <v>2.1</v>
      </c>
      <c r="V81" s="99" t="s">
        <v>245</v>
      </c>
      <c r="W81" s="100">
        <f t="shared" si="2"/>
        <v>1.58</v>
      </c>
      <c r="X81" s="99" t="s">
        <v>245</v>
      </c>
      <c r="Y81" s="102"/>
    </row>
    <row r="82" spans="1:26" ht="12.75" customHeight="1" x14ac:dyDescent="0.15">
      <c r="A82" s="176" t="s">
        <v>344</v>
      </c>
      <c r="B82" s="176"/>
      <c r="C82" s="85" t="s">
        <v>345</v>
      </c>
      <c r="D82" s="111" t="s">
        <v>346</v>
      </c>
      <c r="E82" s="112"/>
      <c r="F82" s="112"/>
      <c r="G82" s="113"/>
      <c r="H82" s="97"/>
      <c r="I82" s="105"/>
      <c r="J82" s="97"/>
      <c r="K82" s="105"/>
      <c r="M82" s="105"/>
      <c r="N82" s="176">
        <v>31</v>
      </c>
      <c r="O82" s="176" t="s">
        <v>251</v>
      </c>
      <c r="P82" s="106" t="s">
        <v>100</v>
      </c>
      <c r="Q82" s="171" t="s">
        <v>347</v>
      </c>
      <c r="R82" s="171" t="s">
        <v>253</v>
      </c>
      <c r="S82" s="171" t="s">
        <v>254</v>
      </c>
      <c r="T82" s="167" t="s">
        <v>348</v>
      </c>
      <c r="U82" s="103">
        <v>655</v>
      </c>
      <c r="V82" s="90" t="s">
        <v>237</v>
      </c>
      <c r="W82" s="89">
        <f>IF(U82="","",U82*0.75)</f>
        <v>491.25</v>
      </c>
      <c r="X82" s="90" t="s">
        <v>237</v>
      </c>
      <c r="Y82" s="93" t="s">
        <v>243</v>
      </c>
    </row>
    <row r="83" spans="1:26" ht="12.75" customHeight="1" x14ac:dyDescent="0.15">
      <c r="A83" s="176"/>
      <c r="B83" s="176"/>
      <c r="C83" s="85" t="s">
        <v>349</v>
      </c>
      <c r="D83" s="114" t="s">
        <v>350</v>
      </c>
      <c r="E83" s="114" t="s">
        <v>351</v>
      </c>
      <c r="F83" s="114" t="s">
        <v>352</v>
      </c>
      <c r="G83" s="114" t="s">
        <v>353</v>
      </c>
      <c r="H83" s="114" t="s">
        <v>354</v>
      </c>
      <c r="I83" s="105"/>
      <c r="J83" s="115"/>
      <c r="K83" s="105"/>
      <c r="M83" s="105"/>
      <c r="N83" s="176"/>
      <c r="O83" s="176"/>
      <c r="P83" s="94" t="s">
        <v>105</v>
      </c>
      <c r="Q83" s="171"/>
      <c r="R83" s="171"/>
      <c r="S83" s="171"/>
      <c r="T83" s="168"/>
      <c r="U83" s="95">
        <v>27.3</v>
      </c>
      <c r="V83" s="94" t="s">
        <v>245</v>
      </c>
      <c r="W83" s="95">
        <f>IF(U83="","",ROUND(U83*0.75,2))</f>
        <v>20.48</v>
      </c>
      <c r="X83" s="94" t="s">
        <v>245</v>
      </c>
      <c r="Y83" s="98" t="s">
        <v>355</v>
      </c>
      <c r="Z83" s="105"/>
    </row>
    <row r="84" spans="1:26" ht="12.75" customHeight="1" x14ac:dyDescent="0.15">
      <c r="A84" s="116" t="s">
        <v>356</v>
      </c>
      <c r="B84" s="117" t="s">
        <v>357</v>
      </c>
      <c r="C84" s="118" t="s">
        <v>358</v>
      </c>
      <c r="D84" s="119">
        <f>18531/31</f>
        <v>597.77419354838707</v>
      </c>
      <c r="E84" s="120">
        <f>712.3/31</f>
        <v>22.977419354838709</v>
      </c>
      <c r="F84" s="120">
        <f>558.7/31</f>
        <v>18.022580645161291</v>
      </c>
      <c r="G84" s="120">
        <f>54.8/31</f>
        <v>1.7677419354838708</v>
      </c>
      <c r="H84" s="120">
        <f>2596.1/31</f>
        <v>83.745161290322571</v>
      </c>
      <c r="I84" s="105"/>
      <c r="J84" s="121"/>
      <c r="K84" s="105"/>
      <c r="M84" s="105"/>
      <c r="N84" s="176"/>
      <c r="O84" s="176"/>
      <c r="P84" s="94" t="s">
        <v>258</v>
      </c>
      <c r="Q84" s="171"/>
      <c r="R84" s="171"/>
      <c r="S84" s="171"/>
      <c r="T84" s="168"/>
      <c r="U84" s="95">
        <v>21.1</v>
      </c>
      <c r="V84" s="94" t="s">
        <v>245</v>
      </c>
      <c r="W84" s="95">
        <f t="shared" si="2"/>
        <v>15.83</v>
      </c>
      <c r="X84" s="94" t="s">
        <v>245</v>
      </c>
      <c r="Y84" s="98"/>
      <c r="Z84" s="105"/>
    </row>
    <row r="85" spans="1:26" ht="12.75" customHeight="1" x14ac:dyDescent="0.15">
      <c r="A85" s="116" t="s">
        <v>359</v>
      </c>
      <c r="B85" s="117" t="s">
        <v>357</v>
      </c>
      <c r="C85" s="118" t="s">
        <v>360</v>
      </c>
      <c r="D85" s="119">
        <f>+D84*0.75</f>
        <v>448.33064516129031</v>
      </c>
      <c r="E85" s="120">
        <f>+E84*0.75</f>
        <v>17.233064516129033</v>
      </c>
      <c r="F85" s="120">
        <f>+F84*0.75</f>
        <v>13.516935483870968</v>
      </c>
      <c r="G85" s="120">
        <f>+G84*0.75</f>
        <v>1.3258064516129031</v>
      </c>
      <c r="H85" s="120">
        <f>+H84*0.75</f>
        <v>62.808870967741925</v>
      </c>
      <c r="I85" s="105"/>
      <c r="J85" s="121"/>
      <c r="K85" s="105"/>
      <c r="M85" s="105"/>
      <c r="N85" s="176"/>
      <c r="O85" s="176"/>
      <c r="P85" s="94"/>
      <c r="Q85" s="171"/>
      <c r="R85" s="171"/>
      <c r="S85" s="171"/>
      <c r="T85" s="168"/>
      <c r="U85" s="95">
        <v>86.7</v>
      </c>
      <c r="V85" s="94" t="s">
        <v>361</v>
      </c>
      <c r="W85" s="95">
        <f t="shared" si="2"/>
        <v>65.03</v>
      </c>
      <c r="X85" s="94" t="s">
        <v>361</v>
      </c>
      <c r="Y85" s="98"/>
      <c r="Z85" s="105"/>
    </row>
    <row r="86" spans="1:26" ht="12.75" customHeight="1" x14ac:dyDescent="0.15">
      <c r="A86" s="122"/>
      <c r="B86" s="123"/>
      <c r="C86" s="124"/>
      <c r="D86" s="125"/>
      <c r="E86" s="126"/>
      <c r="F86" s="126"/>
      <c r="G86" s="126"/>
      <c r="H86" s="121"/>
      <c r="I86" s="105"/>
      <c r="J86" s="121"/>
      <c r="K86" s="105"/>
      <c r="M86" s="105"/>
      <c r="N86" s="176"/>
      <c r="O86" s="176"/>
      <c r="P86" s="99"/>
      <c r="Q86" s="171"/>
      <c r="R86" s="171"/>
      <c r="S86" s="171"/>
      <c r="T86" s="169"/>
      <c r="U86" s="100">
        <v>1.8</v>
      </c>
      <c r="V86" s="99" t="s">
        <v>245</v>
      </c>
      <c r="W86" s="100">
        <f t="shared" si="2"/>
        <v>1.35</v>
      </c>
      <c r="X86" s="99" t="s">
        <v>245</v>
      </c>
      <c r="Y86" s="102"/>
      <c r="Z86" s="105"/>
    </row>
    <row r="87" spans="1:26" ht="12.75" customHeight="1" x14ac:dyDescent="0.15">
      <c r="A87" s="127"/>
      <c r="I87" s="105"/>
      <c r="K87" s="105"/>
      <c r="M87" s="105"/>
      <c r="N87" s="186" t="s">
        <v>362</v>
      </c>
      <c r="O87" s="186"/>
      <c r="P87" s="186"/>
      <c r="Q87" s="186"/>
      <c r="R87" s="186"/>
      <c r="S87" s="186"/>
      <c r="T87" s="186"/>
      <c r="U87" s="186"/>
      <c r="V87" s="186"/>
      <c r="W87" s="128"/>
      <c r="X87" s="91"/>
      <c r="Y87" s="129"/>
      <c r="Z87" s="105"/>
    </row>
    <row r="88" spans="1:26" ht="12.75" customHeight="1" x14ac:dyDescent="0.15">
      <c r="A88" s="127"/>
      <c r="N88" s="187"/>
      <c r="O88" s="187"/>
      <c r="P88" s="187"/>
      <c r="Q88" s="187"/>
      <c r="R88" s="187"/>
      <c r="S88" s="187"/>
      <c r="T88" s="187"/>
      <c r="U88" s="187"/>
      <c r="V88" s="187"/>
      <c r="W88" s="130"/>
      <c r="X88" s="97"/>
      <c r="Y88" s="129"/>
      <c r="Z88" s="105"/>
    </row>
    <row r="89" spans="1:26" ht="12.75" customHeight="1" x14ac:dyDescent="0.15">
      <c r="N89" s="131" t="s">
        <v>363</v>
      </c>
      <c r="O89" s="132"/>
      <c r="P89" s="133"/>
      <c r="Q89" s="134"/>
      <c r="R89" s="134"/>
      <c r="S89" s="134"/>
      <c r="T89" s="134"/>
      <c r="U89" s="135"/>
      <c r="V89" s="97"/>
      <c r="W89" s="130"/>
      <c r="X89" s="97"/>
      <c r="Y89" s="134"/>
    </row>
    <row r="90" spans="1:26" ht="12.75" customHeight="1" x14ac:dyDescent="0.15">
      <c r="N90" s="136" t="s">
        <v>364</v>
      </c>
      <c r="O90" s="132"/>
      <c r="P90" s="133"/>
      <c r="Q90" s="134"/>
      <c r="R90" s="134"/>
      <c r="S90" s="134"/>
      <c r="T90" s="134"/>
      <c r="U90" s="135"/>
      <c r="V90" s="97"/>
      <c r="W90" s="130"/>
      <c r="X90" s="97"/>
      <c r="Y90" s="134"/>
    </row>
    <row r="91" spans="1:26" x14ac:dyDescent="0.15">
      <c r="N91" s="91" t="s">
        <v>365</v>
      </c>
      <c r="O91" s="137"/>
      <c r="P91" s="137"/>
      <c r="Q91" s="137"/>
      <c r="R91" s="137"/>
      <c r="S91" s="137"/>
      <c r="T91" s="137"/>
      <c r="U91" s="137"/>
      <c r="V91" s="91"/>
      <c r="W91" s="91"/>
      <c r="X91" s="91"/>
      <c r="Y91" s="137"/>
    </row>
    <row r="92" spans="1:26" x14ac:dyDescent="0.15">
      <c r="N92" s="91" t="s">
        <v>366</v>
      </c>
      <c r="O92" s="137"/>
      <c r="P92" s="137"/>
      <c r="Q92" s="137"/>
      <c r="R92" s="137"/>
      <c r="S92" s="137"/>
      <c r="T92" s="137"/>
      <c r="U92" s="137"/>
      <c r="V92" s="105"/>
      <c r="W92" s="105"/>
      <c r="X92" s="105"/>
      <c r="Y92" s="137"/>
    </row>
    <row r="93" spans="1:26" x14ac:dyDescent="0.15">
      <c r="N93" s="91" t="s">
        <v>367</v>
      </c>
      <c r="O93" s="97"/>
      <c r="P93" s="105"/>
      <c r="Q93" s="138"/>
      <c r="R93" s="138"/>
      <c r="S93" s="138"/>
      <c r="T93" s="139"/>
      <c r="U93" s="121"/>
      <c r="V93" s="105"/>
      <c r="W93" s="121"/>
      <c r="X93" s="105"/>
      <c r="Y93" s="139"/>
    </row>
    <row r="94" spans="1:26" x14ac:dyDescent="0.15">
      <c r="N94" s="127" t="s">
        <v>368</v>
      </c>
      <c r="O94" s="97"/>
      <c r="P94" s="105"/>
      <c r="Q94" s="138"/>
      <c r="R94" s="138"/>
      <c r="S94" s="138"/>
      <c r="T94" s="139"/>
      <c r="U94" s="121"/>
      <c r="V94" s="105"/>
      <c r="W94" s="121"/>
      <c r="X94" s="105"/>
      <c r="Y94" s="139"/>
    </row>
    <row r="95" spans="1:26" x14ac:dyDescent="0.15">
      <c r="N95" s="127" t="s">
        <v>369</v>
      </c>
      <c r="O95" s="105"/>
      <c r="P95" s="105"/>
      <c r="Q95" s="105"/>
      <c r="R95" s="105"/>
      <c r="S95" s="105"/>
      <c r="T95" s="105"/>
      <c r="U95" s="121"/>
      <c r="V95" s="105"/>
      <c r="W95" s="121"/>
      <c r="X95" s="105"/>
      <c r="Y95" s="105"/>
    </row>
    <row r="96" spans="1:26" x14ac:dyDescent="0.15">
      <c r="N96" s="127" t="s">
        <v>370</v>
      </c>
    </row>
    <row r="97" spans="14:23" x14ac:dyDescent="0.15">
      <c r="N97" s="127" t="s">
        <v>371</v>
      </c>
    </row>
    <row r="99" spans="14:23" x14ac:dyDescent="0.15">
      <c r="R99" s="83"/>
      <c r="U99" s="82"/>
      <c r="W99" s="82"/>
    </row>
    <row r="100" spans="14:23" x14ac:dyDescent="0.15">
      <c r="R100" s="83"/>
      <c r="U100" s="82"/>
      <c r="W100" s="82"/>
    </row>
    <row r="101" spans="14:23" x14ac:dyDescent="0.15">
      <c r="R101" s="83"/>
      <c r="U101" s="82"/>
      <c r="W101" s="82"/>
    </row>
    <row r="102" spans="14:23" x14ac:dyDescent="0.15">
      <c r="R102" s="83"/>
      <c r="U102" s="82"/>
      <c r="W102" s="82"/>
    </row>
    <row r="103" spans="14:23" x14ac:dyDescent="0.15">
      <c r="R103" s="83"/>
      <c r="U103" s="82"/>
      <c r="W103" s="82"/>
    </row>
    <row r="104" spans="14:23" x14ac:dyDescent="0.15">
      <c r="R104" s="83"/>
      <c r="U104" s="82"/>
      <c r="W104" s="82"/>
    </row>
  </sheetData>
  <mergeCells count="220">
    <mergeCell ref="A77:A81"/>
    <mergeCell ref="B77:B81"/>
    <mergeCell ref="D77:D81"/>
    <mergeCell ref="E77:E81"/>
    <mergeCell ref="F77:F81"/>
    <mergeCell ref="N87:V88"/>
    <mergeCell ref="S77:S81"/>
    <mergeCell ref="T77:T81"/>
    <mergeCell ref="A82:B83"/>
    <mergeCell ref="N82:N86"/>
    <mergeCell ref="O82:O86"/>
    <mergeCell ref="Q82:Q86"/>
    <mergeCell ref="R82:R86"/>
    <mergeCell ref="S82:S86"/>
    <mergeCell ref="T82:T86"/>
    <mergeCell ref="G77:G81"/>
    <mergeCell ref="L77:L81"/>
    <mergeCell ref="N77:N81"/>
    <mergeCell ref="O77:O81"/>
    <mergeCell ref="Q77:Q81"/>
    <mergeCell ref="R77:R81"/>
    <mergeCell ref="D67:D71"/>
    <mergeCell ref="E67:E71"/>
    <mergeCell ref="F67:F71"/>
    <mergeCell ref="G67:G71"/>
    <mergeCell ref="Q72:Q76"/>
    <mergeCell ref="R72:R76"/>
    <mergeCell ref="S72:S76"/>
    <mergeCell ref="T72:T76"/>
    <mergeCell ref="Y72:Y76"/>
    <mergeCell ref="A62:A66"/>
    <mergeCell ref="B62:B66"/>
    <mergeCell ref="D62:D66"/>
    <mergeCell ref="E62:E66"/>
    <mergeCell ref="F62:F66"/>
    <mergeCell ref="G62:G66"/>
    <mergeCell ref="Y67:Y71"/>
    <mergeCell ref="A72:A76"/>
    <mergeCell ref="B72:B76"/>
    <mergeCell ref="D72:D76"/>
    <mergeCell ref="E72:E76"/>
    <mergeCell ref="F72:F76"/>
    <mergeCell ref="G72:G76"/>
    <mergeCell ref="L72:L76"/>
    <mergeCell ref="N72:N76"/>
    <mergeCell ref="O72:O76"/>
    <mergeCell ref="N67:N71"/>
    <mergeCell ref="O67:O71"/>
    <mergeCell ref="Q67:Q71"/>
    <mergeCell ref="R67:R71"/>
    <mergeCell ref="S67:S71"/>
    <mergeCell ref="T67:T71"/>
    <mergeCell ref="A67:A71"/>
    <mergeCell ref="B67:B71"/>
    <mergeCell ref="Q57:Q61"/>
    <mergeCell ref="R57:R61"/>
    <mergeCell ref="S57:S61"/>
    <mergeCell ref="T57:T61"/>
    <mergeCell ref="Q52:Q56"/>
    <mergeCell ref="R52:R56"/>
    <mergeCell ref="S52:S56"/>
    <mergeCell ref="T52:T56"/>
    <mergeCell ref="N62:N66"/>
    <mergeCell ref="O62:O66"/>
    <mergeCell ref="Q62:Q66"/>
    <mergeCell ref="R62:R66"/>
    <mergeCell ref="S62:S66"/>
    <mergeCell ref="T62:T66"/>
    <mergeCell ref="A57:A61"/>
    <mergeCell ref="B57:B61"/>
    <mergeCell ref="D57:D61"/>
    <mergeCell ref="E57:E61"/>
    <mergeCell ref="F57:F61"/>
    <mergeCell ref="G57:G61"/>
    <mergeCell ref="S47:S51"/>
    <mergeCell ref="T47:T51"/>
    <mergeCell ref="A52:A56"/>
    <mergeCell ref="B52:B56"/>
    <mergeCell ref="D52:D56"/>
    <mergeCell ref="E52:E56"/>
    <mergeCell ref="F52:F56"/>
    <mergeCell ref="G52:G56"/>
    <mergeCell ref="N52:N56"/>
    <mergeCell ref="O52:O56"/>
    <mergeCell ref="G47:G51"/>
    <mergeCell ref="L47:L51"/>
    <mergeCell ref="N47:N51"/>
    <mergeCell ref="O47:O51"/>
    <mergeCell ref="Q47:Q51"/>
    <mergeCell ref="R47:R51"/>
    <mergeCell ref="N57:N61"/>
    <mergeCell ref="O57:O61"/>
    <mergeCell ref="F37:F41"/>
    <mergeCell ref="G37:G41"/>
    <mergeCell ref="O42:O46"/>
    <mergeCell ref="Q42:Q46"/>
    <mergeCell ref="R42:R46"/>
    <mergeCell ref="S42:S46"/>
    <mergeCell ref="T42:T46"/>
    <mergeCell ref="A47:A51"/>
    <mergeCell ref="B47:B51"/>
    <mergeCell ref="D47:D51"/>
    <mergeCell ref="E47:E51"/>
    <mergeCell ref="F47:F51"/>
    <mergeCell ref="Y32:Y36"/>
    <mergeCell ref="R27:R31"/>
    <mergeCell ref="S27:S31"/>
    <mergeCell ref="T27:T31"/>
    <mergeCell ref="T37:T41"/>
    <mergeCell ref="Y37:Y41"/>
    <mergeCell ref="A42:A46"/>
    <mergeCell ref="B42:B46"/>
    <mergeCell ref="D42:D46"/>
    <mergeCell ref="E42:E46"/>
    <mergeCell ref="F42:F46"/>
    <mergeCell ref="G42:G46"/>
    <mergeCell ref="L42:L46"/>
    <mergeCell ref="N42:N46"/>
    <mergeCell ref="L37:L41"/>
    <mergeCell ref="N37:N41"/>
    <mergeCell ref="O37:O41"/>
    <mergeCell ref="Q37:Q41"/>
    <mergeCell ref="R37:R41"/>
    <mergeCell ref="S37:S41"/>
    <mergeCell ref="A37:A41"/>
    <mergeCell ref="B37:B41"/>
    <mergeCell ref="D37:D41"/>
    <mergeCell ref="E37:E41"/>
    <mergeCell ref="G32:G36"/>
    <mergeCell ref="N32:N36"/>
    <mergeCell ref="T22:T26"/>
    <mergeCell ref="A27:A31"/>
    <mergeCell ref="B27:B31"/>
    <mergeCell ref="D27:D31"/>
    <mergeCell ref="E27:E31"/>
    <mergeCell ref="F27:F31"/>
    <mergeCell ref="G27:G31"/>
    <mergeCell ref="N27:N31"/>
    <mergeCell ref="O27:O31"/>
    <mergeCell ref="Q27:Q31"/>
    <mergeCell ref="G22:G26"/>
    <mergeCell ref="N22:N26"/>
    <mergeCell ref="O22:O26"/>
    <mergeCell ref="Q22:Q26"/>
    <mergeCell ref="R22:R26"/>
    <mergeCell ref="S22:S26"/>
    <mergeCell ref="O32:O36"/>
    <mergeCell ref="Q32:Q36"/>
    <mergeCell ref="R32:R36"/>
    <mergeCell ref="S32:S36"/>
    <mergeCell ref="T32:T36"/>
    <mergeCell ref="A22:A26"/>
    <mergeCell ref="B22:B26"/>
    <mergeCell ref="D22:D26"/>
    <mergeCell ref="E22:E26"/>
    <mergeCell ref="F22:F26"/>
    <mergeCell ref="A32:A36"/>
    <mergeCell ref="B32:B36"/>
    <mergeCell ref="D32:D36"/>
    <mergeCell ref="E32:E36"/>
    <mergeCell ref="F32:F36"/>
    <mergeCell ref="T12:T16"/>
    <mergeCell ref="A17:A21"/>
    <mergeCell ref="B17:B21"/>
    <mergeCell ref="D17:D21"/>
    <mergeCell ref="E17:E21"/>
    <mergeCell ref="F17:F21"/>
    <mergeCell ref="G17:G21"/>
    <mergeCell ref="N17:N21"/>
    <mergeCell ref="O17:O21"/>
    <mergeCell ref="Q17:Q21"/>
    <mergeCell ref="R17:R21"/>
    <mergeCell ref="S17:S21"/>
    <mergeCell ref="T17:T21"/>
    <mergeCell ref="T7:T11"/>
    <mergeCell ref="A12:A16"/>
    <mergeCell ref="B12:B16"/>
    <mergeCell ref="D12:D16"/>
    <mergeCell ref="E12:E16"/>
    <mergeCell ref="F12:F16"/>
    <mergeCell ref="G12:G16"/>
    <mergeCell ref="N12:N16"/>
    <mergeCell ref="O12:O16"/>
    <mergeCell ref="Q12:Q16"/>
    <mergeCell ref="L7:L11"/>
    <mergeCell ref="N7:N11"/>
    <mergeCell ref="O7:O11"/>
    <mergeCell ref="Q7:Q11"/>
    <mergeCell ref="R7:R11"/>
    <mergeCell ref="S7:S11"/>
    <mergeCell ref="A7:A11"/>
    <mergeCell ref="B7:B11"/>
    <mergeCell ref="D7:D11"/>
    <mergeCell ref="E7:E11"/>
    <mergeCell ref="F7:F11"/>
    <mergeCell ref="G7:G11"/>
    <mergeCell ref="R12:R16"/>
    <mergeCell ref="S12:S16"/>
    <mergeCell ref="L3:L6"/>
    <mergeCell ref="Q3:Q6"/>
    <mergeCell ref="R3:R6"/>
    <mergeCell ref="S3:S6"/>
    <mergeCell ref="T3:T6"/>
    <mergeCell ref="Y3:Y6"/>
    <mergeCell ref="N2:N6"/>
    <mergeCell ref="O2:O6"/>
    <mergeCell ref="P2:P6"/>
    <mergeCell ref="Q2:S2"/>
    <mergeCell ref="U2:U6"/>
    <mergeCell ref="W2:W6"/>
    <mergeCell ref="A2:A6"/>
    <mergeCell ref="B2:B6"/>
    <mergeCell ref="C2:C6"/>
    <mergeCell ref="D2:F2"/>
    <mergeCell ref="H2:H6"/>
    <mergeCell ref="J2:J6"/>
    <mergeCell ref="D3:D6"/>
    <mergeCell ref="E3:E6"/>
    <mergeCell ref="F3:F6"/>
    <mergeCell ref="G3:G6"/>
  </mergeCells>
  <phoneticPr fontId="20"/>
  <printOptions horizontalCentered="1" verticalCentered="1"/>
  <pageMargins left="0" right="0" top="0" bottom="0" header="0.19685039370078741" footer="0.19685039370078741"/>
  <pageSetup paperSize="12"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4"/>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177</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51</v>
      </c>
      <c r="C9" s="38"/>
      <c r="D9" s="39"/>
      <c r="E9" s="40"/>
      <c r="F9" s="40"/>
      <c r="G9" s="41"/>
      <c r="H9" s="41"/>
      <c r="I9" s="232"/>
      <c r="J9" s="233"/>
      <c r="K9" s="42" t="s">
        <v>51</v>
      </c>
      <c r="L9" s="43">
        <f>ROUNDUP((K4*M9)+(K5*M9*0.75)+(K6*(M9*2)),2)</f>
        <v>0</v>
      </c>
      <c r="M9" s="39">
        <v>110</v>
      </c>
      <c r="N9" s="44">
        <f>ROUNDUP(M9*0.75,2)</f>
        <v>82.5</v>
      </c>
      <c r="O9" s="45"/>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178</v>
      </c>
      <c r="C12" s="46" t="s">
        <v>180</v>
      </c>
      <c r="D12" s="47">
        <v>1</v>
      </c>
      <c r="E12" s="48" t="s">
        <v>53</v>
      </c>
      <c r="F12" s="48">
        <f>ROUNDUP(D12*0.75,2)</f>
        <v>0.75</v>
      </c>
      <c r="G12" s="49">
        <f>ROUNDUP((K4*D12)+(K5*D12*0.75)+(K6*(D12*2)),0)</f>
        <v>0</v>
      </c>
      <c r="H12" s="49">
        <f>G12</f>
        <v>0</v>
      </c>
      <c r="I12" s="220" t="s">
        <v>179</v>
      </c>
      <c r="J12" s="221"/>
      <c r="K12" s="50" t="s">
        <v>41</v>
      </c>
      <c r="L12" s="51">
        <f>ROUNDUP((K4*M12)+(K5*M12*0.75)+(K6*(M12*2)),2)</f>
        <v>0</v>
      </c>
      <c r="M12" s="47">
        <v>0.5</v>
      </c>
      <c r="N12" s="52">
        <f t="shared" ref="N12:N18" si="0">ROUNDUP(M12*0.75,2)</f>
        <v>0.38</v>
      </c>
      <c r="O12" s="53" t="s">
        <v>36</v>
      </c>
      <c r="P12" s="73"/>
    </row>
    <row r="13" spans="1:17" ht="18.75" customHeight="1" x14ac:dyDescent="0.15">
      <c r="A13" s="226"/>
      <c r="B13" s="46"/>
      <c r="C13" s="46" t="s">
        <v>23</v>
      </c>
      <c r="D13" s="47">
        <v>20</v>
      </c>
      <c r="E13" s="48" t="s">
        <v>28</v>
      </c>
      <c r="F13" s="48">
        <f>ROUNDUP(D13*0.75,2)</f>
        <v>15</v>
      </c>
      <c r="G13" s="49">
        <f>ROUNDUP((K4*D13)+(K5*D13*0.75)+(K6*(D13*2)),0)</f>
        <v>0</v>
      </c>
      <c r="H13" s="49">
        <f>G13+(G13*6/100)</f>
        <v>0</v>
      </c>
      <c r="I13" s="222"/>
      <c r="J13" s="222"/>
      <c r="K13" s="50" t="s">
        <v>26</v>
      </c>
      <c r="L13" s="51">
        <f>ROUNDUP((K4*M13)+(K5*M13*0.75)+(K6*(M13*2)),2)</f>
        <v>0</v>
      </c>
      <c r="M13" s="47">
        <v>3</v>
      </c>
      <c r="N13" s="52">
        <f t="shared" si="0"/>
        <v>2.25</v>
      </c>
      <c r="O13" s="53"/>
      <c r="P13" s="73" t="s">
        <v>36</v>
      </c>
    </row>
    <row r="14" spans="1:17" ht="18.75" customHeight="1" x14ac:dyDescent="0.15">
      <c r="A14" s="226"/>
      <c r="B14" s="46"/>
      <c r="C14" s="46" t="s">
        <v>47</v>
      </c>
      <c r="D14" s="47">
        <v>10</v>
      </c>
      <c r="E14" s="48" t="s">
        <v>28</v>
      </c>
      <c r="F14" s="48">
        <f>ROUNDUP(D14*0.75,2)</f>
        <v>7.5</v>
      </c>
      <c r="G14" s="49">
        <f>ROUNDUP((K4*D14)+(K5*D14*0.75)+(K6*(D14*2)),0)</f>
        <v>0</v>
      </c>
      <c r="H14" s="49">
        <f>G14+(G14*15/100)</f>
        <v>0</v>
      </c>
      <c r="I14" s="222"/>
      <c r="J14" s="222"/>
      <c r="K14" s="50" t="s">
        <v>37</v>
      </c>
      <c r="L14" s="51">
        <f>ROUNDUP((K4*M14)+(K5*M14*0.75)+(K6*(M14*2)),2)</f>
        <v>0</v>
      </c>
      <c r="M14" s="47">
        <v>2</v>
      </c>
      <c r="N14" s="52">
        <f t="shared" si="0"/>
        <v>1.5</v>
      </c>
      <c r="O14" s="53"/>
      <c r="P14" s="73"/>
    </row>
    <row r="15" spans="1:17" ht="18.75" customHeight="1" x14ac:dyDescent="0.15">
      <c r="A15" s="226"/>
      <c r="B15" s="46"/>
      <c r="C15" s="46"/>
      <c r="D15" s="47"/>
      <c r="E15" s="48"/>
      <c r="F15" s="48"/>
      <c r="G15" s="49"/>
      <c r="H15" s="49"/>
      <c r="I15" s="222"/>
      <c r="J15" s="222"/>
      <c r="K15" s="50" t="s">
        <v>31</v>
      </c>
      <c r="L15" s="51">
        <f>ROUNDUP((K4*M15)+(K5*M15*0.75)+(K6*(M15*2)),2)</f>
        <v>0</v>
      </c>
      <c r="M15" s="47">
        <v>40</v>
      </c>
      <c r="N15" s="52">
        <f t="shared" si="0"/>
        <v>30</v>
      </c>
      <c r="O15" s="53"/>
      <c r="P15" s="73"/>
    </row>
    <row r="16" spans="1:17" ht="18.75" customHeight="1" x14ac:dyDescent="0.15">
      <c r="A16" s="226"/>
      <c r="B16" s="46"/>
      <c r="C16" s="46"/>
      <c r="D16" s="47"/>
      <c r="E16" s="48"/>
      <c r="F16" s="48"/>
      <c r="G16" s="49"/>
      <c r="H16" s="49"/>
      <c r="I16" s="222"/>
      <c r="J16" s="222"/>
      <c r="K16" s="50" t="s">
        <v>32</v>
      </c>
      <c r="L16" s="51">
        <f>ROUNDUP((K4*M16)+(K5*M16*0.75)+(K6*(M16*2)),2)</f>
        <v>0</v>
      </c>
      <c r="M16" s="47">
        <v>2</v>
      </c>
      <c r="N16" s="52">
        <f t="shared" si="0"/>
        <v>1.5</v>
      </c>
      <c r="O16" s="53"/>
      <c r="P16" s="73"/>
    </row>
    <row r="17" spans="1:16" ht="18.75" customHeight="1" x14ac:dyDescent="0.15">
      <c r="A17" s="226"/>
      <c r="B17" s="46"/>
      <c r="C17" s="46"/>
      <c r="D17" s="47"/>
      <c r="E17" s="48"/>
      <c r="F17" s="48"/>
      <c r="G17" s="49"/>
      <c r="H17" s="49"/>
      <c r="I17" s="222"/>
      <c r="J17" s="222"/>
      <c r="K17" s="50" t="s">
        <v>34</v>
      </c>
      <c r="L17" s="51">
        <f>ROUNDUP((K4*M17)+(K5*M17*0.75)+(K6*(M17*2)),2)</f>
        <v>0</v>
      </c>
      <c r="M17" s="47">
        <v>2</v>
      </c>
      <c r="N17" s="52">
        <f t="shared" si="0"/>
        <v>1.5</v>
      </c>
      <c r="O17" s="53"/>
      <c r="P17" s="73" t="s">
        <v>35</v>
      </c>
    </row>
    <row r="18" spans="1:16" ht="18.75" customHeight="1" x14ac:dyDescent="0.15">
      <c r="A18" s="226"/>
      <c r="B18" s="46"/>
      <c r="C18" s="46"/>
      <c r="D18" s="47"/>
      <c r="E18" s="48"/>
      <c r="F18" s="48"/>
      <c r="G18" s="49"/>
      <c r="H18" s="49"/>
      <c r="I18" s="222"/>
      <c r="J18" s="222"/>
      <c r="K18" s="50" t="s">
        <v>26</v>
      </c>
      <c r="L18" s="51">
        <f>ROUNDUP((K4*M18)+(K5*M18*0.75)+(K6*(M18*2)),2)</f>
        <v>0</v>
      </c>
      <c r="M18" s="47">
        <v>1</v>
      </c>
      <c r="N18" s="52">
        <f t="shared" si="0"/>
        <v>0.75</v>
      </c>
      <c r="O18" s="53"/>
      <c r="P18" s="73" t="s">
        <v>36</v>
      </c>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55"/>
      <c r="C20" s="55"/>
      <c r="D20" s="56"/>
      <c r="E20" s="57"/>
      <c r="F20" s="57"/>
      <c r="G20" s="58"/>
      <c r="H20" s="58"/>
      <c r="I20" s="223"/>
      <c r="J20" s="223"/>
      <c r="K20" s="59"/>
      <c r="L20" s="60"/>
      <c r="M20" s="56"/>
      <c r="N20" s="61"/>
      <c r="O20" s="62"/>
      <c r="P20" s="74"/>
    </row>
    <row r="21" spans="1:16" ht="18.75" customHeight="1" x14ac:dyDescent="0.15">
      <c r="A21" s="226"/>
      <c r="B21" s="46" t="s">
        <v>181</v>
      </c>
      <c r="C21" s="46" t="s">
        <v>183</v>
      </c>
      <c r="D21" s="54">
        <v>0.25</v>
      </c>
      <c r="E21" s="48" t="s">
        <v>110</v>
      </c>
      <c r="F21" s="48">
        <f>ROUNDUP(D21*0.75,2)</f>
        <v>0.19</v>
      </c>
      <c r="G21" s="49">
        <f>ROUNDUP((K4*D21)+(K5*D21*0.75)+(K6*(D21*2)),0)</f>
        <v>0</v>
      </c>
      <c r="H21" s="49">
        <f>G21</f>
        <v>0</v>
      </c>
      <c r="I21" s="220" t="s">
        <v>182</v>
      </c>
      <c r="J21" s="221"/>
      <c r="K21" s="50" t="s">
        <v>31</v>
      </c>
      <c r="L21" s="51">
        <f>ROUNDUP((K4*M21)+(K5*M21*0.75)+(K6*(M21*2)),2)</f>
        <v>0</v>
      </c>
      <c r="M21" s="47">
        <v>30</v>
      </c>
      <c r="N21" s="52">
        <f>ROUNDUP(M21*0.75,2)</f>
        <v>22.5</v>
      </c>
      <c r="O21" s="53" t="s">
        <v>36</v>
      </c>
      <c r="P21" s="73"/>
    </row>
    <row r="22" spans="1:16" ht="18.75" customHeight="1" x14ac:dyDescent="0.15">
      <c r="A22" s="226"/>
      <c r="B22" s="46"/>
      <c r="C22" s="46" t="s">
        <v>52</v>
      </c>
      <c r="D22" s="47">
        <v>20</v>
      </c>
      <c r="E22" s="48" t="s">
        <v>28</v>
      </c>
      <c r="F22" s="48">
        <f>ROUNDUP(D22*0.75,2)</f>
        <v>15</v>
      </c>
      <c r="G22" s="49">
        <f>ROUNDUP((K4*D22)+(K5*D22*0.75)+(K6*(D22*2)),0)</f>
        <v>0</v>
      </c>
      <c r="H22" s="49">
        <f>G22+(G22*6/100)</f>
        <v>0</v>
      </c>
      <c r="I22" s="222"/>
      <c r="J22" s="222"/>
      <c r="K22" s="50" t="s">
        <v>33</v>
      </c>
      <c r="L22" s="51">
        <f>ROUNDUP((K4*M22)+(K5*M22*0.75)+(K6*(M22*2)),2)</f>
        <v>0</v>
      </c>
      <c r="M22" s="47">
        <v>0.2</v>
      </c>
      <c r="N22" s="52">
        <f>ROUNDUP(M22*0.75,2)</f>
        <v>0.15</v>
      </c>
      <c r="O22" s="53"/>
      <c r="P22" s="73"/>
    </row>
    <row r="23" spans="1:16" ht="18.75" customHeight="1" x14ac:dyDescent="0.15">
      <c r="A23" s="226"/>
      <c r="B23" s="46"/>
      <c r="C23" s="46" t="s">
        <v>24</v>
      </c>
      <c r="D23" s="47">
        <v>10</v>
      </c>
      <c r="E23" s="48" t="s">
        <v>28</v>
      </c>
      <c r="F23" s="48">
        <f>ROUNDUP(D23*0.75,2)</f>
        <v>7.5</v>
      </c>
      <c r="G23" s="49">
        <f>ROUNDUP((K4*D23)+(K5*D23*0.75)+(K6*(D23*2)),0)</f>
        <v>0</v>
      </c>
      <c r="H23" s="49">
        <f>G23+(G23*3/100)</f>
        <v>0</v>
      </c>
      <c r="I23" s="222"/>
      <c r="J23" s="222"/>
      <c r="K23" s="50" t="s">
        <v>32</v>
      </c>
      <c r="L23" s="51">
        <f>ROUNDUP((K4*M23)+(K5*M23*0.75)+(K6*(M23*2)),2)</f>
        <v>0</v>
      </c>
      <c r="M23" s="47">
        <v>2</v>
      </c>
      <c r="N23" s="52">
        <f>ROUNDUP(M23*0.75,2)</f>
        <v>1.5</v>
      </c>
      <c r="O23" s="53"/>
      <c r="P23" s="73"/>
    </row>
    <row r="24" spans="1:16" ht="18.75" customHeight="1" x14ac:dyDescent="0.15">
      <c r="A24" s="226"/>
      <c r="B24" s="46"/>
      <c r="C24" s="46"/>
      <c r="D24" s="47"/>
      <c r="E24" s="48"/>
      <c r="F24" s="48"/>
      <c r="G24" s="49"/>
      <c r="H24" s="49"/>
      <c r="I24" s="222"/>
      <c r="J24" s="222"/>
      <c r="K24" s="50" t="s">
        <v>34</v>
      </c>
      <c r="L24" s="51">
        <f>ROUNDUP((K4*M24)+(K5*M24*0.75)+(K6*(M24*2)),2)</f>
        <v>0</v>
      </c>
      <c r="M24" s="47">
        <v>0.5</v>
      </c>
      <c r="N24" s="52">
        <f>ROUNDUP(M24*0.75,2)</f>
        <v>0.38</v>
      </c>
      <c r="O24" s="53"/>
      <c r="P24" s="73" t="s">
        <v>35</v>
      </c>
    </row>
    <row r="25" spans="1:16" ht="18.75" customHeight="1" x14ac:dyDescent="0.15">
      <c r="A25" s="226"/>
      <c r="B25" s="46"/>
      <c r="C25" s="46"/>
      <c r="D25" s="47"/>
      <c r="E25" s="48"/>
      <c r="F25" s="48"/>
      <c r="G25" s="49"/>
      <c r="H25" s="49"/>
      <c r="I25" s="222"/>
      <c r="J25" s="222"/>
      <c r="K25" s="50"/>
      <c r="L25" s="51"/>
      <c r="M25" s="47"/>
      <c r="N25" s="52"/>
      <c r="O25" s="53"/>
      <c r="P25" s="73"/>
    </row>
    <row r="26" spans="1:16" ht="18.75" customHeight="1" x14ac:dyDescent="0.15">
      <c r="A26" s="226"/>
      <c r="B26" s="55"/>
      <c r="C26" s="55"/>
      <c r="D26" s="56"/>
      <c r="E26" s="57"/>
      <c r="F26" s="57"/>
      <c r="G26" s="58"/>
      <c r="H26" s="58"/>
      <c r="I26" s="223"/>
      <c r="J26" s="223"/>
      <c r="K26" s="59"/>
      <c r="L26" s="60"/>
      <c r="M26" s="56"/>
      <c r="N26" s="61"/>
      <c r="O26" s="62"/>
      <c r="P26" s="74"/>
    </row>
    <row r="27" spans="1:16" ht="18.75" customHeight="1" x14ac:dyDescent="0.15">
      <c r="A27" s="226"/>
      <c r="B27" s="46" t="s">
        <v>82</v>
      </c>
      <c r="C27" s="46" t="s">
        <v>81</v>
      </c>
      <c r="D27" s="47">
        <v>20</v>
      </c>
      <c r="E27" s="48" t="s">
        <v>28</v>
      </c>
      <c r="F27" s="48">
        <f>ROUNDUP(D27*0.75,2)</f>
        <v>15</v>
      </c>
      <c r="G27" s="49">
        <f>ROUNDUP((K4*D27)+(K5*D27*0.75)+(K6*(D27*2)),0)</f>
        <v>0</v>
      </c>
      <c r="H27" s="49">
        <f>G27+(G27*10/100)</f>
        <v>0</v>
      </c>
      <c r="I27" s="220" t="s">
        <v>57</v>
      </c>
      <c r="J27" s="221"/>
      <c r="K27" s="50" t="s">
        <v>31</v>
      </c>
      <c r="L27" s="51">
        <f>ROUNDUP((K4*M27)+(K5*M27*0.75)+(K6*(M27*2)),2)</f>
        <v>0</v>
      </c>
      <c r="M27" s="47">
        <v>100</v>
      </c>
      <c r="N27" s="52">
        <f>ROUNDUP(M27*0.75,2)</f>
        <v>75</v>
      </c>
      <c r="O27" s="53"/>
      <c r="P27" s="73"/>
    </row>
    <row r="28" spans="1:16" ht="18.75" customHeight="1" x14ac:dyDescent="0.15">
      <c r="A28" s="226"/>
      <c r="B28" s="46"/>
      <c r="C28" s="46" t="s">
        <v>84</v>
      </c>
      <c r="D28" s="47">
        <v>3</v>
      </c>
      <c r="E28" s="48" t="s">
        <v>28</v>
      </c>
      <c r="F28" s="48">
        <f>ROUNDUP(D28*0.75,2)</f>
        <v>2.25</v>
      </c>
      <c r="G28" s="49">
        <f>ROUNDUP((K4*D28)+(K5*D28*0.75)+(K6*(D28*2)),0)</f>
        <v>0</v>
      </c>
      <c r="H28" s="49">
        <f>G28+(G28*40/100)</f>
        <v>0</v>
      </c>
      <c r="I28" s="222"/>
      <c r="J28" s="222"/>
      <c r="K28" s="50" t="s">
        <v>33</v>
      </c>
      <c r="L28" s="51">
        <f>ROUNDUP((K4*M28)+(K5*M28*0.75)+(K6*(M28*2)),2)</f>
        <v>0</v>
      </c>
      <c r="M28" s="47">
        <v>0.1</v>
      </c>
      <c r="N28" s="52">
        <f>ROUNDUP(M28*0.75,2)</f>
        <v>0.08</v>
      </c>
      <c r="O28" s="53"/>
      <c r="P28" s="73"/>
    </row>
    <row r="29" spans="1:16" ht="18.75" customHeight="1" x14ac:dyDescent="0.15">
      <c r="A29" s="226"/>
      <c r="B29" s="46"/>
      <c r="C29" s="46"/>
      <c r="D29" s="47"/>
      <c r="E29" s="48"/>
      <c r="F29" s="48"/>
      <c r="G29" s="49"/>
      <c r="H29" s="49"/>
      <c r="I29" s="222"/>
      <c r="J29" s="222"/>
      <c r="K29" s="50" t="s">
        <v>34</v>
      </c>
      <c r="L29" s="51">
        <f>ROUNDUP((K4*M29)+(K5*M29*0.75)+(K6*(M29*2)),2)</f>
        <v>0</v>
      </c>
      <c r="M29" s="47">
        <v>0.5</v>
      </c>
      <c r="N29" s="52">
        <f>ROUNDUP(M29*0.75,2)</f>
        <v>0.38</v>
      </c>
      <c r="O29" s="53"/>
      <c r="P29" s="73" t="s">
        <v>35</v>
      </c>
    </row>
    <row r="30" spans="1:16" ht="18.75" customHeight="1" x14ac:dyDescent="0.15">
      <c r="A30" s="226"/>
      <c r="B30" s="46"/>
      <c r="C30" s="46"/>
      <c r="D30" s="47"/>
      <c r="E30" s="48"/>
      <c r="F30" s="48"/>
      <c r="G30" s="49"/>
      <c r="H30" s="49"/>
      <c r="I30" s="222"/>
      <c r="J30" s="222"/>
      <c r="K30" s="50"/>
      <c r="L30" s="51"/>
      <c r="M30" s="47"/>
      <c r="N30" s="52"/>
      <c r="O30" s="53"/>
      <c r="P30" s="73"/>
    </row>
    <row r="31" spans="1:16" ht="18.75" customHeight="1" x14ac:dyDescent="0.15">
      <c r="A31" s="226"/>
      <c r="B31" s="55"/>
      <c r="C31" s="55"/>
      <c r="D31" s="56"/>
      <c r="E31" s="57"/>
      <c r="F31" s="57"/>
      <c r="G31" s="58"/>
      <c r="H31" s="58"/>
      <c r="I31" s="223"/>
      <c r="J31" s="223"/>
      <c r="K31" s="59"/>
      <c r="L31" s="60"/>
      <c r="M31" s="56"/>
      <c r="N31" s="61"/>
      <c r="O31" s="62"/>
      <c r="P31" s="74"/>
    </row>
    <row r="32" spans="1:16" ht="18.75" customHeight="1" x14ac:dyDescent="0.15">
      <c r="A32" s="226"/>
      <c r="B32" s="46" t="s">
        <v>184</v>
      </c>
      <c r="C32" s="46" t="s">
        <v>185</v>
      </c>
      <c r="D32" s="54">
        <v>0.25</v>
      </c>
      <c r="E32" s="48" t="s">
        <v>186</v>
      </c>
      <c r="F32" s="48">
        <f>ROUNDUP(D32*0.75,2)</f>
        <v>0.19</v>
      </c>
      <c r="G32" s="49">
        <f>ROUNDUP((K4*D32)+(K5*D32*0.75)+(K6*(D32*2)),0)</f>
        <v>0</v>
      </c>
      <c r="H32" s="49">
        <f>G32</f>
        <v>0</v>
      </c>
      <c r="I32" s="220" t="s">
        <v>86</v>
      </c>
      <c r="J32" s="221"/>
      <c r="K32" s="50"/>
      <c r="L32" s="51"/>
      <c r="M32" s="47"/>
      <c r="N32" s="52"/>
      <c r="O32" s="53"/>
      <c r="P32" s="73"/>
    </row>
    <row r="33" spans="1:16" ht="18.75" customHeight="1" x14ac:dyDescent="0.15">
      <c r="A33" s="226"/>
      <c r="B33" s="46"/>
      <c r="C33" s="46"/>
      <c r="D33" s="47"/>
      <c r="E33" s="48"/>
      <c r="F33" s="48"/>
      <c r="G33" s="49"/>
      <c r="H33" s="49"/>
      <c r="I33" s="222"/>
      <c r="J33" s="222"/>
      <c r="K33" s="50"/>
      <c r="L33" s="51"/>
      <c r="M33" s="47"/>
      <c r="N33" s="52"/>
      <c r="O33" s="53"/>
      <c r="P33" s="73"/>
    </row>
    <row r="34" spans="1:16" ht="18.75" customHeight="1" thickBot="1" x14ac:dyDescent="0.2">
      <c r="A34" s="227"/>
      <c r="B34" s="64"/>
      <c r="C34" s="64"/>
      <c r="D34" s="65"/>
      <c r="E34" s="66"/>
      <c r="F34" s="66"/>
      <c r="G34" s="67"/>
      <c r="H34" s="67"/>
      <c r="I34" s="224"/>
      <c r="J34" s="224"/>
      <c r="K34" s="68"/>
      <c r="L34" s="69"/>
      <c r="M34" s="65"/>
      <c r="N34" s="70"/>
      <c r="O34" s="71"/>
      <c r="P34" s="75"/>
    </row>
  </sheetData>
  <mergeCells count="14">
    <mergeCell ref="I27:J31"/>
    <mergeCell ref="I32:J34"/>
    <mergeCell ref="A9:A34"/>
    <mergeCell ref="I8:J8"/>
    <mergeCell ref="K8:L8"/>
    <mergeCell ref="I9:J11"/>
    <mergeCell ref="I12:J20"/>
    <mergeCell ref="I21:J26"/>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1"/>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187</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51</v>
      </c>
      <c r="C9" s="38"/>
      <c r="D9" s="39"/>
      <c r="E9" s="40"/>
      <c r="F9" s="40"/>
      <c r="G9" s="41"/>
      <c r="H9" s="41"/>
      <c r="I9" s="232"/>
      <c r="J9" s="233"/>
      <c r="K9" s="42" t="s">
        <v>51</v>
      </c>
      <c r="L9" s="43">
        <f>ROUNDUP((K4*M9)+(K5*M9*0.75)+(K6*(M9*2)),2)</f>
        <v>0</v>
      </c>
      <c r="M9" s="39">
        <v>110</v>
      </c>
      <c r="N9" s="44">
        <f>ROUNDUP(M9*0.75,2)</f>
        <v>82.5</v>
      </c>
      <c r="O9" s="45"/>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188</v>
      </c>
      <c r="C12" s="46" t="s">
        <v>190</v>
      </c>
      <c r="D12" s="47">
        <v>1</v>
      </c>
      <c r="E12" s="48" t="s">
        <v>53</v>
      </c>
      <c r="F12" s="48">
        <f>ROUNDUP(D12*0.75,2)</f>
        <v>0.75</v>
      </c>
      <c r="G12" s="49">
        <f>ROUNDUP((K4*D12)+(K5*D12*0.75)+(K6*(D12*2)),0)</f>
        <v>0</v>
      </c>
      <c r="H12" s="49">
        <f>G12</f>
        <v>0</v>
      </c>
      <c r="I12" s="220" t="s">
        <v>189</v>
      </c>
      <c r="J12" s="221"/>
      <c r="K12" s="50" t="s">
        <v>41</v>
      </c>
      <c r="L12" s="51">
        <f>ROUNDUP((K4*M12)+(K5*M12*0.75)+(K6*(M12*2)),2)</f>
        <v>0</v>
      </c>
      <c r="M12" s="47">
        <v>1</v>
      </c>
      <c r="N12" s="52">
        <f t="shared" ref="N12:N18" si="0">ROUNDUP(M12*0.75,2)</f>
        <v>0.75</v>
      </c>
      <c r="O12" s="53"/>
      <c r="P12" s="73"/>
    </row>
    <row r="13" spans="1:17" ht="18.75" customHeight="1" x14ac:dyDescent="0.15">
      <c r="A13" s="226"/>
      <c r="B13" s="46"/>
      <c r="C13" s="46" t="s">
        <v>161</v>
      </c>
      <c r="D13" s="47">
        <v>0.5</v>
      </c>
      <c r="E13" s="48" t="s">
        <v>28</v>
      </c>
      <c r="F13" s="48">
        <f>ROUNDUP(D13*0.75,2)</f>
        <v>0.38</v>
      </c>
      <c r="G13" s="49">
        <f>ROUNDUP((K4*D13)+(K5*D13*0.75)+(K6*(D13*2)),0)</f>
        <v>0</v>
      </c>
      <c r="H13" s="49">
        <f>G13+(G13*20/100)</f>
        <v>0</v>
      </c>
      <c r="I13" s="222"/>
      <c r="J13" s="222"/>
      <c r="K13" s="50" t="s">
        <v>26</v>
      </c>
      <c r="L13" s="51">
        <f>ROUNDUP((K4*M13)+(K5*M13*0.75)+(K6*(M13*2)),2)</f>
        <v>0</v>
      </c>
      <c r="M13" s="47">
        <v>3</v>
      </c>
      <c r="N13" s="52">
        <f t="shared" si="0"/>
        <v>2.25</v>
      </c>
      <c r="O13" s="53"/>
      <c r="P13" s="73" t="s">
        <v>36</v>
      </c>
    </row>
    <row r="14" spans="1:17" ht="18.75" customHeight="1" x14ac:dyDescent="0.15">
      <c r="A14" s="226"/>
      <c r="B14" s="46"/>
      <c r="C14" s="46" t="s">
        <v>55</v>
      </c>
      <c r="D14" s="47">
        <v>20</v>
      </c>
      <c r="E14" s="48" t="s">
        <v>28</v>
      </c>
      <c r="F14" s="48">
        <f>ROUNDUP(D14*0.75,2)</f>
        <v>15</v>
      </c>
      <c r="G14" s="49">
        <f>ROUNDUP((K4*D14)+(K5*D14*0.75)+(K6*(D14*2)),0)</f>
        <v>0</v>
      </c>
      <c r="H14" s="49">
        <f>G14+(G14*10/100)</f>
        <v>0</v>
      </c>
      <c r="I14" s="222"/>
      <c r="J14" s="222"/>
      <c r="K14" s="50" t="s">
        <v>37</v>
      </c>
      <c r="L14" s="51">
        <f>ROUNDUP((K4*M14)+(K5*M14*0.75)+(K6*(M14*2)),2)</f>
        <v>0</v>
      </c>
      <c r="M14" s="47">
        <v>2</v>
      </c>
      <c r="N14" s="52">
        <f t="shared" si="0"/>
        <v>1.5</v>
      </c>
      <c r="O14" s="53"/>
      <c r="P14" s="73"/>
    </row>
    <row r="15" spans="1:17" ht="18.75" customHeight="1" x14ac:dyDescent="0.15">
      <c r="A15" s="226"/>
      <c r="B15" s="46"/>
      <c r="C15" s="46"/>
      <c r="D15" s="47"/>
      <c r="E15" s="48"/>
      <c r="F15" s="48"/>
      <c r="G15" s="49"/>
      <c r="H15" s="49"/>
      <c r="I15" s="222"/>
      <c r="J15" s="222"/>
      <c r="K15" s="50" t="s">
        <v>42</v>
      </c>
      <c r="L15" s="51">
        <f>ROUNDUP((K4*M15)+(K5*M15*0.75)+(K6*(M15*2)),2)</f>
        <v>0</v>
      </c>
      <c r="M15" s="47">
        <v>1</v>
      </c>
      <c r="N15" s="52">
        <f t="shared" si="0"/>
        <v>0.75</v>
      </c>
      <c r="O15" s="53"/>
      <c r="P15" s="73"/>
    </row>
    <row r="16" spans="1:17" ht="18.75" customHeight="1" x14ac:dyDescent="0.15">
      <c r="A16" s="226"/>
      <c r="B16" s="46"/>
      <c r="C16" s="46"/>
      <c r="D16" s="47"/>
      <c r="E16" s="48"/>
      <c r="F16" s="48"/>
      <c r="G16" s="49"/>
      <c r="H16" s="49"/>
      <c r="I16" s="222"/>
      <c r="J16" s="222"/>
      <c r="K16" s="50" t="s">
        <v>32</v>
      </c>
      <c r="L16" s="51">
        <f>ROUNDUP((K4*M16)+(K5*M16*0.75)+(K6*(M16*2)),2)</f>
        <v>0</v>
      </c>
      <c r="M16" s="47">
        <v>2</v>
      </c>
      <c r="N16" s="52">
        <f t="shared" si="0"/>
        <v>1.5</v>
      </c>
      <c r="O16" s="53"/>
      <c r="P16" s="73"/>
    </row>
    <row r="17" spans="1:16" ht="18.75" customHeight="1" x14ac:dyDescent="0.15">
      <c r="A17" s="226"/>
      <c r="B17" s="46"/>
      <c r="C17" s="46"/>
      <c r="D17" s="47"/>
      <c r="E17" s="48"/>
      <c r="F17" s="48"/>
      <c r="G17" s="49"/>
      <c r="H17" s="49"/>
      <c r="I17" s="222"/>
      <c r="J17" s="222"/>
      <c r="K17" s="50" t="s">
        <v>41</v>
      </c>
      <c r="L17" s="51">
        <f>ROUNDUP((K4*M17)+(K5*M17*0.75)+(K6*(M17*2)),2)</f>
        <v>0</v>
      </c>
      <c r="M17" s="47">
        <v>1.5</v>
      </c>
      <c r="N17" s="52">
        <f t="shared" si="0"/>
        <v>1.1300000000000001</v>
      </c>
      <c r="O17" s="53"/>
      <c r="P17" s="73"/>
    </row>
    <row r="18" spans="1:16" ht="18.75" customHeight="1" x14ac:dyDescent="0.15">
      <c r="A18" s="226"/>
      <c r="B18" s="46"/>
      <c r="C18" s="46"/>
      <c r="D18" s="47"/>
      <c r="E18" s="48"/>
      <c r="F18" s="48"/>
      <c r="G18" s="49"/>
      <c r="H18" s="49"/>
      <c r="I18" s="222"/>
      <c r="J18" s="222"/>
      <c r="K18" s="50" t="s">
        <v>34</v>
      </c>
      <c r="L18" s="51">
        <f>ROUNDUP((K4*M18)+(K5*M18*0.75)+(K6*(M18*2)),2)</f>
        <v>0</v>
      </c>
      <c r="M18" s="47">
        <v>2</v>
      </c>
      <c r="N18" s="52">
        <f t="shared" si="0"/>
        <v>1.5</v>
      </c>
      <c r="O18" s="53"/>
      <c r="P18" s="73" t="s">
        <v>35</v>
      </c>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55"/>
      <c r="C20" s="55"/>
      <c r="D20" s="56"/>
      <c r="E20" s="57"/>
      <c r="F20" s="57"/>
      <c r="G20" s="58"/>
      <c r="H20" s="58"/>
      <c r="I20" s="223"/>
      <c r="J20" s="223"/>
      <c r="K20" s="59"/>
      <c r="L20" s="60"/>
      <c r="M20" s="56"/>
      <c r="N20" s="61"/>
      <c r="O20" s="62"/>
      <c r="P20" s="74"/>
    </row>
    <row r="21" spans="1:16" ht="18.75" customHeight="1" x14ac:dyDescent="0.15">
      <c r="A21" s="226"/>
      <c r="B21" s="46" t="s">
        <v>191</v>
      </c>
      <c r="C21" s="46" t="s">
        <v>126</v>
      </c>
      <c r="D21" s="47">
        <v>30</v>
      </c>
      <c r="E21" s="48" t="s">
        <v>28</v>
      </c>
      <c r="F21" s="48">
        <f>ROUNDUP(D21*0.75,2)</f>
        <v>22.5</v>
      </c>
      <c r="G21" s="49">
        <f>ROUNDUP((K4*D21)+(K5*D21*0.75)+(K6*(D21*2)),0)</f>
        <v>0</v>
      </c>
      <c r="H21" s="49">
        <f>G21+(G21*3/100)</f>
        <v>0</v>
      </c>
      <c r="I21" s="220" t="s">
        <v>192</v>
      </c>
      <c r="J21" s="221"/>
      <c r="K21" s="50" t="s">
        <v>31</v>
      </c>
      <c r="L21" s="51">
        <f>ROUNDUP((K4*M21)+(K5*M21*0.75)+(K6*(M21*2)),2)</f>
        <v>0</v>
      </c>
      <c r="M21" s="47">
        <v>2</v>
      </c>
      <c r="N21" s="52">
        <f>ROUNDUP(M21*0.75,2)</f>
        <v>1.5</v>
      </c>
      <c r="O21" s="53"/>
      <c r="P21" s="73"/>
    </row>
    <row r="22" spans="1:16" ht="18.75" customHeight="1" x14ac:dyDescent="0.15">
      <c r="A22" s="226"/>
      <c r="B22" s="46"/>
      <c r="C22" s="46" t="s">
        <v>24</v>
      </c>
      <c r="D22" s="47">
        <v>10</v>
      </c>
      <c r="E22" s="48" t="s">
        <v>28</v>
      </c>
      <c r="F22" s="48">
        <f>ROUNDUP(D22*0.75,2)</f>
        <v>7.5</v>
      </c>
      <c r="G22" s="49">
        <f>ROUNDUP((K4*D22)+(K5*D22*0.75)+(K6*(D22*2)),0)</f>
        <v>0</v>
      </c>
      <c r="H22" s="49">
        <f>G22+(G22*3/100)</f>
        <v>0</v>
      </c>
      <c r="I22" s="222"/>
      <c r="J22" s="222"/>
      <c r="K22" s="50" t="s">
        <v>34</v>
      </c>
      <c r="L22" s="51">
        <f>ROUNDUP((K4*M22)+(K5*M22*0.75)+(K6*(M22*2)),2)</f>
        <v>0</v>
      </c>
      <c r="M22" s="47">
        <v>1</v>
      </c>
      <c r="N22" s="52">
        <f>ROUNDUP(M22*0.75,2)</f>
        <v>0.75</v>
      </c>
      <c r="O22" s="53"/>
      <c r="P22" s="73" t="s">
        <v>35</v>
      </c>
    </row>
    <row r="23" spans="1:16" ht="18.75" customHeight="1" x14ac:dyDescent="0.15">
      <c r="A23" s="226"/>
      <c r="B23" s="46"/>
      <c r="C23" s="46" t="s">
        <v>155</v>
      </c>
      <c r="D23" s="54">
        <v>0.125</v>
      </c>
      <c r="E23" s="48" t="s">
        <v>40</v>
      </c>
      <c r="F23" s="48">
        <f>ROUNDUP(D23*0.75,2)</f>
        <v>9.9999999999999992E-2</v>
      </c>
      <c r="G23" s="49">
        <f>ROUNDUP((K4*D23)+(K5*D23*0.75)+(K6*(D23*2)),0)</f>
        <v>0</v>
      </c>
      <c r="H23" s="49">
        <f>G23</f>
        <v>0</v>
      </c>
      <c r="I23" s="222"/>
      <c r="J23" s="222"/>
      <c r="K23" s="50"/>
      <c r="L23" s="51"/>
      <c r="M23" s="47"/>
      <c r="N23" s="52"/>
      <c r="O23" s="53" t="s">
        <v>36</v>
      </c>
      <c r="P23" s="73"/>
    </row>
    <row r="24" spans="1:16" ht="18.75" customHeight="1" x14ac:dyDescent="0.15">
      <c r="A24" s="226"/>
      <c r="B24" s="46"/>
      <c r="C24" s="46"/>
      <c r="D24" s="47"/>
      <c r="E24" s="48"/>
      <c r="F24" s="48"/>
      <c r="G24" s="49"/>
      <c r="H24" s="49"/>
      <c r="I24" s="222"/>
      <c r="J24" s="222"/>
      <c r="K24" s="50"/>
      <c r="L24" s="51"/>
      <c r="M24" s="47"/>
      <c r="N24" s="52"/>
      <c r="O24" s="53"/>
      <c r="P24" s="73"/>
    </row>
    <row r="25" spans="1:16" ht="18.75" customHeight="1" x14ac:dyDescent="0.15">
      <c r="A25" s="226"/>
      <c r="B25" s="46"/>
      <c r="C25" s="46"/>
      <c r="D25" s="47"/>
      <c r="E25" s="48"/>
      <c r="F25" s="48"/>
      <c r="G25" s="49"/>
      <c r="H25" s="49"/>
      <c r="I25" s="222"/>
      <c r="J25" s="222"/>
      <c r="K25" s="50"/>
      <c r="L25" s="51"/>
      <c r="M25" s="47"/>
      <c r="N25" s="52"/>
      <c r="O25" s="53"/>
      <c r="P25" s="73"/>
    </row>
    <row r="26" spans="1:16" ht="18.75" customHeight="1" x14ac:dyDescent="0.15">
      <c r="A26" s="226"/>
      <c r="B26" s="55"/>
      <c r="C26" s="55"/>
      <c r="D26" s="56"/>
      <c r="E26" s="57"/>
      <c r="F26" s="57"/>
      <c r="G26" s="58"/>
      <c r="H26" s="58"/>
      <c r="I26" s="223"/>
      <c r="J26" s="223"/>
      <c r="K26" s="59"/>
      <c r="L26" s="60"/>
      <c r="M26" s="56"/>
      <c r="N26" s="61"/>
      <c r="O26" s="62"/>
      <c r="P26" s="74"/>
    </row>
    <row r="27" spans="1:16" ht="18.75" customHeight="1" x14ac:dyDescent="0.15">
      <c r="A27" s="226"/>
      <c r="B27" s="46" t="s">
        <v>82</v>
      </c>
      <c r="C27" s="46" t="s">
        <v>58</v>
      </c>
      <c r="D27" s="76">
        <v>0.1</v>
      </c>
      <c r="E27" s="48" t="s">
        <v>61</v>
      </c>
      <c r="F27" s="48">
        <f>ROUNDUP(D27*0.75,2)</f>
        <v>0.08</v>
      </c>
      <c r="G27" s="49">
        <f>ROUNDUP((K4*D27)+(K5*D27*0.75)+(K6*(D27*2)),0)</f>
        <v>0</v>
      </c>
      <c r="H27" s="49">
        <f>G27</f>
        <v>0</v>
      </c>
      <c r="I27" s="220" t="s">
        <v>57</v>
      </c>
      <c r="J27" s="221"/>
      <c r="K27" s="50" t="s">
        <v>31</v>
      </c>
      <c r="L27" s="51">
        <f>ROUNDUP((K4*M27)+(K5*M27*0.75)+(K6*(M27*2)),2)</f>
        <v>0</v>
      </c>
      <c r="M27" s="47">
        <v>100</v>
      </c>
      <c r="N27" s="52">
        <f>ROUNDUP(M27*0.75,2)</f>
        <v>75</v>
      </c>
      <c r="O27" s="53" t="s">
        <v>36</v>
      </c>
      <c r="P27" s="73"/>
    </row>
    <row r="28" spans="1:16" ht="18.75" customHeight="1" x14ac:dyDescent="0.15">
      <c r="A28" s="226"/>
      <c r="B28" s="46"/>
      <c r="C28" s="46" t="s">
        <v>113</v>
      </c>
      <c r="D28" s="47">
        <v>2</v>
      </c>
      <c r="E28" s="48" t="s">
        <v>28</v>
      </c>
      <c r="F28" s="48">
        <f>ROUNDUP(D28*0.75,2)</f>
        <v>1.5</v>
      </c>
      <c r="G28" s="49">
        <f>ROUNDUP((K4*D28)+(K5*D28*0.75)+(K6*(D28*2)),0)</f>
        <v>0</v>
      </c>
      <c r="H28" s="49">
        <f>G28+(G28*10/100)</f>
        <v>0</v>
      </c>
      <c r="I28" s="222"/>
      <c r="J28" s="222"/>
      <c r="K28" s="50" t="s">
        <v>33</v>
      </c>
      <c r="L28" s="51">
        <f>ROUNDUP((K4*M28)+(K5*M28*0.75)+(K6*(M28*2)),2)</f>
        <v>0</v>
      </c>
      <c r="M28" s="47">
        <v>0.1</v>
      </c>
      <c r="N28" s="52">
        <f>ROUNDUP(M28*0.75,2)</f>
        <v>0.08</v>
      </c>
      <c r="O28" s="53"/>
      <c r="P28" s="73"/>
    </row>
    <row r="29" spans="1:16" ht="18.75" customHeight="1" x14ac:dyDescent="0.15">
      <c r="A29" s="226"/>
      <c r="B29" s="46"/>
      <c r="C29" s="46"/>
      <c r="D29" s="47"/>
      <c r="E29" s="48"/>
      <c r="F29" s="48"/>
      <c r="G29" s="49"/>
      <c r="H29" s="49"/>
      <c r="I29" s="222"/>
      <c r="J29" s="222"/>
      <c r="K29" s="50" t="s">
        <v>34</v>
      </c>
      <c r="L29" s="51">
        <f>ROUNDUP((K4*M29)+(K5*M29*0.75)+(K6*(M29*2)),2)</f>
        <v>0</v>
      </c>
      <c r="M29" s="47">
        <v>0.5</v>
      </c>
      <c r="N29" s="52">
        <f>ROUNDUP(M29*0.75,2)</f>
        <v>0.38</v>
      </c>
      <c r="O29" s="53"/>
      <c r="P29" s="73" t="s">
        <v>35</v>
      </c>
    </row>
    <row r="30" spans="1:16" ht="18.75" customHeight="1" x14ac:dyDescent="0.15">
      <c r="A30" s="226"/>
      <c r="B30" s="46"/>
      <c r="C30" s="46"/>
      <c r="D30" s="47"/>
      <c r="E30" s="48"/>
      <c r="F30" s="48"/>
      <c r="G30" s="49"/>
      <c r="H30" s="49"/>
      <c r="I30" s="222"/>
      <c r="J30" s="222"/>
      <c r="K30" s="50"/>
      <c r="L30" s="51"/>
      <c r="M30" s="47"/>
      <c r="N30" s="52"/>
      <c r="O30" s="53"/>
      <c r="P30" s="73"/>
    </row>
    <row r="31" spans="1:16" ht="18.75" customHeight="1" thickBot="1" x14ac:dyDescent="0.2">
      <c r="A31" s="227"/>
      <c r="B31" s="64"/>
      <c r="C31" s="64"/>
      <c r="D31" s="65"/>
      <c r="E31" s="66"/>
      <c r="F31" s="66"/>
      <c r="G31" s="67"/>
      <c r="H31" s="67"/>
      <c r="I31" s="224"/>
      <c r="J31" s="224"/>
      <c r="K31" s="68"/>
      <c r="L31" s="69"/>
      <c r="M31" s="65"/>
      <c r="N31" s="70"/>
      <c r="O31" s="71"/>
      <c r="P31" s="75"/>
    </row>
  </sheetData>
  <mergeCells count="13">
    <mergeCell ref="I27:J31"/>
    <mergeCell ref="A9:A31"/>
    <mergeCell ref="I8:J8"/>
    <mergeCell ref="K8:L8"/>
    <mergeCell ref="I9:J11"/>
    <mergeCell ref="I12:J20"/>
    <mergeCell ref="I21:J26"/>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x14ac:dyDescent="0.25">
      <c r="A7" s="216" t="s">
        <v>550</v>
      </c>
      <c r="B7" s="217"/>
      <c r="C7" s="217"/>
      <c r="D7" s="217"/>
      <c r="E7" s="217"/>
      <c r="F7" s="17"/>
      <c r="G7" s="17"/>
      <c r="H7" s="17"/>
      <c r="I7" s="4"/>
      <c r="J7" s="4"/>
      <c r="K7" s="79"/>
      <c r="L7" s="18"/>
      <c r="M7" s="3"/>
      <c r="N7" s="3"/>
      <c r="O7" s="218" t="s">
        <v>65</v>
      </c>
      <c r="P7" s="219"/>
      <c r="Q7" s="80"/>
    </row>
    <row r="9" spans="1:17" ht="28.5" customHeight="1" x14ac:dyDescent="0.15">
      <c r="B9" s="235" t="s">
        <v>549</v>
      </c>
      <c r="C9" s="235"/>
      <c r="D9" s="235"/>
      <c r="E9" s="235"/>
      <c r="F9" s="235"/>
      <c r="G9" s="235"/>
      <c r="H9" s="235"/>
      <c r="I9" s="235"/>
    </row>
  </sheetData>
  <mergeCells count="7">
    <mergeCell ref="B9:I9"/>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x14ac:dyDescent="0.25">
      <c r="A7" s="216" t="s">
        <v>552</v>
      </c>
      <c r="B7" s="217"/>
      <c r="C7" s="217"/>
      <c r="D7" s="217"/>
      <c r="E7" s="217"/>
      <c r="F7" s="17"/>
      <c r="G7" s="17"/>
      <c r="H7" s="17"/>
      <c r="I7" s="4"/>
      <c r="J7" s="4"/>
      <c r="K7" s="79"/>
      <c r="L7" s="18"/>
      <c r="M7" s="3"/>
      <c r="N7" s="3"/>
      <c r="O7" s="218" t="s">
        <v>65</v>
      </c>
      <c r="P7" s="219"/>
      <c r="Q7" s="80"/>
    </row>
    <row r="9" spans="1:17" ht="26.25" customHeight="1" x14ac:dyDescent="0.15">
      <c r="B9" s="236" t="s">
        <v>551</v>
      </c>
      <c r="C9" s="236"/>
      <c r="D9" s="236"/>
      <c r="E9" s="236"/>
      <c r="F9" s="236"/>
      <c r="G9" s="236"/>
      <c r="H9" s="236"/>
      <c r="I9" s="236"/>
    </row>
  </sheetData>
  <mergeCells count="7">
    <mergeCell ref="B9:I9"/>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4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6"/>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193</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194</v>
      </c>
      <c r="C9" s="38" t="s">
        <v>91</v>
      </c>
      <c r="D9" s="39">
        <v>20</v>
      </c>
      <c r="E9" s="40" t="s">
        <v>28</v>
      </c>
      <c r="F9" s="40">
        <f t="shared" ref="F9:F15" si="0">ROUNDUP(D9*0.75,2)</f>
        <v>15</v>
      </c>
      <c r="G9" s="41">
        <f>ROUNDUP((K4*D9)+(K5*D9*0.75)+(K6*(D9*2)),0)</f>
        <v>0</v>
      </c>
      <c r="H9" s="41">
        <f>G9</f>
        <v>0</v>
      </c>
      <c r="I9" s="232" t="s">
        <v>195</v>
      </c>
      <c r="J9" s="233"/>
      <c r="K9" s="42" t="s">
        <v>51</v>
      </c>
      <c r="L9" s="43">
        <f>ROUNDUP((K4*M9)+(K5*M9*0.75)+(K6*(M9*2)),2)</f>
        <v>0</v>
      </c>
      <c r="M9" s="39">
        <v>110</v>
      </c>
      <c r="N9" s="44">
        <f>ROUNDUP(M9*0.75,2)</f>
        <v>82.5</v>
      </c>
      <c r="O9" s="45"/>
      <c r="P9" s="72"/>
    </row>
    <row r="10" spans="1:17" ht="18.75" customHeight="1" x14ac:dyDescent="0.15">
      <c r="A10" s="226"/>
      <c r="B10" s="46"/>
      <c r="C10" s="46" t="s">
        <v>23</v>
      </c>
      <c r="D10" s="47">
        <v>30</v>
      </c>
      <c r="E10" s="48" t="s">
        <v>28</v>
      </c>
      <c r="F10" s="48">
        <f t="shared" si="0"/>
        <v>22.5</v>
      </c>
      <c r="G10" s="49">
        <f>ROUNDUP((K4*D10)+(K5*D10*0.75)+(K6*(D10*2)),0)</f>
        <v>0</v>
      </c>
      <c r="H10" s="49">
        <f>G10+(G10*6/100)</f>
        <v>0</v>
      </c>
      <c r="I10" s="222"/>
      <c r="J10" s="222"/>
      <c r="K10" s="50" t="s">
        <v>37</v>
      </c>
      <c r="L10" s="51">
        <f>ROUNDUP((K4*M10)+(K5*M10*0.75)+(K6*(M10*2)),2)</f>
        <v>0</v>
      </c>
      <c r="M10" s="47">
        <v>1</v>
      </c>
      <c r="N10" s="52">
        <f>ROUNDUP(M10*0.75,2)</f>
        <v>0.75</v>
      </c>
      <c r="O10" s="53"/>
      <c r="P10" s="73"/>
    </row>
    <row r="11" spans="1:17" ht="18.75" customHeight="1" x14ac:dyDescent="0.15">
      <c r="A11" s="226"/>
      <c r="B11" s="46"/>
      <c r="C11" s="46" t="s">
        <v>117</v>
      </c>
      <c r="D11" s="47">
        <v>40</v>
      </c>
      <c r="E11" s="48" t="s">
        <v>28</v>
      </c>
      <c r="F11" s="48">
        <f t="shared" si="0"/>
        <v>30</v>
      </c>
      <c r="G11" s="49">
        <f>ROUNDUP((K4*D11)+(K5*D11*0.75)+(K6*(D11*2)),0)</f>
        <v>0</v>
      </c>
      <c r="H11" s="49">
        <f>G11+(G11*10/100)</f>
        <v>0</v>
      </c>
      <c r="I11" s="222"/>
      <c r="J11" s="222"/>
      <c r="K11" s="50" t="s">
        <v>50</v>
      </c>
      <c r="L11" s="51">
        <f>ROUNDUP((K4*M11)+(K5*M11*0.75)+(K6*(M11*2)),2)</f>
        <v>0</v>
      </c>
      <c r="M11" s="47">
        <v>40</v>
      </c>
      <c r="N11" s="52">
        <f>ROUNDUP(M11*0.75,2)</f>
        <v>30</v>
      </c>
      <c r="O11" s="53"/>
      <c r="P11" s="73"/>
    </row>
    <row r="12" spans="1:17" ht="18.75" customHeight="1" x14ac:dyDescent="0.15">
      <c r="A12" s="226"/>
      <c r="B12" s="46"/>
      <c r="C12" s="46" t="s">
        <v>24</v>
      </c>
      <c r="D12" s="47">
        <v>10</v>
      </c>
      <c r="E12" s="48" t="s">
        <v>28</v>
      </c>
      <c r="F12" s="48">
        <f t="shared" si="0"/>
        <v>7.5</v>
      </c>
      <c r="G12" s="49">
        <f>ROUNDUP((K4*D12)+(K5*D12*0.75)+(K6*(D12*2)),0)</f>
        <v>0</v>
      </c>
      <c r="H12" s="49">
        <f>G12+(G12*3/100)</f>
        <v>0</v>
      </c>
      <c r="I12" s="222"/>
      <c r="J12" s="222"/>
      <c r="K12" s="50"/>
      <c r="L12" s="51"/>
      <c r="M12" s="47"/>
      <c r="N12" s="52"/>
      <c r="O12" s="53"/>
      <c r="P12" s="73"/>
    </row>
    <row r="13" spans="1:17" ht="18.75" customHeight="1" x14ac:dyDescent="0.15">
      <c r="A13" s="226"/>
      <c r="B13" s="46"/>
      <c r="C13" s="46" t="s">
        <v>118</v>
      </c>
      <c r="D13" s="47">
        <v>9</v>
      </c>
      <c r="E13" s="48" t="s">
        <v>28</v>
      </c>
      <c r="F13" s="48">
        <f t="shared" si="0"/>
        <v>6.75</v>
      </c>
      <c r="G13" s="49">
        <f>ROUNDUP((K4*D13)+(K5*D13*0.75)+(K6*(D13*2)),0)</f>
        <v>0</v>
      </c>
      <c r="H13" s="49">
        <f>G13</f>
        <v>0</v>
      </c>
      <c r="I13" s="222"/>
      <c r="J13" s="222"/>
      <c r="K13" s="50"/>
      <c r="L13" s="51"/>
      <c r="M13" s="47"/>
      <c r="N13" s="52"/>
      <c r="O13" s="53" t="s">
        <v>119</v>
      </c>
      <c r="P13" s="73"/>
    </row>
    <row r="14" spans="1:17" ht="18.75" customHeight="1" x14ac:dyDescent="0.15">
      <c r="A14" s="226"/>
      <c r="B14" s="46"/>
      <c r="C14" s="46" t="s">
        <v>44</v>
      </c>
      <c r="D14" s="47">
        <v>30</v>
      </c>
      <c r="E14" s="48" t="s">
        <v>46</v>
      </c>
      <c r="F14" s="48">
        <f t="shared" si="0"/>
        <v>22.5</v>
      </c>
      <c r="G14" s="49">
        <f>ROUNDUP((K4*D14)+(K5*D14*0.75)+(K6*(D14*2)),0)</f>
        <v>0</v>
      </c>
      <c r="H14" s="49">
        <f>G14</f>
        <v>0</v>
      </c>
      <c r="I14" s="222"/>
      <c r="J14" s="222"/>
      <c r="K14" s="50"/>
      <c r="L14" s="51"/>
      <c r="M14" s="47"/>
      <c r="N14" s="52"/>
      <c r="O14" s="53" t="s">
        <v>45</v>
      </c>
      <c r="P14" s="73"/>
    </row>
    <row r="15" spans="1:17" ht="18.75" customHeight="1" x14ac:dyDescent="0.15">
      <c r="A15" s="226"/>
      <c r="B15" s="46"/>
      <c r="C15" s="46" t="s">
        <v>25</v>
      </c>
      <c r="D15" s="54">
        <v>0.5</v>
      </c>
      <c r="E15" s="48" t="s">
        <v>30</v>
      </c>
      <c r="F15" s="48">
        <f t="shared" si="0"/>
        <v>0.38</v>
      </c>
      <c r="G15" s="49">
        <f>ROUNDUP((K4*D15)+(K5*D15*0.75)+(K6*(D15*2)),0)</f>
        <v>0</v>
      </c>
      <c r="H15" s="49">
        <f>G15</f>
        <v>0</v>
      </c>
      <c r="I15" s="222"/>
      <c r="J15" s="222"/>
      <c r="K15" s="50"/>
      <c r="L15" s="51"/>
      <c r="M15" s="47"/>
      <c r="N15" s="52"/>
      <c r="O15" s="53" t="s">
        <v>29</v>
      </c>
      <c r="P15" s="73"/>
    </row>
    <row r="16" spans="1:17" ht="18.75" customHeight="1" x14ac:dyDescent="0.15">
      <c r="A16" s="226"/>
      <c r="B16" s="46"/>
      <c r="C16" s="46"/>
      <c r="D16" s="47"/>
      <c r="E16" s="48"/>
      <c r="F16" s="48"/>
      <c r="G16" s="49"/>
      <c r="H16" s="49"/>
      <c r="I16" s="222"/>
      <c r="J16" s="222"/>
      <c r="K16" s="50"/>
      <c r="L16" s="51"/>
      <c r="M16" s="47"/>
      <c r="N16" s="52"/>
      <c r="O16" s="53"/>
      <c r="P16" s="73"/>
    </row>
    <row r="17" spans="1:16" ht="18.75" customHeight="1" x14ac:dyDescent="0.15">
      <c r="A17" s="226"/>
      <c r="B17" s="55"/>
      <c r="C17" s="55"/>
      <c r="D17" s="56"/>
      <c r="E17" s="57"/>
      <c r="F17" s="57"/>
      <c r="G17" s="58"/>
      <c r="H17" s="58"/>
      <c r="I17" s="223"/>
      <c r="J17" s="223"/>
      <c r="K17" s="59"/>
      <c r="L17" s="60"/>
      <c r="M17" s="56"/>
      <c r="N17" s="61"/>
      <c r="O17" s="62"/>
      <c r="P17" s="74"/>
    </row>
    <row r="18" spans="1:16" ht="18.75" customHeight="1" x14ac:dyDescent="0.15">
      <c r="A18" s="226"/>
      <c r="B18" s="46" t="s">
        <v>121</v>
      </c>
      <c r="C18" s="46" t="s">
        <v>52</v>
      </c>
      <c r="D18" s="47">
        <v>20</v>
      </c>
      <c r="E18" s="48" t="s">
        <v>28</v>
      </c>
      <c r="F18" s="48">
        <f>ROUNDUP(D18*0.75,2)</f>
        <v>15</v>
      </c>
      <c r="G18" s="49">
        <f>ROUNDUP((K4*D18)+(K5*D18*0.75)+(K6*(D18*2)),0)</f>
        <v>0</v>
      </c>
      <c r="H18" s="49">
        <f>G18+(G18*6/100)</f>
        <v>0</v>
      </c>
      <c r="I18" s="220" t="s">
        <v>196</v>
      </c>
      <c r="J18" s="221"/>
      <c r="K18" s="50" t="s">
        <v>42</v>
      </c>
      <c r="L18" s="51">
        <f>ROUNDUP((K4*M18)+(K5*M18*0.75)+(K6*(M18*2)),2)</f>
        <v>0</v>
      </c>
      <c r="M18" s="47">
        <v>0.3</v>
      </c>
      <c r="N18" s="52">
        <f>ROUNDUP(M18*0.75,2)</f>
        <v>0.23</v>
      </c>
      <c r="O18" s="53"/>
      <c r="P18" s="73"/>
    </row>
    <row r="19" spans="1:16" ht="18.75" customHeight="1" x14ac:dyDescent="0.15">
      <c r="A19" s="226"/>
      <c r="B19" s="46"/>
      <c r="C19" s="46" t="s">
        <v>124</v>
      </c>
      <c r="D19" s="47">
        <v>10</v>
      </c>
      <c r="E19" s="48" t="s">
        <v>28</v>
      </c>
      <c r="F19" s="48">
        <f>ROUNDUP(D19*0.75,2)</f>
        <v>7.5</v>
      </c>
      <c r="G19" s="49">
        <f>ROUNDUP((K4*D19)+(K5*D19*0.75)+(K6*(D19*2)),0)</f>
        <v>0</v>
      </c>
      <c r="H19" s="49">
        <f>G19</f>
        <v>0</v>
      </c>
      <c r="I19" s="222"/>
      <c r="J19" s="222"/>
      <c r="K19" s="50" t="s">
        <v>33</v>
      </c>
      <c r="L19" s="51">
        <f>ROUNDUP((K4*M19)+(K5*M19*0.75)+(K6*(M19*2)),2)</f>
        <v>0</v>
      </c>
      <c r="M19" s="47">
        <v>0.1</v>
      </c>
      <c r="N19" s="52">
        <f>ROUNDUP(M19*0.75,2)</f>
        <v>0.08</v>
      </c>
      <c r="O19" s="53" t="s">
        <v>36</v>
      </c>
      <c r="P19" s="73"/>
    </row>
    <row r="20" spans="1:16" ht="18.75" customHeight="1" x14ac:dyDescent="0.15">
      <c r="A20" s="226"/>
      <c r="B20" s="46"/>
      <c r="C20" s="46" t="s">
        <v>123</v>
      </c>
      <c r="D20" s="47">
        <v>5</v>
      </c>
      <c r="E20" s="48" t="s">
        <v>28</v>
      </c>
      <c r="F20" s="48">
        <f>ROUNDUP(D20*0.75,2)</f>
        <v>3.75</v>
      </c>
      <c r="G20" s="49">
        <f>ROUNDUP((K4*D20)+(K5*D20*0.75)+(K6*(D20*2)),0)</f>
        <v>0</v>
      </c>
      <c r="H20" s="49">
        <f>G20</f>
        <v>0</v>
      </c>
      <c r="I20" s="222"/>
      <c r="J20" s="222"/>
      <c r="K20" s="50" t="s">
        <v>93</v>
      </c>
      <c r="L20" s="51">
        <f>ROUNDUP((K4*M20)+(K5*M20*0.75)+(K6*(M20*2)),2)</f>
        <v>0</v>
      </c>
      <c r="M20" s="47">
        <v>1.5</v>
      </c>
      <c r="N20" s="52">
        <f>ROUNDUP(M20*0.75,2)</f>
        <v>1.1300000000000001</v>
      </c>
      <c r="O20" s="53"/>
      <c r="P20" s="73"/>
    </row>
    <row r="21" spans="1:16" ht="18.75" customHeight="1" x14ac:dyDescent="0.15">
      <c r="A21" s="226"/>
      <c r="B21" s="46"/>
      <c r="C21" s="46" t="s">
        <v>120</v>
      </c>
      <c r="D21" s="47">
        <v>3</v>
      </c>
      <c r="E21" s="48" t="s">
        <v>28</v>
      </c>
      <c r="F21" s="48">
        <f>ROUNDUP(D21*0.75,2)</f>
        <v>2.25</v>
      </c>
      <c r="G21" s="49">
        <f>ROUNDUP((K4*D21)+(K5*D21*0.75)+(K6*(D21*2)),0)</f>
        <v>0</v>
      </c>
      <c r="H21" s="49">
        <f>G21</f>
        <v>0</v>
      </c>
      <c r="I21" s="222"/>
      <c r="J21" s="222"/>
      <c r="K21" s="50" t="s">
        <v>37</v>
      </c>
      <c r="L21" s="51">
        <f>ROUNDUP((K4*M21)+(K5*M21*0.75)+(K6*(M21*2)),2)</f>
        <v>0</v>
      </c>
      <c r="M21" s="47">
        <v>2</v>
      </c>
      <c r="N21" s="52">
        <f>ROUNDUP(M21*0.75,2)</f>
        <v>1.5</v>
      </c>
      <c r="O21" s="53" t="s">
        <v>36</v>
      </c>
      <c r="P21" s="73"/>
    </row>
    <row r="22" spans="1:16" ht="18.75" customHeight="1" x14ac:dyDescent="0.15">
      <c r="A22" s="226"/>
      <c r="B22" s="46"/>
      <c r="C22" s="46"/>
      <c r="D22" s="47"/>
      <c r="E22" s="48"/>
      <c r="F22" s="48"/>
      <c r="G22" s="49"/>
      <c r="H22" s="49"/>
      <c r="I22" s="222"/>
      <c r="J22" s="222"/>
      <c r="K22" s="50"/>
      <c r="L22" s="51"/>
      <c r="M22" s="47"/>
      <c r="N22" s="52"/>
      <c r="O22" s="53"/>
      <c r="P22" s="73"/>
    </row>
    <row r="23" spans="1:16" ht="18.75" customHeight="1" x14ac:dyDescent="0.15">
      <c r="A23" s="226"/>
      <c r="B23" s="55"/>
      <c r="C23" s="55"/>
      <c r="D23" s="56"/>
      <c r="E23" s="57"/>
      <c r="F23" s="57"/>
      <c r="G23" s="58"/>
      <c r="H23" s="58"/>
      <c r="I23" s="223"/>
      <c r="J23" s="223"/>
      <c r="K23" s="59"/>
      <c r="L23" s="60"/>
      <c r="M23" s="56"/>
      <c r="N23" s="61"/>
      <c r="O23" s="62"/>
      <c r="P23" s="74"/>
    </row>
    <row r="24" spans="1:16" ht="18.75" customHeight="1" x14ac:dyDescent="0.15">
      <c r="A24" s="226"/>
      <c r="B24" s="46" t="s">
        <v>85</v>
      </c>
      <c r="C24" s="46" t="s">
        <v>87</v>
      </c>
      <c r="D24" s="54">
        <v>0.125</v>
      </c>
      <c r="E24" s="48" t="s">
        <v>30</v>
      </c>
      <c r="F24" s="48">
        <f>ROUNDUP(D24*0.75,2)</f>
        <v>9.9999999999999992E-2</v>
      </c>
      <c r="G24" s="49">
        <f>ROUNDUP((K4*D24)+(K5*D24*0.75)+(K6*(D24*2)),0)</f>
        <v>0</v>
      </c>
      <c r="H24" s="49">
        <f>G24</f>
        <v>0</v>
      </c>
      <c r="I24" s="220" t="s">
        <v>86</v>
      </c>
      <c r="J24" s="221"/>
      <c r="K24" s="50"/>
      <c r="L24" s="51"/>
      <c r="M24" s="47"/>
      <c r="N24" s="52"/>
      <c r="O24" s="53"/>
      <c r="P24" s="73"/>
    </row>
    <row r="25" spans="1:16" ht="18.75" customHeight="1" x14ac:dyDescent="0.15">
      <c r="A25" s="226"/>
      <c r="B25" s="46"/>
      <c r="C25" s="46"/>
      <c r="D25" s="47"/>
      <c r="E25" s="48"/>
      <c r="F25" s="48"/>
      <c r="G25" s="49"/>
      <c r="H25" s="49"/>
      <c r="I25" s="222"/>
      <c r="J25" s="222"/>
      <c r="K25" s="50"/>
      <c r="L25" s="51"/>
      <c r="M25" s="47"/>
      <c r="N25" s="52"/>
      <c r="O25" s="53"/>
      <c r="P25" s="73"/>
    </row>
    <row r="26" spans="1:16" ht="18.75" customHeight="1" thickBot="1" x14ac:dyDescent="0.2">
      <c r="A26" s="227"/>
      <c r="B26" s="64"/>
      <c r="C26" s="64"/>
      <c r="D26" s="65"/>
      <c r="E26" s="66"/>
      <c r="F26" s="66"/>
      <c r="G26" s="67"/>
      <c r="H26" s="67"/>
      <c r="I26" s="224"/>
      <c r="J26" s="224"/>
      <c r="K26" s="68"/>
      <c r="L26" s="69"/>
      <c r="M26" s="65"/>
      <c r="N26" s="70"/>
      <c r="O26" s="71"/>
      <c r="P26" s="75"/>
    </row>
  </sheetData>
  <mergeCells count="12">
    <mergeCell ref="A9:A26"/>
    <mergeCell ref="A1:B1"/>
    <mergeCell ref="C1:K1"/>
    <mergeCell ref="K2:M2"/>
    <mergeCell ref="O6:P6"/>
    <mergeCell ref="A7:E7"/>
    <mergeCell ref="O7:P7"/>
    <mergeCell ref="I8:J8"/>
    <mergeCell ref="K8:L8"/>
    <mergeCell ref="I9:J17"/>
    <mergeCell ref="I18:J23"/>
    <mergeCell ref="I24:J26"/>
  </mergeCells>
  <phoneticPr fontId="3"/>
  <printOptions horizontalCentered="1" verticalCentered="1"/>
  <pageMargins left="0.39370078740157483" right="0.39370078740157483" top="0.39370078740157483" bottom="0.19685039370078741" header="0" footer="0"/>
  <pageSetup paperSize="12"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2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197</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129</v>
      </c>
      <c r="C9" s="38" t="s">
        <v>131</v>
      </c>
      <c r="D9" s="39">
        <v>40</v>
      </c>
      <c r="E9" s="40" t="s">
        <v>28</v>
      </c>
      <c r="F9" s="40">
        <f t="shared" ref="F9:F14" si="0">ROUNDUP(D9*0.75,2)</f>
        <v>30</v>
      </c>
      <c r="G9" s="41">
        <f>ROUNDUP((K4*D9)+(K5*D9*0.75)+(K6*(D9*2)),0)</f>
        <v>0</v>
      </c>
      <c r="H9" s="41">
        <f>G9</f>
        <v>0</v>
      </c>
      <c r="I9" s="232" t="s">
        <v>130</v>
      </c>
      <c r="J9" s="233"/>
      <c r="K9" s="42" t="s">
        <v>31</v>
      </c>
      <c r="L9" s="43">
        <f>ROUNDUP((K4*M9)+(K5*M9*0.75)+(K6*(M9*2)),2)</f>
        <v>0</v>
      </c>
      <c r="M9" s="39">
        <v>180</v>
      </c>
      <c r="N9" s="44">
        <f>ROUNDUP(M9*0.75,2)</f>
        <v>135</v>
      </c>
      <c r="O9" s="45" t="s">
        <v>27</v>
      </c>
      <c r="P9" s="72"/>
    </row>
    <row r="10" spans="1:17" ht="18.75" customHeight="1" x14ac:dyDescent="0.15">
      <c r="A10" s="226"/>
      <c r="B10" s="46"/>
      <c r="C10" s="46" t="s">
        <v>54</v>
      </c>
      <c r="D10" s="47">
        <v>30</v>
      </c>
      <c r="E10" s="48" t="s">
        <v>28</v>
      </c>
      <c r="F10" s="48">
        <f t="shared" si="0"/>
        <v>22.5</v>
      </c>
      <c r="G10" s="49">
        <f>ROUNDUP((K4*D10)+(K5*D10*0.75)+(K6*(D10*2)),0)</f>
        <v>0</v>
      </c>
      <c r="H10" s="49">
        <f>G10</f>
        <v>0</v>
      </c>
      <c r="I10" s="222"/>
      <c r="J10" s="222"/>
      <c r="K10" s="50" t="s">
        <v>60</v>
      </c>
      <c r="L10" s="51">
        <f>ROUNDUP((K4*M10)+(K5*M10*0.75)+(K6*(M10*2)),2)</f>
        <v>0</v>
      </c>
      <c r="M10" s="47">
        <v>5</v>
      </c>
      <c r="N10" s="52">
        <f>ROUNDUP(M10*0.75,2)</f>
        <v>3.75</v>
      </c>
      <c r="O10" s="53"/>
      <c r="P10" s="73"/>
    </row>
    <row r="11" spans="1:17" ht="18.75" customHeight="1" x14ac:dyDescent="0.15">
      <c r="A11" s="226"/>
      <c r="B11" s="46"/>
      <c r="C11" s="46" t="s">
        <v>81</v>
      </c>
      <c r="D11" s="47">
        <v>30</v>
      </c>
      <c r="E11" s="48" t="s">
        <v>28</v>
      </c>
      <c r="F11" s="48">
        <f t="shared" si="0"/>
        <v>22.5</v>
      </c>
      <c r="G11" s="49">
        <f>ROUNDUP((K4*D11)+(K5*D11*0.75)+(K6*(D11*2)),0)</f>
        <v>0</v>
      </c>
      <c r="H11" s="49">
        <f>G11+(G11*10/100)</f>
        <v>0</v>
      </c>
      <c r="I11" s="222"/>
      <c r="J11" s="222"/>
      <c r="K11" s="50"/>
      <c r="L11" s="51"/>
      <c r="M11" s="47"/>
      <c r="N11" s="52"/>
      <c r="O11" s="53"/>
      <c r="P11" s="73"/>
    </row>
    <row r="12" spans="1:17" ht="18.75" customHeight="1" x14ac:dyDescent="0.15">
      <c r="A12" s="226"/>
      <c r="B12" s="46"/>
      <c r="C12" s="46" t="s">
        <v>55</v>
      </c>
      <c r="D12" s="47">
        <v>20</v>
      </c>
      <c r="E12" s="48" t="s">
        <v>28</v>
      </c>
      <c r="F12" s="48">
        <f t="shared" si="0"/>
        <v>15</v>
      </c>
      <c r="G12" s="49">
        <f>ROUNDUP((K4*D12)+(K5*D12*0.75)+(K6*(D12*2)),0)</f>
        <v>0</v>
      </c>
      <c r="H12" s="49">
        <f>G12+(G12*10/100)</f>
        <v>0</v>
      </c>
      <c r="I12" s="222"/>
      <c r="J12" s="222"/>
      <c r="K12" s="50"/>
      <c r="L12" s="51"/>
      <c r="M12" s="47"/>
      <c r="N12" s="52"/>
      <c r="O12" s="53"/>
      <c r="P12" s="73"/>
    </row>
    <row r="13" spans="1:17" ht="18.75" customHeight="1" x14ac:dyDescent="0.15">
      <c r="A13" s="226"/>
      <c r="B13" s="46"/>
      <c r="C13" s="46" t="s">
        <v>132</v>
      </c>
      <c r="D13" s="47">
        <v>5</v>
      </c>
      <c r="E13" s="48" t="s">
        <v>28</v>
      </c>
      <c r="F13" s="48">
        <f t="shared" si="0"/>
        <v>3.75</v>
      </c>
      <c r="G13" s="49">
        <f>ROUNDUP((K4*D13)+(K5*D13*0.75)+(K6*(D13*2)),0)</f>
        <v>0</v>
      </c>
      <c r="H13" s="49">
        <f>G13+(G13*10/100)</f>
        <v>0</v>
      </c>
      <c r="I13" s="222"/>
      <c r="J13" s="222"/>
      <c r="K13" s="50"/>
      <c r="L13" s="51"/>
      <c r="M13" s="47"/>
      <c r="N13" s="52"/>
      <c r="O13" s="53"/>
      <c r="P13" s="73"/>
    </row>
    <row r="14" spans="1:17" ht="18.75" customHeight="1" x14ac:dyDescent="0.15">
      <c r="A14" s="226"/>
      <c r="B14" s="46"/>
      <c r="C14" s="46" t="s">
        <v>84</v>
      </c>
      <c r="D14" s="47">
        <v>5</v>
      </c>
      <c r="E14" s="48" t="s">
        <v>28</v>
      </c>
      <c r="F14" s="48">
        <f t="shared" si="0"/>
        <v>3.75</v>
      </c>
      <c r="G14" s="49">
        <f>ROUNDUP((K4*D14)+(K5*D14*0.75)+(K6*(D14*2)),0)</f>
        <v>0</v>
      </c>
      <c r="H14" s="49">
        <f>G14+(G14*40/100)</f>
        <v>0</v>
      </c>
      <c r="I14" s="222"/>
      <c r="J14" s="222"/>
      <c r="K14" s="50"/>
      <c r="L14" s="51"/>
      <c r="M14" s="47"/>
      <c r="N14" s="52"/>
      <c r="O14" s="53"/>
      <c r="P14" s="73"/>
    </row>
    <row r="15" spans="1:17" ht="18.75" customHeight="1" x14ac:dyDescent="0.15">
      <c r="A15" s="226"/>
      <c r="B15" s="46"/>
      <c r="C15" s="46"/>
      <c r="D15" s="47"/>
      <c r="E15" s="48"/>
      <c r="F15" s="48"/>
      <c r="G15" s="49"/>
      <c r="H15" s="49"/>
      <c r="I15" s="222"/>
      <c r="J15" s="222"/>
      <c r="K15" s="50"/>
      <c r="L15" s="51"/>
      <c r="M15" s="47"/>
      <c r="N15" s="52"/>
      <c r="O15" s="53"/>
      <c r="P15" s="73"/>
    </row>
    <row r="16" spans="1:17" ht="18.75" customHeight="1" x14ac:dyDescent="0.15">
      <c r="A16" s="226"/>
      <c r="B16" s="55"/>
      <c r="C16" s="55"/>
      <c r="D16" s="56"/>
      <c r="E16" s="57"/>
      <c r="F16" s="57"/>
      <c r="G16" s="58"/>
      <c r="H16" s="58"/>
      <c r="I16" s="223"/>
      <c r="J16" s="223"/>
      <c r="K16" s="59"/>
      <c r="L16" s="60"/>
      <c r="M16" s="56"/>
      <c r="N16" s="61"/>
      <c r="O16" s="62"/>
      <c r="P16" s="74"/>
    </row>
    <row r="17" spans="1:16" ht="18.75" customHeight="1" x14ac:dyDescent="0.15">
      <c r="A17" s="226"/>
      <c r="B17" s="46" t="s">
        <v>133</v>
      </c>
      <c r="C17" s="46" t="s">
        <v>108</v>
      </c>
      <c r="D17" s="47">
        <v>3</v>
      </c>
      <c r="E17" s="48" t="s">
        <v>28</v>
      </c>
      <c r="F17" s="48">
        <f>ROUNDUP(D17*0.75,2)</f>
        <v>2.25</v>
      </c>
      <c r="G17" s="49">
        <f>ROUNDUP((K4*D17)+(K5*D17*0.75)+(K6*(D17*2)),0)</f>
        <v>0</v>
      </c>
      <c r="H17" s="49">
        <f>G17</f>
        <v>0</v>
      </c>
      <c r="I17" s="220" t="s">
        <v>134</v>
      </c>
      <c r="J17" s="221"/>
      <c r="K17" s="50" t="s">
        <v>37</v>
      </c>
      <c r="L17" s="51">
        <f>ROUNDUP((K4*M17)+(K5*M17*0.75)+(K6*(M17*2)),2)</f>
        <v>0</v>
      </c>
      <c r="M17" s="47">
        <v>2</v>
      </c>
      <c r="N17" s="52">
        <f t="shared" ref="N17:N22" si="1">ROUNDUP(M17*0.75,2)</f>
        <v>1.5</v>
      </c>
      <c r="O17" s="53" t="s">
        <v>36</v>
      </c>
      <c r="P17" s="73"/>
    </row>
    <row r="18" spans="1:16" ht="18.75" customHeight="1" x14ac:dyDescent="0.15">
      <c r="A18" s="226"/>
      <c r="B18" s="46"/>
      <c r="C18" s="46" t="s">
        <v>135</v>
      </c>
      <c r="D18" s="47">
        <v>5</v>
      </c>
      <c r="E18" s="48" t="s">
        <v>28</v>
      </c>
      <c r="F18" s="48">
        <f>ROUNDUP(D18*0.75,2)</f>
        <v>3.75</v>
      </c>
      <c r="G18" s="49">
        <f>ROUNDUP((K4*D18)+(K5*D18*0.75)+(K6*(D18*2)),0)</f>
        <v>0</v>
      </c>
      <c r="H18" s="49">
        <f>G18</f>
        <v>0</v>
      </c>
      <c r="I18" s="222"/>
      <c r="J18" s="222"/>
      <c r="K18" s="50" t="s">
        <v>31</v>
      </c>
      <c r="L18" s="51">
        <f>ROUNDUP((K4*M18)+(K5*M18*0.75)+(K6*(M18*2)),2)</f>
        <v>0</v>
      </c>
      <c r="M18" s="47">
        <v>50</v>
      </c>
      <c r="N18" s="52">
        <f t="shared" si="1"/>
        <v>37.5</v>
      </c>
      <c r="O18" s="53" t="s">
        <v>36</v>
      </c>
      <c r="P18" s="73"/>
    </row>
    <row r="19" spans="1:16" ht="18.75" customHeight="1" x14ac:dyDescent="0.15">
      <c r="A19" s="226"/>
      <c r="B19" s="46"/>
      <c r="C19" s="46" t="s">
        <v>90</v>
      </c>
      <c r="D19" s="47">
        <v>10</v>
      </c>
      <c r="E19" s="48" t="s">
        <v>28</v>
      </c>
      <c r="F19" s="48">
        <f>ROUNDUP(D19*0.75,2)</f>
        <v>7.5</v>
      </c>
      <c r="G19" s="49">
        <f>ROUNDUP((K4*D19)+(K5*D19*0.75)+(K6*(D19*2)),0)</f>
        <v>0</v>
      </c>
      <c r="H19" s="49">
        <f>G19+(G19*10/100)</f>
        <v>0</v>
      </c>
      <c r="I19" s="222"/>
      <c r="J19" s="222"/>
      <c r="K19" s="50" t="s">
        <v>32</v>
      </c>
      <c r="L19" s="51">
        <f>ROUNDUP((K4*M19)+(K5*M19*0.75)+(K6*(M19*2)),2)</f>
        <v>0</v>
      </c>
      <c r="M19" s="47">
        <v>1.5</v>
      </c>
      <c r="N19" s="52">
        <f t="shared" si="1"/>
        <v>1.1300000000000001</v>
      </c>
      <c r="O19" s="53"/>
      <c r="P19" s="73"/>
    </row>
    <row r="20" spans="1:16" ht="18.75" customHeight="1" x14ac:dyDescent="0.15">
      <c r="A20" s="226"/>
      <c r="B20" s="46"/>
      <c r="C20" s="46" t="s">
        <v>24</v>
      </c>
      <c r="D20" s="47">
        <v>10</v>
      </c>
      <c r="E20" s="48" t="s">
        <v>28</v>
      </c>
      <c r="F20" s="48">
        <f>ROUNDUP(D20*0.75,2)</f>
        <v>7.5</v>
      </c>
      <c r="G20" s="49">
        <f>ROUNDUP((K4*D20)+(K5*D20*0.75)+(K6*(D20*2)),0)</f>
        <v>0</v>
      </c>
      <c r="H20" s="49">
        <f>G20+(G20*3/100)</f>
        <v>0</v>
      </c>
      <c r="I20" s="222"/>
      <c r="J20" s="222"/>
      <c r="K20" s="50" t="s">
        <v>41</v>
      </c>
      <c r="L20" s="51">
        <f>ROUNDUP((K4*M20)+(K5*M20*0.75)+(K6*(M20*2)),2)</f>
        <v>0</v>
      </c>
      <c r="M20" s="47">
        <v>1</v>
      </c>
      <c r="N20" s="52">
        <f t="shared" si="1"/>
        <v>0.75</v>
      </c>
      <c r="O20" s="53"/>
      <c r="P20" s="73"/>
    </row>
    <row r="21" spans="1:16" ht="18.75" customHeight="1" x14ac:dyDescent="0.15">
      <c r="A21" s="226"/>
      <c r="B21" s="46"/>
      <c r="C21" s="46" t="s">
        <v>136</v>
      </c>
      <c r="D21" s="47">
        <v>5</v>
      </c>
      <c r="E21" s="48" t="s">
        <v>28</v>
      </c>
      <c r="F21" s="48">
        <f>ROUNDUP(D21*0.75,2)</f>
        <v>3.75</v>
      </c>
      <c r="G21" s="49">
        <f>ROUNDUP((K4*D21)+(K5*D21*0.75)+(K6*(D21*2)),0)</f>
        <v>0</v>
      </c>
      <c r="H21" s="49">
        <f>G21</f>
        <v>0</v>
      </c>
      <c r="I21" s="222"/>
      <c r="J21" s="222"/>
      <c r="K21" s="50" t="s">
        <v>42</v>
      </c>
      <c r="L21" s="51">
        <f>ROUNDUP((K4*M21)+(K5*M21*0.75)+(K6*(M21*2)),2)</f>
        <v>0</v>
      </c>
      <c r="M21" s="47">
        <v>1</v>
      </c>
      <c r="N21" s="52">
        <f t="shared" si="1"/>
        <v>0.75</v>
      </c>
      <c r="O21" s="53" t="s">
        <v>36</v>
      </c>
      <c r="P21" s="73"/>
    </row>
    <row r="22" spans="1:16" ht="18.75" customHeight="1" x14ac:dyDescent="0.15">
      <c r="A22" s="226"/>
      <c r="B22" s="46"/>
      <c r="C22" s="46"/>
      <c r="D22" s="47"/>
      <c r="E22" s="48"/>
      <c r="F22" s="48"/>
      <c r="G22" s="49"/>
      <c r="H22" s="49"/>
      <c r="I22" s="222"/>
      <c r="J22" s="222"/>
      <c r="K22" s="50" t="s">
        <v>34</v>
      </c>
      <c r="L22" s="51">
        <f>ROUNDUP((K4*M22)+(K5*M22*0.75)+(K6*(M22*2)),2)</f>
        <v>0</v>
      </c>
      <c r="M22" s="47">
        <v>1.5</v>
      </c>
      <c r="N22" s="52">
        <f t="shared" si="1"/>
        <v>1.1300000000000001</v>
      </c>
      <c r="O22" s="53"/>
      <c r="P22" s="73" t="s">
        <v>35</v>
      </c>
    </row>
    <row r="23" spans="1:16" ht="18.75" customHeight="1" x14ac:dyDescent="0.15">
      <c r="A23" s="226"/>
      <c r="B23" s="46"/>
      <c r="C23" s="46"/>
      <c r="D23" s="47"/>
      <c r="E23" s="48"/>
      <c r="F23" s="48"/>
      <c r="G23" s="49"/>
      <c r="H23" s="49"/>
      <c r="I23" s="222"/>
      <c r="J23" s="222"/>
      <c r="K23" s="50"/>
      <c r="L23" s="51"/>
      <c r="M23" s="47"/>
      <c r="N23" s="52"/>
      <c r="O23" s="53"/>
      <c r="P23" s="73"/>
    </row>
    <row r="24" spans="1:16" ht="18.75" customHeight="1" x14ac:dyDescent="0.15">
      <c r="A24" s="226"/>
      <c r="B24" s="55"/>
      <c r="C24" s="55"/>
      <c r="D24" s="56"/>
      <c r="E24" s="57"/>
      <c r="F24" s="57"/>
      <c r="G24" s="58"/>
      <c r="H24" s="58"/>
      <c r="I24" s="223"/>
      <c r="J24" s="223"/>
      <c r="K24" s="59"/>
      <c r="L24" s="60"/>
      <c r="M24" s="56"/>
      <c r="N24" s="61"/>
      <c r="O24" s="62"/>
      <c r="P24" s="74"/>
    </row>
    <row r="25" spans="1:16" ht="18.75" customHeight="1" x14ac:dyDescent="0.15">
      <c r="A25" s="226"/>
      <c r="B25" s="46" t="s">
        <v>62</v>
      </c>
      <c r="C25" s="46" t="s">
        <v>64</v>
      </c>
      <c r="D25" s="47">
        <v>40</v>
      </c>
      <c r="E25" s="48" t="s">
        <v>28</v>
      </c>
      <c r="F25" s="48">
        <f>ROUNDUP(D25*0.75,2)</f>
        <v>30</v>
      </c>
      <c r="G25" s="49">
        <f>ROUNDUP((K4*D25)+(K5*D25*0.75)+(K6*(D25*2)),0)</f>
        <v>0</v>
      </c>
      <c r="H25" s="49">
        <f>G25</f>
        <v>0</v>
      </c>
      <c r="I25" s="220" t="s">
        <v>63</v>
      </c>
      <c r="J25" s="221"/>
      <c r="K25" s="50" t="s">
        <v>42</v>
      </c>
      <c r="L25" s="51">
        <f>ROUNDUP((K4*M25)+(K5*M25*0.75)+(K6*(M25*2)),2)</f>
        <v>0</v>
      </c>
      <c r="M25" s="47">
        <v>1</v>
      </c>
      <c r="N25" s="52">
        <f>ROUNDUP(M25*0.75,2)</f>
        <v>0.75</v>
      </c>
      <c r="O25" s="53" t="s">
        <v>45</v>
      </c>
      <c r="P25" s="73"/>
    </row>
    <row r="26" spans="1:16" ht="18.75" customHeight="1" x14ac:dyDescent="0.15">
      <c r="A26" s="226"/>
      <c r="B26" s="46"/>
      <c r="C26" s="46"/>
      <c r="D26" s="47"/>
      <c r="E26" s="48"/>
      <c r="F26" s="48"/>
      <c r="G26" s="49"/>
      <c r="H26" s="49"/>
      <c r="I26" s="222"/>
      <c r="J26" s="222"/>
      <c r="K26" s="50"/>
      <c r="L26" s="51"/>
      <c r="M26" s="47"/>
      <c r="N26" s="52"/>
      <c r="O26" s="53"/>
      <c r="P26" s="73"/>
    </row>
    <row r="27" spans="1:16" ht="18.75" customHeight="1" thickBot="1" x14ac:dyDescent="0.2">
      <c r="A27" s="227"/>
      <c r="B27" s="64"/>
      <c r="C27" s="64"/>
      <c r="D27" s="65"/>
      <c r="E27" s="66"/>
      <c r="F27" s="66"/>
      <c r="G27" s="67"/>
      <c r="H27" s="67"/>
      <c r="I27" s="224"/>
      <c r="J27" s="224"/>
      <c r="K27" s="68"/>
      <c r="L27" s="69"/>
      <c r="M27" s="65"/>
      <c r="N27" s="70"/>
      <c r="O27" s="71"/>
      <c r="P27" s="75"/>
    </row>
  </sheetData>
  <mergeCells count="12">
    <mergeCell ref="K8:L8"/>
    <mergeCell ref="I9:J16"/>
    <mergeCell ref="I17:J24"/>
    <mergeCell ref="I25:J27"/>
    <mergeCell ref="A9:A27"/>
    <mergeCell ref="I8:J8"/>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40"/>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237" t="s">
        <v>215</v>
      </c>
      <c r="C5" s="237"/>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198</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199</v>
      </c>
      <c r="C9" s="38" t="s">
        <v>23</v>
      </c>
      <c r="D9" s="39">
        <v>20</v>
      </c>
      <c r="E9" s="40" t="s">
        <v>28</v>
      </c>
      <c r="F9" s="40">
        <f>ROUNDUP(D9*0.75,2)</f>
        <v>15</v>
      </c>
      <c r="G9" s="41">
        <f>ROUNDUP((K4*D9)+(K5*D9*0.75)+(K6*(D9*2)),0)</f>
        <v>0</v>
      </c>
      <c r="H9" s="41">
        <f>G9+(G9*6/100)</f>
        <v>0</v>
      </c>
      <c r="I9" s="232" t="s">
        <v>200</v>
      </c>
      <c r="J9" s="233"/>
      <c r="K9" s="42" t="s">
        <v>51</v>
      </c>
      <c r="L9" s="43">
        <f>ROUNDUP((K4*M9)+(K5*M9*0.75)+(K6*(M9*2)),2)</f>
        <v>0</v>
      </c>
      <c r="M9" s="39">
        <v>110</v>
      </c>
      <c r="N9" s="44">
        <f>ROUNDUP(M9*0.75,2)</f>
        <v>82.5</v>
      </c>
      <c r="O9" s="45"/>
      <c r="P9" s="72"/>
    </row>
    <row r="10" spans="1:17" ht="18.75" customHeight="1" x14ac:dyDescent="0.15">
      <c r="A10" s="226"/>
      <c r="B10" s="46"/>
      <c r="C10" s="46" t="s">
        <v>201</v>
      </c>
      <c r="D10" s="47">
        <v>1</v>
      </c>
      <c r="E10" s="48" t="s">
        <v>110</v>
      </c>
      <c r="F10" s="48">
        <f>ROUNDUP(D10*0.75,2)</f>
        <v>0.75</v>
      </c>
      <c r="G10" s="49">
        <f>ROUNDUP((K4*D10)+(K5*D10*0.75)+(K6*(D10*2)),0)</f>
        <v>0</v>
      </c>
      <c r="H10" s="49">
        <f>G10</f>
        <v>0</v>
      </c>
      <c r="I10" s="222"/>
      <c r="J10" s="222"/>
      <c r="K10" s="50" t="s">
        <v>170</v>
      </c>
      <c r="L10" s="51">
        <f>ROUNDUP((K4*M10)+(K5*M10*0.75)+(K6*(M10*2)),2)</f>
        <v>0</v>
      </c>
      <c r="M10" s="47">
        <v>1</v>
      </c>
      <c r="N10" s="52">
        <f>ROUNDUP(M10*0.75,2)</f>
        <v>0.75</v>
      </c>
      <c r="O10" s="53" t="s">
        <v>154</v>
      </c>
      <c r="P10" s="73" t="s">
        <v>119</v>
      </c>
    </row>
    <row r="11" spans="1:17" ht="18.75" customHeight="1" x14ac:dyDescent="0.15">
      <c r="A11" s="226"/>
      <c r="B11" s="46"/>
      <c r="C11" s="46" t="s">
        <v>202</v>
      </c>
      <c r="D11" s="54">
        <v>0.16666666666666666</v>
      </c>
      <c r="E11" s="48" t="s">
        <v>186</v>
      </c>
      <c r="F11" s="48">
        <f>ROUNDUP(D11*0.75,2)</f>
        <v>0.13</v>
      </c>
      <c r="G11" s="49">
        <f>ROUNDUP((K4*D11)+(K5*D11*0.75)+(K6*(D11*2)),0)</f>
        <v>0</v>
      </c>
      <c r="H11" s="49">
        <f>G11</f>
        <v>0</v>
      </c>
      <c r="I11" s="222"/>
      <c r="J11" s="222"/>
      <c r="K11" s="50" t="s">
        <v>37</v>
      </c>
      <c r="L11" s="51">
        <f>ROUNDUP((K4*M11)+(K5*M11*0.75)+(K6*(M11*2)),2)</f>
        <v>0</v>
      </c>
      <c r="M11" s="47">
        <v>1</v>
      </c>
      <c r="N11" s="52">
        <f>ROUNDUP(M11*0.75,2)</f>
        <v>0.75</v>
      </c>
      <c r="O11" s="53" t="s">
        <v>203</v>
      </c>
      <c r="P11" s="73"/>
    </row>
    <row r="12" spans="1:17" ht="18.75" customHeight="1" x14ac:dyDescent="0.15">
      <c r="A12" s="226"/>
      <c r="B12" s="46"/>
      <c r="C12" s="46" t="s">
        <v>120</v>
      </c>
      <c r="D12" s="47">
        <v>3</v>
      </c>
      <c r="E12" s="48" t="s">
        <v>28</v>
      </c>
      <c r="F12" s="48">
        <f>ROUNDUP(D12*0.75,2)</f>
        <v>2.25</v>
      </c>
      <c r="G12" s="49">
        <f>ROUNDUP((K4*D12)+(K5*D12*0.75)+(K6*(D12*2)),0)</f>
        <v>0</v>
      </c>
      <c r="H12" s="49">
        <f>G12</f>
        <v>0</v>
      </c>
      <c r="I12" s="222"/>
      <c r="J12" s="222"/>
      <c r="K12" s="50" t="s">
        <v>33</v>
      </c>
      <c r="L12" s="51">
        <f>ROUNDUP((K4*M12)+(K5*M12*0.75)+(K6*(M12*2)),2)</f>
        <v>0</v>
      </c>
      <c r="M12" s="47">
        <v>0.1</v>
      </c>
      <c r="N12" s="52">
        <f>ROUNDUP(M12*0.75,2)</f>
        <v>0.08</v>
      </c>
      <c r="O12" s="53" t="s">
        <v>36</v>
      </c>
      <c r="P12" s="73"/>
    </row>
    <row r="13" spans="1:17" ht="18.75" customHeight="1" x14ac:dyDescent="0.15">
      <c r="A13" s="226"/>
      <c r="B13" s="46"/>
      <c r="C13" s="46"/>
      <c r="D13" s="47"/>
      <c r="E13" s="48"/>
      <c r="F13" s="48"/>
      <c r="G13" s="49"/>
      <c r="H13" s="49"/>
      <c r="I13" s="222"/>
      <c r="J13" s="222"/>
      <c r="K13" s="50" t="s">
        <v>103</v>
      </c>
      <c r="L13" s="51">
        <f>ROUNDUP((K4*M13)+(K5*M13*0.75)+(K6*(M13*2)),2)</f>
        <v>0</v>
      </c>
      <c r="M13" s="47">
        <v>5</v>
      </c>
      <c r="N13" s="52">
        <f>ROUNDUP(M13*0.75,2)</f>
        <v>3.75</v>
      </c>
      <c r="O13" s="53"/>
      <c r="P13" s="73" t="s">
        <v>36</v>
      </c>
    </row>
    <row r="14" spans="1:17" ht="18.75" customHeight="1" x14ac:dyDescent="0.15">
      <c r="A14" s="226"/>
      <c r="B14" s="46"/>
      <c r="C14" s="46"/>
      <c r="D14" s="47"/>
      <c r="E14" s="48"/>
      <c r="F14" s="48"/>
      <c r="G14" s="49"/>
      <c r="H14" s="49"/>
      <c r="I14" s="222"/>
      <c r="J14" s="222"/>
      <c r="K14" s="50"/>
      <c r="L14" s="51"/>
      <c r="M14" s="47"/>
      <c r="N14" s="52"/>
      <c r="O14" s="53"/>
      <c r="P14" s="73"/>
    </row>
    <row r="15" spans="1:17" ht="18.75" customHeight="1" x14ac:dyDescent="0.15">
      <c r="A15" s="226"/>
      <c r="B15" s="46"/>
      <c r="C15" s="46"/>
      <c r="D15" s="47"/>
      <c r="E15" s="48"/>
      <c r="F15" s="48"/>
      <c r="G15" s="49"/>
      <c r="H15" s="49"/>
      <c r="I15" s="222"/>
      <c r="J15" s="222"/>
      <c r="K15" s="50"/>
      <c r="L15" s="51"/>
      <c r="M15" s="47"/>
      <c r="N15" s="52"/>
      <c r="O15" s="53"/>
      <c r="P15" s="73"/>
    </row>
    <row r="16" spans="1:17" ht="18.75" customHeight="1" x14ac:dyDescent="0.15">
      <c r="A16" s="226"/>
      <c r="B16" s="46"/>
      <c r="C16" s="46"/>
      <c r="D16" s="47"/>
      <c r="E16" s="48"/>
      <c r="F16" s="48"/>
      <c r="G16" s="49"/>
      <c r="H16" s="49"/>
      <c r="I16" s="222"/>
      <c r="J16" s="222"/>
      <c r="K16" s="50"/>
      <c r="L16" s="51"/>
      <c r="M16" s="47"/>
      <c r="N16" s="52"/>
      <c r="O16" s="53"/>
      <c r="P16" s="73"/>
    </row>
    <row r="17" spans="1:16" ht="18.75" customHeight="1" x14ac:dyDescent="0.15">
      <c r="A17" s="226"/>
      <c r="B17" s="46"/>
      <c r="C17" s="46"/>
      <c r="D17" s="47"/>
      <c r="E17" s="48"/>
      <c r="F17" s="48"/>
      <c r="G17" s="49"/>
      <c r="H17" s="49"/>
      <c r="I17" s="222"/>
      <c r="J17" s="222"/>
      <c r="K17" s="50"/>
      <c r="L17" s="51"/>
      <c r="M17" s="47"/>
      <c r="N17" s="52"/>
      <c r="O17" s="53"/>
      <c r="P17" s="73"/>
    </row>
    <row r="18" spans="1:16" ht="18.75" customHeight="1" x14ac:dyDescent="0.15">
      <c r="A18" s="226"/>
      <c r="B18" s="46"/>
      <c r="C18" s="46"/>
      <c r="D18" s="47"/>
      <c r="E18" s="48"/>
      <c r="F18" s="48"/>
      <c r="G18" s="49"/>
      <c r="H18" s="49"/>
      <c r="I18" s="222"/>
      <c r="J18" s="222"/>
      <c r="K18" s="50"/>
      <c r="L18" s="51"/>
      <c r="M18" s="47"/>
      <c r="N18" s="52"/>
      <c r="O18" s="53"/>
      <c r="P18" s="73"/>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46"/>
      <c r="C20" s="46"/>
      <c r="D20" s="47"/>
      <c r="E20" s="48"/>
      <c r="F20" s="48"/>
      <c r="G20" s="49"/>
      <c r="H20" s="49"/>
      <c r="I20" s="222"/>
      <c r="J20" s="222"/>
      <c r="K20" s="50"/>
      <c r="L20" s="51"/>
      <c r="M20" s="47"/>
      <c r="N20" s="52"/>
      <c r="O20" s="53"/>
      <c r="P20" s="73"/>
    </row>
    <row r="21" spans="1:16" ht="18.75" customHeight="1" x14ac:dyDescent="0.15">
      <c r="A21" s="226"/>
      <c r="B21" s="46"/>
      <c r="C21" s="46"/>
      <c r="D21" s="47"/>
      <c r="E21" s="48"/>
      <c r="F21" s="48"/>
      <c r="G21" s="49"/>
      <c r="H21" s="49"/>
      <c r="I21" s="222"/>
      <c r="J21" s="222"/>
      <c r="K21" s="50"/>
      <c r="L21" s="51"/>
      <c r="M21" s="47"/>
      <c r="N21" s="52"/>
      <c r="O21" s="53"/>
      <c r="P21" s="73"/>
    </row>
    <row r="22" spans="1:16" ht="18.75" customHeight="1" x14ac:dyDescent="0.15">
      <c r="A22" s="226"/>
      <c r="B22" s="55"/>
      <c r="C22" s="55"/>
      <c r="D22" s="56"/>
      <c r="E22" s="57"/>
      <c r="F22" s="57"/>
      <c r="G22" s="58"/>
      <c r="H22" s="58"/>
      <c r="I22" s="223"/>
      <c r="J22" s="223"/>
      <c r="K22" s="59"/>
      <c r="L22" s="60"/>
      <c r="M22" s="56"/>
      <c r="N22" s="61"/>
      <c r="O22" s="62"/>
      <c r="P22" s="74"/>
    </row>
    <row r="23" spans="1:16" ht="18.75" customHeight="1" x14ac:dyDescent="0.15">
      <c r="A23" s="226"/>
      <c r="B23" s="46" t="s">
        <v>147</v>
      </c>
      <c r="C23" s="46" t="s">
        <v>149</v>
      </c>
      <c r="D23" s="47">
        <v>40</v>
      </c>
      <c r="E23" s="48" t="s">
        <v>28</v>
      </c>
      <c r="F23" s="48">
        <f>ROUNDUP(D23*0.75,2)</f>
        <v>30</v>
      </c>
      <c r="G23" s="49">
        <f>ROUNDUP((K4*D23)+(K5*D23*0.75)+(K6*(D23*2)),0)</f>
        <v>0</v>
      </c>
      <c r="H23" s="49">
        <f>G23</f>
        <v>0</v>
      </c>
      <c r="I23" s="220" t="s">
        <v>204</v>
      </c>
      <c r="J23" s="221"/>
      <c r="K23" s="50" t="s">
        <v>41</v>
      </c>
      <c r="L23" s="51">
        <f>ROUNDUP((K4*M23)+(K5*M23*0.75)+(K6*(M23*2)),2)</f>
        <v>0</v>
      </c>
      <c r="M23" s="47">
        <v>0.5</v>
      </c>
      <c r="N23" s="52">
        <f>ROUNDUP(M23*0.75,2)</f>
        <v>0.38</v>
      </c>
      <c r="O23" s="53"/>
      <c r="P23" s="73"/>
    </row>
    <row r="24" spans="1:16" ht="18.75" customHeight="1" x14ac:dyDescent="0.15">
      <c r="A24" s="226"/>
      <c r="B24" s="46"/>
      <c r="C24" s="46" t="s">
        <v>150</v>
      </c>
      <c r="D24" s="47">
        <v>0.5</v>
      </c>
      <c r="E24" s="48" t="s">
        <v>28</v>
      </c>
      <c r="F24" s="48">
        <f>ROUNDUP(D24*0.75,2)</f>
        <v>0.38</v>
      </c>
      <c r="G24" s="49">
        <f>ROUNDUP((K4*D24)+(K5*D24*0.75)+(K6*(D24*2)),0)</f>
        <v>0</v>
      </c>
      <c r="H24" s="49">
        <f>G24</f>
        <v>0</v>
      </c>
      <c r="I24" s="222"/>
      <c r="J24" s="222"/>
      <c r="K24" s="50" t="s">
        <v>34</v>
      </c>
      <c r="L24" s="51">
        <f>ROUNDUP((K4*M24)+(K5*M24*0.75)+(K6*(M24*2)),2)</f>
        <v>0</v>
      </c>
      <c r="M24" s="47">
        <v>2</v>
      </c>
      <c r="N24" s="52">
        <f>ROUNDUP(M24*0.75,2)</f>
        <v>1.5</v>
      </c>
      <c r="O24" s="53" t="s">
        <v>36</v>
      </c>
      <c r="P24" s="73" t="s">
        <v>35</v>
      </c>
    </row>
    <row r="25" spans="1:16" ht="18.75" customHeight="1" x14ac:dyDescent="0.15">
      <c r="A25" s="226"/>
      <c r="B25" s="46"/>
      <c r="C25" s="46" t="s">
        <v>38</v>
      </c>
      <c r="D25" s="47">
        <v>20</v>
      </c>
      <c r="E25" s="48" t="s">
        <v>28</v>
      </c>
      <c r="F25" s="48">
        <f>ROUNDUP(D25*0.75,2)</f>
        <v>15</v>
      </c>
      <c r="G25" s="49">
        <f>ROUNDUP((K4*D25)+(K5*D25*0.75)+(K6*(D25*2)),0)</f>
        <v>0</v>
      </c>
      <c r="H25" s="49">
        <f>G25+(G25*15/100)</f>
        <v>0</v>
      </c>
      <c r="I25" s="222"/>
      <c r="J25" s="222"/>
      <c r="K25" s="50" t="s">
        <v>26</v>
      </c>
      <c r="L25" s="51">
        <f>ROUNDUP((K4*M25)+(K5*M25*0.75)+(K6*(M25*2)),2)</f>
        <v>0</v>
      </c>
      <c r="M25" s="47">
        <v>2</v>
      </c>
      <c r="N25" s="52">
        <f>ROUNDUP(M25*0.75,2)</f>
        <v>1.5</v>
      </c>
      <c r="O25" s="53"/>
      <c r="P25" s="73" t="s">
        <v>36</v>
      </c>
    </row>
    <row r="26" spans="1:16" ht="18.75" customHeight="1" x14ac:dyDescent="0.15">
      <c r="A26" s="226"/>
      <c r="B26" s="46"/>
      <c r="C26" s="46"/>
      <c r="D26" s="47"/>
      <c r="E26" s="48"/>
      <c r="F26" s="48"/>
      <c r="G26" s="49"/>
      <c r="H26" s="49"/>
      <c r="I26" s="222"/>
      <c r="J26" s="222"/>
      <c r="K26" s="50" t="s">
        <v>49</v>
      </c>
      <c r="L26" s="51">
        <f>ROUNDUP((K4*M26)+(K5*M26*0.75)+(K6*(M26*2)),2)</f>
        <v>0</v>
      </c>
      <c r="M26" s="47">
        <v>2</v>
      </c>
      <c r="N26" s="52">
        <f>ROUNDUP(M26*0.75,2)</f>
        <v>1.5</v>
      </c>
      <c r="O26" s="53"/>
      <c r="P26" s="73" t="s">
        <v>35</v>
      </c>
    </row>
    <row r="27" spans="1:16" ht="18.75" customHeight="1" x14ac:dyDescent="0.15">
      <c r="A27" s="226"/>
      <c r="B27" s="46"/>
      <c r="C27" s="46"/>
      <c r="D27" s="47"/>
      <c r="E27" s="48"/>
      <c r="F27" s="48"/>
      <c r="G27" s="49"/>
      <c r="H27" s="49"/>
      <c r="I27" s="222"/>
      <c r="J27" s="222"/>
      <c r="K27" s="50" t="s">
        <v>37</v>
      </c>
      <c r="L27" s="51">
        <f>ROUNDUP((K4*M27)+(K5*M27*0.75)+(K6*(M27*2)),2)</f>
        <v>0</v>
      </c>
      <c r="M27" s="47">
        <v>4</v>
      </c>
      <c r="N27" s="52">
        <f>ROUNDUP(M27*0.75,2)</f>
        <v>3</v>
      </c>
      <c r="O27" s="53"/>
      <c r="P27" s="73"/>
    </row>
    <row r="28" spans="1:16" ht="18.75" customHeight="1" x14ac:dyDescent="0.15">
      <c r="A28" s="226"/>
      <c r="B28" s="46"/>
      <c r="C28" s="46"/>
      <c r="D28" s="47"/>
      <c r="E28" s="48"/>
      <c r="F28" s="48"/>
      <c r="G28" s="49"/>
      <c r="H28" s="49"/>
      <c r="I28" s="222"/>
      <c r="J28" s="222"/>
      <c r="K28" s="50"/>
      <c r="L28" s="51"/>
      <c r="M28" s="47"/>
      <c r="N28" s="52"/>
      <c r="O28" s="53"/>
      <c r="P28" s="73"/>
    </row>
    <row r="29" spans="1:16" ht="18.75" customHeight="1" x14ac:dyDescent="0.15">
      <c r="A29" s="226"/>
      <c r="B29" s="46"/>
      <c r="C29" s="46"/>
      <c r="D29" s="47"/>
      <c r="E29" s="48"/>
      <c r="F29" s="48"/>
      <c r="G29" s="49"/>
      <c r="H29" s="49"/>
      <c r="I29" s="222"/>
      <c r="J29" s="222"/>
      <c r="K29" s="50"/>
      <c r="L29" s="51"/>
      <c r="M29" s="47"/>
      <c r="N29" s="52"/>
      <c r="O29" s="53"/>
      <c r="P29" s="73"/>
    </row>
    <row r="30" spans="1:16" ht="18.75" customHeight="1" x14ac:dyDescent="0.15">
      <c r="A30" s="226"/>
      <c r="B30" s="46"/>
      <c r="C30" s="46"/>
      <c r="D30" s="47"/>
      <c r="E30" s="48"/>
      <c r="F30" s="48"/>
      <c r="G30" s="49"/>
      <c r="H30" s="49"/>
      <c r="I30" s="222"/>
      <c r="J30" s="222"/>
      <c r="K30" s="50"/>
      <c r="L30" s="51"/>
      <c r="M30" s="47"/>
      <c r="N30" s="52"/>
      <c r="O30" s="53"/>
      <c r="P30" s="73"/>
    </row>
    <row r="31" spans="1:16" ht="18.75" customHeight="1" x14ac:dyDescent="0.15">
      <c r="A31" s="226"/>
      <c r="B31" s="55"/>
      <c r="C31" s="55"/>
      <c r="D31" s="56"/>
      <c r="E31" s="57"/>
      <c r="F31" s="57"/>
      <c r="G31" s="58"/>
      <c r="H31" s="58"/>
      <c r="I31" s="223"/>
      <c r="J31" s="223"/>
      <c r="K31" s="59"/>
      <c r="L31" s="60"/>
      <c r="M31" s="56"/>
      <c r="N31" s="61"/>
      <c r="O31" s="62"/>
      <c r="P31" s="74"/>
    </row>
    <row r="32" spans="1:16" ht="18.75" customHeight="1" x14ac:dyDescent="0.15">
      <c r="A32" s="226"/>
      <c r="B32" s="46" t="s">
        <v>151</v>
      </c>
      <c r="C32" s="46" t="s">
        <v>153</v>
      </c>
      <c r="D32" s="47">
        <v>10</v>
      </c>
      <c r="E32" s="48" t="s">
        <v>28</v>
      </c>
      <c r="F32" s="48">
        <f>ROUNDUP(D32*0.75,2)</f>
        <v>7.5</v>
      </c>
      <c r="G32" s="49">
        <f>ROUNDUP((K4*D32)+(K5*D32*0.75)+(K6*(D32*2)),0)</f>
        <v>0</v>
      </c>
      <c r="H32" s="49">
        <f>G32</f>
        <v>0</v>
      </c>
      <c r="I32" s="220" t="s">
        <v>205</v>
      </c>
      <c r="J32" s="221"/>
      <c r="K32" s="50" t="s">
        <v>42</v>
      </c>
      <c r="L32" s="51">
        <f>ROUNDUP((K4*M32)+(K5*M32*0.75)+(K6*(M32*2)),2)</f>
        <v>0</v>
      </c>
      <c r="M32" s="47">
        <v>0.3</v>
      </c>
      <c r="N32" s="52">
        <f>ROUNDUP(M32*0.75,2)</f>
        <v>0.23</v>
      </c>
      <c r="O32" s="53" t="s">
        <v>35</v>
      </c>
      <c r="P32" s="73"/>
    </row>
    <row r="33" spans="1:16" ht="18.75" customHeight="1" x14ac:dyDescent="0.15">
      <c r="A33" s="226"/>
      <c r="B33" s="46"/>
      <c r="C33" s="46" t="s">
        <v>112</v>
      </c>
      <c r="D33" s="47">
        <v>10</v>
      </c>
      <c r="E33" s="48" t="s">
        <v>28</v>
      </c>
      <c r="F33" s="48">
        <f>ROUNDUP(D33*0.75,2)</f>
        <v>7.5</v>
      </c>
      <c r="G33" s="49">
        <f>ROUNDUP((K4*D33)+(K5*D33*0.75)+(K6*(D33*2)),0)</f>
        <v>0</v>
      </c>
      <c r="H33" s="49">
        <f>G33+(G33*2/100)</f>
        <v>0</v>
      </c>
      <c r="I33" s="222"/>
      <c r="J33" s="222"/>
      <c r="K33" s="50" t="s">
        <v>33</v>
      </c>
      <c r="L33" s="51">
        <f>ROUNDUP((K4*M33)+(K5*M33*0.75)+(K6*(M33*2)),2)</f>
        <v>0</v>
      </c>
      <c r="M33" s="47">
        <v>0.1</v>
      </c>
      <c r="N33" s="52">
        <f>ROUNDUP(M33*0.75,2)</f>
        <v>0.08</v>
      </c>
      <c r="O33" s="53"/>
      <c r="P33" s="73"/>
    </row>
    <row r="34" spans="1:16" ht="18.75" customHeight="1" x14ac:dyDescent="0.15">
      <c r="A34" s="226"/>
      <c r="B34" s="46"/>
      <c r="C34" s="46" t="s">
        <v>24</v>
      </c>
      <c r="D34" s="47">
        <v>10</v>
      </c>
      <c r="E34" s="48" t="s">
        <v>28</v>
      </c>
      <c r="F34" s="48">
        <f>ROUNDUP(D34*0.75,2)</f>
        <v>7.5</v>
      </c>
      <c r="G34" s="49">
        <f>ROUNDUP((K4*D34)+(K5*D34*0.75)+(K6*(D34*2)),0)</f>
        <v>0</v>
      </c>
      <c r="H34" s="49">
        <f>G34+(G34*3/100)</f>
        <v>0</v>
      </c>
      <c r="I34" s="222"/>
      <c r="J34" s="222"/>
      <c r="K34" s="50" t="s">
        <v>76</v>
      </c>
      <c r="L34" s="51">
        <f>ROUNDUP((K4*M34)+(K5*M34*0.75)+(K6*(M34*2)),2)</f>
        <v>0</v>
      </c>
      <c r="M34" s="47">
        <v>4</v>
      </c>
      <c r="N34" s="52">
        <f>ROUNDUP(M34*0.75,2)</f>
        <v>3</v>
      </c>
      <c r="O34" s="53"/>
      <c r="P34" s="73" t="s">
        <v>77</v>
      </c>
    </row>
    <row r="35" spans="1:16" ht="18.75" customHeight="1" x14ac:dyDescent="0.15">
      <c r="A35" s="226"/>
      <c r="B35" s="46"/>
      <c r="C35" s="46"/>
      <c r="D35" s="47"/>
      <c r="E35" s="48"/>
      <c r="F35" s="48"/>
      <c r="G35" s="49"/>
      <c r="H35" s="49"/>
      <c r="I35" s="222"/>
      <c r="J35" s="222"/>
      <c r="K35" s="50"/>
      <c r="L35" s="51"/>
      <c r="M35" s="47"/>
      <c r="N35" s="52"/>
      <c r="O35" s="53"/>
      <c r="P35" s="73"/>
    </row>
    <row r="36" spans="1:16" ht="18.75" customHeight="1" x14ac:dyDescent="0.15">
      <c r="A36" s="226"/>
      <c r="B36" s="46"/>
      <c r="C36" s="46"/>
      <c r="D36" s="47"/>
      <c r="E36" s="48"/>
      <c r="F36" s="48"/>
      <c r="G36" s="49"/>
      <c r="H36" s="49"/>
      <c r="I36" s="222"/>
      <c r="J36" s="222"/>
      <c r="K36" s="50"/>
      <c r="L36" s="51"/>
      <c r="M36" s="47"/>
      <c r="N36" s="52"/>
      <c r="O36" s="53"/>
      <c r="P36" s="73"/>
    </row>
    <row r="37" spans="1:16" ht="18.75" customHeight="1" x14ac:dyDescent="0.15">
      <c r="A37" s="226"/>
      <c r="B37" s="55"/>
      <c r="C37" s="55"/>
      <c r="D37" s="56"/>
      <c r="E37" s="57"/>
      <c r="F37" s="57"/>
      <c r="G37" s="58"/>
      <c r="H37" s="58"/>
      <c r="I37" s="223"/>
      <c r="J37" s="223"/>
      <c r="K37" s="59"/>
      <c r="L37" s="60"/>
      <c r="M37" s="56"/>
      <c r="N37" s="61"/>
      <c r="O37" s="62"/>
      <c r="P37" s="74"/>
    </row>
    <row r="38" spans="1:16" ht="18.75" customHeight="1" x14ac:dyDescent="0.15">
      <c r="A38" s="226"/>
      <c r="B38" s="46" t="s">
        <v>94</v>
      </c>
      <c r="C38" s="46" t="s">
        <v>95</v>
      </c>
      <c r="D38" s="54">
        <v>0.16666666666666666</v>
      </c>
      <c r="E38" s="48" t="s">
        <v>30</v>
      </c>
      <c r="F38" s="48">
        <f>ROUNDUP(D38*0.75,2)</f>
        <v>0.13</v>
      </c>
      <c r="G38" s="49">
        <f>ROUNDUP((K4*D38)+(K5*D38*0.75)+(K6*(D38*2)),0)</f>
        <v>0</v>
      </c>
      <c r="H38" s="49">
        <f>G38</f>
        <v>0</v>
      </c>
      <c r="I38" s="220" t="s">
        <v>86</v>
      </c>
      <c r="J38" s="221"/>
      <c r="K38" s="50"/>
      <c r="L38" s="51"/>
      <c r="M38" s="47"/>
      <c r="N38" s="52"/>
      <c r="O38" s="53"/>
      <c r="P38" s="73"/>
    </row>
    <row r="39" spans="1:16" ht="18.75" customHeight="1" x14ac:dyDescent="0.15">
      <c r="A39" s="226"/>
      <c r="B39" s="46"/>
      <c r="C39" s="46"/>
      <c r="D39" s="47"/>
      <c r="E39" s="48"/>
      <c r="F39" s="48"/>
      <c r="G39" s="49"/>
      <c r="H39" s="49"/>
      <c r="I39" s="222"/>
      <c r="J39" s="222"/>
      <c r="K39" s="50"/>
      <c r="L39" s="51"/>
      <c r="M39" s="47"/>
      <c r="N39" s="52"/>
      <c r="O39" s="53"/>
      <c r="P39" s="73"/>
    </row>
    <row r="40" spans="1:16" ht="18.75" customHeight="1" thickBot="1" x14ac:dyDescent="0.2">
      <c r="A40" s="227"/>
      <c r="B40" s="64"/>
      <c r="C40" s="64"/>
      <c r="D40" s="65"/>
      <c r="E40" s="66"/>
      <c r="F40" s="66"/>
      <c r="G40" s="67"/>
      <c r="H40" s="67"/>
      <c r="I40" s="224"/>
      <c r="J40" s="224"/>
      <c r="K40" s="68"/>
      <c r="L40" s="69"/>
      <c r="M40" s="65"/>
      <c r="N40" s="70"/>
      <c r="O40" s="71"/>
      <c r="P40" s="75"/>
    </row>
  </sheetData>
  <mergeCells count="14">
    <mergeCell ref="I38:J40"/>
    <mergeCell ref="A9:A40"/>
    <mergeCell ref="I8:J8"/>
    <mergeCell ref="K8:L8"/>
    <mergeCell ref="I9:J22"/>
    <mergeCell ref="I23:J31"/>
    <mergeCell ref="I32:J37"/>
    <mergeCell ref="A1:B1"/>
    <mergeCell ref="C1:K1"/>
    <mergeCell ref="K2:M2"/>
    <mergeCell ref="O6:P6"/>
    <mergeCell ref="A7:E7"/>
    <mergeCell ref="O7:P7"/>
    <mergeCell ref="B5:C5"/>
  </mergeCells>
  <phoneticPr fontId="3"/>
  <printOptions horizontalCentered="1" verticalCentered="1"/>
  <pageMargins left="0.39370078740157483" right="0.39370078740157483" top="0.39370078740157483" bottom="0.19685039370078741" header="0" footer="0"/>
  <pageSetup paperSize="12" scale="4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35"/>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206</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51</v>
      </c>
      <c r="C9" s="38"/>
      <c r="D9" s="39"/>
      <c r="E9" s="40"/>
      <c r="F9" s="40"/>
      <c r="G9" s="41"/>
      <c r="H9" s="41"/>
      <c r="I9" s="232"/>
      <c r="J9" s="233"/>
      <c r="K9" s="42" t="s">
        <v>51</v>
      </c>
      <c r="L9" s="43">
        <f>ROUNDUP((K4*M9)+(K5*M9*0.75)+(K6*(M9*2)),2)</f>
        <v>0</v>
      </c>
      <c r="M9" s="39">
        <v>110</v>
      </c>
      <c r="N9" s="44">
        <f>ROUNDUP(M9*0.75,2)</f>
        <v>82.5</v>
      </c>
      <c r="O9" s="45"/>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157</v>
      </c>
      <c r="C12" s="46" t="s">
        <v>111</v>
      </c>
      <c r="D12" s="47">
        <v>1</v>
      </c>
      <c r="E12" s="48" t="s">
        <v>53</v>
      </c>
      <c r="F12" s="48">
        <f>ROUNDUP(D12*0.75,2)</f>
        <v>0.75</v>
      </c>
      <c r="G12" s="49">
        <f>ROUNDUP((K4*D12)+(K5*D12*0.75)+(K6*(D12*2)),0)</f>
        <v>0</v>
      </c>
      <c r="H12" s="49">
        <f>G12</f>
        <v>0</v>
      </c>
      <c r="I12" s="220" t="s">
        <v>158</v>
      </c>
      <c r="J12" s="221"/>
      <c r="K12" s="50" t="s">
        <v>32</v>
      </c>
      <c r="L12" s="51">
        <f>ROUNDUP((K4*M12)+(K5*M12*0.75)+(K6*(M12*2)),2)</f>
        <v>0</v>
      </c>
      <c r="M12" s="47">
        <v>2</v>
      </c>
      <c r="N12" s="52">
        <f>ROUNDUP(M12*0.75,2)</f>
        <v>1.5</v>
      </c>
      <c r="O12" s="53" t="s">
        <v>36</v>
      </c>
      <c r="P12" s="73"/>
    </row>
    <row r="13" spans="1:17" ht="18.75" customHeight="1" x14ac:dyDescent="0.15">
      <c r="A13" s="226"/>
      <c r="B13" s="46"/>
      <c r="C13" s="46" t="s">
        <v>48</v>
      </c>
      <c r="D13" s="47">
        <v>0.5</v>
      </c>
      <c r="E13" s="48" t="s">
        <v>28</v>
      </c>
      <c r="F13" s="48">
        <f>ROUNDUP(D13*0.75,2)</f>
        <v>0.38</v>
      </c>
      <c r="G13" s="49">
        <f>ROUNDUP((K4*D13)+(K5*D13*0.75)+(K6*(D13*2)),0)</f>
        <v>0</v>
      </c>
      <c r="H13" s="49">
        <f>G13</f>
        <v>0</v>
      </c>
      <c r="I13" s="222"/>
      <c r="J13" s="222"/>
      <c r="K13" s="50" t="s">
        <v>34</v>
      </c>
      <c r="L13" s="51">
        <f>ROUNDUP((K4*M13)+(K5*M13*0.75)+(K6*(M13*2)),2)</f>
        <v>0</v>
      </c>
      <c r="M13" s="47">
        <v>1</v>
      </c>
      <c r="N13" s="52">
        <f>ROUNDUP(M13*0.75,2)</f>
        <v>0.75</v>
      </c>
      <c r="O13" s="53" t="s">
        <v>36</v>
      </c>
      <c r="P13" s="73" t="s">
        <v>35</v>
      </c>
    </row>
    <row r="14" spans="1:17" ht="18.75" customHeight="1" x14ac:dyDescent="0.15">
      <c r="A14" s="226"/>
      <c r="B14" s="46"/>
      <c r="C14" s="46" t="s">
        <v>38</v>
      </c>
      <c r="D14" s="47">
        <v>20</v>
      </c>
      <c r="E14" s="48" t="s">
        <v>28</v>
      </c>
      <c r="F14" s="48">
        <f>ROUNDUP(D14*0.75,2)</f>
        <v>15</v>
      </c>
      <c r="G14" s="49">
        <f>ROUNDUP((K4*D14)+(K5*D14*0.75)+(K6*(D14*2)),0)</f>
        <v>0</v>
      </c>
      <c r="H14" s="49">
        <f>G14+(G14*15/100)</f>
        <v>0</v>
      </c>
      <c r="I14" s="222"/>
      <c r="J14" s="222"/>
      <c r="K14" s="50" t="s">
        <v>41</v>
      </c>
      <c r="L14" s="51">
        <f>ROUNDUP((K4*M14)+(K5*M14*0.75)+(K6*(M14*2)),2)</f>
        <v>0</v>
      </c>
      <c r="M14" s="47">
        <v>1</v>
      </c>
      <c r="N14" s="52">
        <f>ROUNDUP(M14*0.75,2)</f>
        <v>0.75</v>
      </c>
      <c r="O14" s="53"/>
      <c r="P14" s="73"/>
    </row>
    <row r="15" spans="1:17" ht="18.75" customHeight="1" x14ac:dyDescent="0.15">
      <c r="A15" s="226"/>
      <c r="B15" s="46"/>
      <c r="C15" s="46"/>
      <c r="D15" s="47"/>
      <c r="E15" s="48"/>
      <c r="F15" s="48"/>
      <c r="G15" s="49"/>
      <c r="H15" s="49"/>
      <c r="I15" s="222"/>
      <c r="J15" s="222"/>
      <c r="K15" s="50" t="s">
        <v>49</v>
      </c>
      <c r="L15" s="51">
        <f>ROUNDUP((K4*M15)+(K5*M15*0.75)+(K6*(M15*2)),2)</f>
        <v>0</v>
      </c>
      <c r="M15" s="47">
        <v>3</v>
      </c>
      <c r="N15" s="52">
        <f>ROUNDUP(M15*0.75,2)</f>
        <v>2.25</v>
      </c>
      <c r="O15" s="53"/>
      <c r="P15" s="73" t="s">
        <v>35</v>
      </c>
    </row>
    <row r="16" spans="1:17" ht="18.75" customHeight="1" x14ac:dyDescent="0.15">
      <c r="A16" s="226"/>
      <c r="B16" s="46"/>
      <c r="C16" s="46"/>
      <c r="D16" s="47"/>
      <c r="E16" s="48"/>
      <c r="F16" s="48"/>
      <c r="G16" s="49"/>
      <c r="H16" s="49"/>
      <c r="I16" s="222"/>
      <c r="J16" s="222"/>
      <c r="K16" s="50" t="s">
        <v>37</v>
      </c>
      <c r="L16" s="51">
        <f>ROUNDUP((K4*M16)+(K5*M16*0.75)+(K6*(M16*2)),2)</f>
        <v>0</v>
      </c>
      <c r="M16" s="47">
        <v>2</v>
      </c>
      <c r="N16" s="52">
        <f>ROUNDUP(M16*0.75,2)</f>
        <v>1.5</v>
      </c>
      <c r="O16" s="53"/>
      <c r="P16" s="73"/>
    </row>
    <row r="17" spans="1:16" ht="18.75" customHeight="1" x14ac:dyDescent="0.15">
      <c r="A17" s="226"/>
      <c r="B17" s="46"/>
      <c r="C17" s="46"/>
      <c r="D17" s="47"/>
      <c r="E17" s="48"/>
      <c r="F17" s="48"/>
      <c r="G17" s="49"/>
      <c r="H17" s="49"/>
      <c r="I17" s="222"/>
      <c r="J17" s="222"/>
      <c r="K17" s="50"/>
      <c r="L17" s="51"/>
      <c r="M17" s="47"/>
      <c r="N17" s="52"/>
      <c r="O17" s="53"/>
      <c r="P17" s="73"/>
    </row>
    <row r="18" spans="1:16" ht="18.75" customHeight="1" x14ac:dyDescent="0.15">
      <c r="A18" s="226"/>
      <c r="B18" s="46"/>
      <c r="C18" s="46"/>
      <c r="D18" s="47"/>
      <c r="E18" s="48"/>
      <c r="F18" s="48"/>
      <c r="G18" s="49"/>
      <c r="H18" s="49"/>
      <c r="I18" s="222"/>
      <c r="J18" s="222"/>
      <c r="K18" s="50"/>
      <c r="L18" s="51"/>
      <c r="M18" s="47"/>
      <c r="N18" s="52"/>
      <c r="O18" s="53"/>
      <c r="P18" s="73"/>
    </row>
    <row r="19" spans="1:16" ht="18.75" customHeight="1" x14ac:dyDescent="0.15">
      <c r="A19" s="226"/>
      <c r="B19" s="55"/>
      <c r="C19" s="55"/>
      <c r="D19" s="56"/>
      <c r="E19" s="57"/>
      <c r="F19" s="57"/>
      <c r="G19" s="58"/>
      <c r="H19" s="58"/>
      <c r="I19" s="223"/>
      <c r="J19" s="223"/>
      <c r="K19" s="59"/>
      <c r="L19" s="60"/>
      <c r="M19" s="56"/>
      <c r="N19" s="61"/>
      <c r="O19" s="62"/>
      <c r="P19" s="74"/>
    </row>
    <row r="20" spans="1:16" ht="18.75" customHeight="1" x14ac:dyDescent="0.15">
      <c r="A20" s="226"/>
      <c r="B20" s="46" t="s">
        <v>159</v>
      </c>
      <c r="C20" s="46" t="s">
        <v>58</v>
      </c>
      <c r="D20" s="54">
        <v>0.25</v>
      </c>
      <c r="E20" s="48" t="s">
        <v>61</v>
      </c>
      <c r="F20" s="48">
        <f>ROUNDUP(D20*0.75,2)</f>
        <v>0.19</v>
      </c>
      <c r="G20" s="49">
        <f>ROUNDUP((K4*D20)+(K5*D20*0.75)+(K6*(D20*2)),0)</f>
        <v>0</v>
      </c>
      <c r="H20" s="49">
        <f>G20</f>
        <v>0</v>
      </c>
      <c r="I20" s="220" t="s">
        <v>160</v>
      </c>
      <c r="J20" s="221"/>
      <c r="K20" s="50" t="s">
        <v>31</v>
      </c>
      <c r="L20" s="51">
        <f>ROUNDUP((K4*M20)+(K5*M20*0.75)+(K6*(M20*2)),2)</f>
        <v>0</v>
      </c>
      <c r="M20" s="47">
        <v>30</v>
      </c>
      <c r="N20" s="52">
        <f>ROUNDUP(M20*0.75,2)</f>
        <v>22.5</v>
      </c>
      <c r="O20" s="53" t="s">
        <v>36</v>
      </c>
      <c r="P20" s="73"/>
    </row>
    <row r="21" spans="1:16" ht="18.75" customHeight="1" x14ac:dyDescent="0.15">
      <c r="A21" s="226"/>
      <c r="B21" s="46"/>
      <c r="C21" s="46" t="s">
        <v>91</v>
      </c>
      <c r="D21" s="47">
        <v>20</v>
      </c>
      <c r="E21" s="48" t="s">
        <v>28</v>
      </c>
      <c r="F21" s="48">
        <f>ROUNDUP(D21*0.75,2)</f>
        <v>15</v>
      </c>
      <c r="G21" s="49">
        <f>ROUNDUP((K4*D21)+(K5*D21*0.75)+(K6*(D21*2)),0)</f>
        <v>0</v>
      </c>
      <c r="H21" s="49">
        <f>G21</f>
        <v>0</v>
      </c>
      <c r="I21" s="222"/>
      <c r="J21" s="222"/>
      <c r="K21" s="50" t="s">
        <v>39</v>
      </c>
      <c r="L21" s="51">
        <f>ROUNDUP((K4*M21)+(K5*M21*0.75)+(K6*(M21*2)),2)</f>
        <v>0</v>
      </c>
      <c r="M21" s="47">
        <v>1</v>
      </c>
      <c r="N21" s="52">
        <f>ROUNDUP(M21*0.75,2)</f>
        <v>0.75</v>
      </c>
      <c r="O21" s="53"/>
      <c r="P21" s="73"/>
    </row>
    <row r="22" spans="1:16" ht="18.75" customHeight="1" x14ac:dyDescent="0.15">
      <c r="A22" s="226"/>
      <c r="B22" s="46"/>
      <c r="C22" s="46" t="s">
        <v>23</v>
      </c>
      <c r="D22" s="47">
        <v>20</v>
      </c>
      <c r="E22" s="48" t="s">
        <v>28</v>
      </c>
      <c r="F22" s="48">
        <f>ROUNDUP(D22*0.75,2)</f>
        <v>15</v>
      </c>
      <c r="G22" s="49">
        <f>ROUNDUP((K4*D22)+(K5*D22*0.75)+(K6*(D22*2)),0)</f>
        <v>0</v>
      </c>
      <c r="H22" s="49">
        <f>G22+(G22*6/100)</f>
        <v>0</v>
      </c>
      <c r="I22" s="222"/>
      <c r="J22" s="222"/>
      <c r="K22" s="50" t="s">
        <v>32</v>
      </c>
      <c r="L22" s="51">
        <f>ROUNDUP((K4*M22)+(K5*M22*0.75)+(K6*(M22*2)),2)</f>
        <v>0</v>
      </c>
      <c r="M22" s="47">
        <v>1</v>
      </c>
      <c r="N22" s="52">
        <f>ROUNDUP(M22*0.75,2)</f>
        <v>0.75</v>
      </c>
      <c r="O22" s="53"/>
      <c r="P22" s="73"/>
    </row>
    <row r="23" spans="1:16" ht="18.75" customHeight="1" x14ac:dyDescent="0.15">
      <c r="A23" s="226"/>
      <c r="B23" s="46"/>
      <c r="C23" s="46" t="s">
        <v>24</v>
      </c>
      <c r="D23" s="47">
        <v>10</v>
      </c>
      <c r="E23" s="48" t="s">
        <v>28</v>
      </c>
      <c r="F23" s="48">
        <f>ROUNDUP(D23*0.75,2)</f>
        <v>7.5</v>
      </c>
      <c r="G23" s="49">
        <f>ROUNDUP((K4*D23)+(K5*D23*0.75)+(K6*(D23*2)),0)</f>
        <v>0</v>
      </c>
      <c r="H23" s="49">
        <f>G23+(G23*3/100)</f>
        <v>0</v>
      </c>
      <c r="I23" s="222"/>
      <c r="J23" s="222"/>
      <c r="K23" s="50" t="s">
        <v>34</v>
      </c>
      <c r="L23" s="51">
        <f>ROUNDUP((K4*M23)+(K5*M23*0.75)+(K6*(M23*2)),2)</f>
        <v>0</v>
      </c>
      <c r="M23" s="47">
        <v>1.5</v>
      </c>
      <c r="N23" s="52">
        <f>ROUNDUP(M23*0.75,2)</f>
        <v>1.1300000000000001</v>
      </c>
      <c r="O23" s="53"/>
      <c r="P23" s="73" t="s">
        <v>35</v>
      </c>
    </row>
    <row r="24" spans="1:16" ht="18.75" customHeight="1" x14ac:dyDescent="0.15">
      <c r="A24" s="226"/>
      <c r="B24" s="46"/>
      <c r="C24" s="46"/>
      <c r="D24" s="47"/>
      <c r="E24" s="48"/>
      <c r="F24" s="48"/>
      <c r="G24" s="49"/>
      <c r="H24" s="49"/>
      <c r="I24" s="222"/>
      <c r="J24" s="222"/>
      <c r="K24" s="50" t="s">
        <v>26</v>
      </c>
      <c r="L24" s="51">
        <f>ROUNDUP((K4*M24)+(K5*M24*0.75)+(K6*(M24*2)),2)</f>
        <v>0</v>
      </c>
      <c r="M24" s="47">
        <v>1</v>
      </c>
      <c r="N24" s="52">
        <f>ROUNDUP(M24*0.75,2)</f>
        <v>0.75</v>
      </c>
      <c r="O24" s="53"/>
      <c r="P24" s="73" t="s">
        <v>36</v>
      </c>
    </row>
    <row r="25" spans="1:16" ht="18.75" customHeight="1" x14ac:dyDescent="0.15">
      <c r="A25" s="226"/>
      <c r="B25" s="46"/>
      <c r="C25" s="46"/>
      <c r="D25" s="47"/>
      <c r="E25" s="48"/>
      <c r="F25" s="48"/>
      <c r="G25" s="49"/>
      <c r="H25" s="49"/>
      <c r="I25" s="222"/>
      <c r="J25" s="222"/>
      <c r="K25" s="50"/>
      <c r="L25" s="51"/>
      <c r="M25" s="47"/>
      <c r="N25" s="52"/>
      <c r="O25" s="53"/>
      <c r="P25" s="73"/>
    </row>
    <row r="26" spans="1:16" ht="18.75" customHeight="1" x14ac:dyDescent="0.15">
      <c r="A26" s="226"/>
      <c r="B26" s="46"/>
      <c r="C26" s="46"/>
      <c r="D26" s="47"/>
      <c r="E26" s="48"/>
      <c r="F26" s="48"/>
      <c r="G26" s="49"/>
      <c r="H26" s="49"/>
      <c r="I26" s="222"/>
      <c r="J26" s="222"/>
      <c r="K26" s="50"/>
      <c r="L26" s="51"/>
      <c r="M26" s="47"/>
      <c r="N26" s="52"/>
      <c r="O26" s="53"/>
      <c r="P26" s="73"/>
    </row>
    <row r="27" spans="1:16" ht="18.75" customHeight="1" x14ac:dyDescent="0.15">
      <c r="A27" s="226"/>
      <c r="B27" s="55"/>
      <c r="C27" s="55"/>
      <c r="D27" s="56"/>
      <c r="E27" s="57"/>
      <c r="F27" s="57"/>
      <c r="G27" s="58"/>
      <c r="H27" s="58"/>
      <c r="I27" s="223"/>
      <c r="J27" s="223"/>
      <c r="K27" s="59"/>
      <c r="L27" s="60"/>
      <c r="M27" s="56"/>
      <c r="N27" s="61"/>
      <c r="O27" s="62"/>
      <c r="P27" s="74"/>
    </row>
    <row r="28" spans="1:16" ht="18.75" customHeight="1" x14ac:dyDescent="0.15">
      <c r="A28" s="226"/>
      <c r="B28" s="46" t="s">
        <v>82</v>
      </c>
      <c r="C28" s="46" t="s">
        <v>25</v>
      </c>
      <c r="D28" s="54">
        <v>0.125</v>
      </c>
      <c r="E28" s="48" t="s">
        <v>30</v>
      </c>
      <c r="F28" s="48">
        <f>ROUNDUP(D28*0.75,2)</f>
        <v>9.9999999999999992E-2</v>
      </c>
      <c r="G28" s="49">
        <f>ROUNDUP((K4*D28)+(K5*D28*0.75)+(K6*(D28*2)),0)</f>
        <v>0</v>
      </c>
      <c r="H28" s="49">
        <f>G28</f>
        <v>0</v>
      </c>
      <c r="I28" s="220" t="s">
        <v>57</v>
      </c>
      <c r="J28" s="221"/>
      <c r="K28" s="50" t="s">
        <v>31</v>
      </c>
      <c r="L28" s="51">
        <f>ROUNDUP((K4*M28)+(K5*M28*0.75)+(K6*(M28*2)),2)</f>
        <v>0</v>
      </c>
      <c r="M28" s="47">
        <v>100</v>
      </c>
      <c r="N28" s="52">
        <f>ROUNDUP(M28*0.75,2)</f>
        <v>75</v>
      </c>
      <c r="O28" s="53" t="s">
        <v>29</v>
      </c>
      <c r="P28" s="73"/>
    </row>
    <row r="29" spans="1:16" ht="18.75" customHeight="1" x14ac:dyDescent="0.15">
      <c r="A29" s="226"/>
      <c r="B29" s="46"/>
      <c r="C29" s="46" t="s">
        <v>84</v>
      </c>
      <c r="D29" s="47">
        <v>3</v>
      </c>
      <c r="E29" s="48" t="s">
        <v>28</v>
      </c>
      <c r="F29" s="48">
        <f>ROUNDUP(D29*0.75,2)</f>
        <v>2.25</v>
      </c>
      <c r="G29" s="49">
        <f>ROUNDUP((K4*D29)+(K5*D29*0.75)+(K6*(D29*2)),0)</f>
        <v>0</v>
      </c>
      <c r="H29" s="49">
        <f>G29+(G29*40/100)</f>
        <v>0</v>
      </c>
      <c r="I29" s="222"/>
      <c r="J29" s="222"/>
      <c r="K29" s="50" t="s">
        <v>33</v>
      </c>
      <c r="L29" s="51">
        <f>ROUNDUP((K4*M29)+(K5*M29*0.75)+(K6*(M29*2)),2)</f>
        <v>0</v>
      </c>
      <c r="M29" s="47">
        <v>0.1</v>
      </c>
      <c r="N29" s="52">
        <f>ROUNDUP(M29*0.75,2)</f>
        <v>0.08</v>
      </c>
      <c r="O29" s="53"/>
      <c r="P29" s="73"/>
    </row>
    <row r="30" spans="1:16" ht="18.75" customHeight="1" x14ac:dyDescent="0.15">
      <c r="A30" s="226"/>
      <c r="B30" s="46"/>
      <c r="C30" s="46"/>
      <c r="D30" s="47"/>
      <c r="E30" s="48"/>
      <c r="F30" s="48"/>
      <c r="G30" s="49"/>
      <c r="H30" s="49"/>
      <c r="I30" s="222"/>
      <c r="J30" s="222"/>
      <c r="K30" s="50" t="s">
        <v>34</v>
      </c>
      <c r="L30" s="51">
        <f>ROUNDUP((K4*M30)+(K5*M30*0.75)+(K6*(M30*2)),2)</f>
        <v>0</v>
      </c>
      <c r="M30" s="47">
        <v>0.5</v>
      </c>
      <c r="N30" s="52">
        <f>ROUNDUP(M30*0.75,2)</f>
        <v>0.38</v>
      </c>
      <c r="O30" s="53"/>
      <c r="P30" s="73" t="s">
        <v>35</v>
      </c>
    </row>
    <row r="31" spans="1:16" ht="18.75" customHeight="1" x14ac:dyDescent="0.15">
      <c r="A31" s="226"/>
      <c r="B31" s="46"/>
      <c r="C31" s="46"/>
      <c r="D31" s="47"/>
      <c r="E31" s="48"/>
      <c r="F31" s="48"/>
      <c r="G31" s="49"/>
      <c r="H31" s="49"/>
      <c r="I31" s="222"/>
      <c r="J31" s="222"/>
      <c r="K31" s="50"/>
      <c r="L31" s="51"/>
      <c r="M31" s="47"/>
      <c r="N31" s="52"/>
      <c r="O31" s="53"/>
      <c r="P31" s="73"/>
    </row>
    <row r="32" spans="1:16" ht="18.75" customHeight="1" x14ac:dyDescent="0.15">
      <c r="A32" s="226"/>
      <c r="B32" s="55"/>
      <c r="C32" s="55"/>
      <c r="D32" s="56"/>
      <c r="E32" s="57"/>
      <c r="F32" s="57"/>
      <c r="G32" s="58"/>
      <c r="H32" s="58"/>
      <c r="I32" s="223"/>
      <c r="J32" s="223"/>
      <c r="K32" s="59"/>
      <c r="L32" s="60"/>
      <c r="M32" s="56"/>
      <c r="N32" s="61"/>
      <c r="O32" s="62"/>
      <c r="P32" s="74"/>
    </row>
    <row r="33" spans="1:16" ht="18.75" customHeight="1" x14ac:dyDescent="0.15">
      <c r="A33" s="226"/>
      <c r="B33" s="46" t="s">
        <v>94</v>
      </c>
      <c r="C33" s="46" t="s">
        <v>95</v>
      </c>
      <c r="D33" s="54">
        <v>0.16666666666666666</v>
      </c>
      <c r="E33" s="48" t="s">
        <v>30</v>
      </c>
      <c r="F33" s="48">
        <f>ROUNDUP(D33*0.75,2)</f>
        <v>0.13</v>
      </c>
      <c r="G33" s="49">
        <f>ROUNDUP((K4*D33)+(K5*D33*0.75)+(K6*(D33*2)),0)</f>
        <v>0</v>
      </c>
      <c r="H33" s="49">
        <f>G33</f>
        <v>0</v>
      </c>
      <c r="I33" s="220" t="s">
        <v>86</v>
      </c>
      <c r="J33" s="221"/>
      <c r="K33" s="50"/>
      <c r="L33" s="51"/>
      <c r="M33" s="47"/>
      <c r="N33" s="52"/>
      <c r="O33" s="53"/>
      <c r="P33" s="73"/>
    </row>
    <row r="34" spans="1:16" ht="18.75" customHeight="1" x14ac:dyDescent="0.15">
      <c r="A34" s="226"/>
      <c r="B34" s="46"/>
      <c r="C34" s="46"/>
      <c r="D34" s="47"/>
      <c r="E34" s="48"/>
      <c r="F34" s="48"/>
      <c r="G34" s="49"/>
      <c r="H34" s="49"/>
      <c r="I34" s="222"/>
      <c r="J34" s="222"/>
      <c r="K34" s="50"/>
      <c r="L34" s="51"/>
      <c r="M34" s="47"/>
      <c r="N34" s="52"/>
      <c r="O34" s="53"/>
      <c r="P34" s="73"/>
    </row>
    <row r="35" spans="1:16" ht="18.75" customHeight="1" thickBot="1" x14ac:dyDescent="0.2">
      <c r="A35" s="227"/>
      <c r="B35" s="64"/>
      <c r="C35" s="64"/>
      <c r="D35" s="65"/>
      <c r="E35" s="66"/>
      <c r="F35" s="66"/>
      <c r="G35" s="67"/>
      <c r="H35" s="67"/>
      <c r="I35" s="224"/>
      <c r="J35" s="224"/>
      <c r="K35" s="68"/>
      <c r="L35" s="69"/>
      <c r="M35" s="65"/>
      <c r="N35" s="70"/>
      <c r="O35" s="71"/>
      <c r="P35" s="75"/>
    </row>
  </sheetData>
  <mergeCells count="14">
    <mergeCell ref="I28:J32"/>
    <mergeCell ref="I33:J35"/>
    <mergeCell ref="A9:A35"/>
    <mergeCell ref="I8:J8"/>
    <mergeCell ref="K8:L8"/>
    <mergeCell ref="I9:J11"/>
    <mergeCell ref="I12:J19"/>
    <mergeCell ref="I20:J27"/>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2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207</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67</v>
      </c>
      <c r="C9" s="38" t="s">
        <v>137</v>
      </c>
      <c r="D9" s="77">
        <v>0.5</v>
      </c>
      <c r="E9" s="40" t="s">
        <v>40</v>
      </c>
      <c r="F9" s="40">
        <f>ROUNDUP(D9*0.75,2)</f>
        <v>0.38</v>
      </c>
      <c r="G9" s="41">
        <f>ROUNDUP((K4*D9)+(K5*D9*0.75)+(K6*(D9*2)),0)</f>
        <v>0</v>
      </c>
      <c r="H9" s="41">
        <f>G9</f>
        <v>0</v>
      </c>
      <c r="I9" s="232"/>
      <c r="J9" s="233"/>
      <c r="K9" s="42" t="s">
        <v>51</v>
      </c>
      <c r="L9" s="43">
        <f>ROUNDUP((K4*M9)+(K5*M9*0.75)+(K6*(M9*2)),2)</f>
        <v>0</v>
      </c>
      <c r="M9" s="39">
        <v>110</v>
      </c>
      <c r="N9" s="44">
        <f>ROUNDUP(M9*0.75,2)</f>
        <v>82.5</v>
      </c>
      <c r="O9" s="45" t="s">
        <v>138</v>
      </c>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163</v>
      </c>
      <c r="C12" s="46" t="s">
        <v>149</v>
      </c>
      <c r="D12" s="47">
        <v>40</v>
      </c>
      <c r="E12" s="48" t="s">
        <v>28</v>
      </c>
      <c r="F12" s="48">
        <f>ROUNDUP(D12*0.75,2)</f>
        <v>30</v>
      </c>
      <c r="G12" s="49">
        <f>ROUNDUP((K4*D12)+(K5*D12*0.75)+(K6*(D12*2)),0)</f>
        <v>0</v>
      </c>
      <c r="H12" s="49">
        <f>G12</f>
        <v>0</v>
      </c>
      <c r="I12" s="220" t="s">
        <v>164</v>
      </c>
      <c r="J12" s="221"/>
      <c r="K12" s="50" t="s">
        <v>41</v>
      </c>
      <c r="L12" s="51">
        <f>ROUNDUP((K4*M12)+(K5*M12*0.75)+(K6*(M12*2)),2)</f>
        <v>0</v>
      </c>
      <c r="M12" s="47">
        <v>1.5</v>
      </c>
      <c r="N12" s="52">
        <f>ROUNDUP(M12*0.75,2)</f>
        <v>1.1300000000000001</v>
      </c>
      <c r="O12" s="53"/>
      <c r="P12" s="73"/>
    </row>
    <row r="13" spans="1:17" ht="18.75" customHeight="1" x14ac:dyDescent="0.15">
      <c r="A13" s="226"/>
      <c r="B13" s="46"/>
      <c r="C13" s="46" t="s">
        <v>166</v>
      </c>
      <c r="D13" s="54">
        <v>0.125</v>
      </c>
      <c r="E13" s="48" t="s">
        <v>30</v>
      </c>
      <c r="F13" s="48">
        <f>ROUNDUP(D13*0.75,2)</f>
        <v>9.9999999999999992E-2</v>
      </c>
      <c r="G13" s="49">
        <f>ROUNDUP((K4*D13)+(K5*D13*0.75)+(K6*(D13*2)),0)</f>
        <v>0</v>
      </c>
      <c r="H13" s="49">
        <f>G13</f>
        <v>0</v>
      </c>
      <c r="I13" s="222"/>
      <c r="J13" s="222"/>
      <c r="K13" s="50" t="s">
        <v>26</v>
      </c>
      <c r="L13" s="51">
        <f>ROUNDUP((K4*M13)+(K5*M13*0.75)+(K6*(M13*2)),2)</f>
        <v>0</v>
      </c>
      <c r="M13" s="47">
        <v>4</v>
      </c>
      <c r="N13" s="52">
        <f>ROUNDUP(M13*0.75,2)</f>
        <v>3</v>
      </c>
      <c r="O13" s="53"/>
      <c r="P13" s="73" t="s">
        <v>36</v>
      </c>
    </row>
    <row r="14" spans="1:17" ht="18.75" customHeight="1" x14ac:dyDescent="0.15">
      <c r="A14" s="226"/>
      <c r="B14" s="46"/>
      <c r="C14" s="46" t="s">
        <v>208</v>
      </c>
      <c r="D14" s="47">
        <v>20</v>
      </c>
      <c r="E14" s="48" t="s">
        <v>28</v>
      </c>
      <c r="F14" s="48">
        <f>ROUNDUP(D14*0.75,2)</f>
        <v>15</v>
      </c>
      <c r="G14" s="49">
        <f>ROUNDUP((K4*D14)+(K5*D14*0.75)+(K6*(D14*2)),0)</f>
        <v>0</v>
      </c>
      <c r="H14" s="49">
        <f>G14+(G14*50/100)</f>
        <v>0</v>
      </c>
      <c r="I14" s="222"/>
      <c r="J14" s="222"/>
      <c r="K14" s="50" t="s">
        <v>37</v>
      </c>
      <c r="L14" s="51">
        <f>ROUNDUP((K4*M14)+(K5*M14*0.75)+(K6*(M14*2)),2)</f>
        <v>0</v>
      </c>
      <c r="M14" s="47">
        <v>2</v>
      </c>
      <c r="N14" s="52">
        <f>ROUNDUP(M14*0.75,2)</f>
        <v>1.5</v>
      </c>
      <c r="O14" s="53"/>
      <c r="P14" s="73"/>
    </row>
    <row r="15" spans="1:17" ht="18.75" customHeight="1" x14ac:dyDescent="0.15">
      <c r="A15" s="226"/>
      <c r="B15" s="46"/>
      <c r="C15" s="46"/>
      <c r="D15" s="47"/>
      <c r="E15" s="48"/>
      <c r="F15" s="48"/>
      <c r="G15" s="49"/>
      <c r="H15" s="49"/>
      <c r="I15" s="222"/>
      <c r="J15" s="222"/>
      <c r="K15" s="50" t="s">
        <v>34</v>
      </c>
      <c r="L15" s="51">
        <f>ROUNDUP((K4*M15)+(K5*M15*0.75)+(K6*(M15*2)),2)</f>
        <v>0</v>
      </c>
      <c r="M15" s="47">
        <v>2</v>
      </c>
      <c r="N15" s="52">
        <f>ROUNDUP(M15*0.75,2)</f>
        <v>1.5</v>
      </c>
      <c r="O15" s="53"/>
      <c r="P15" s="73" t="s">
        <v>35</v>
      </c>
    </row>
    <row r="16" spans="1:17" ht="18.75" customHeight="1" x14ac:dyDescent="0.15">
      <c r="A16" s="226"/>
      <c r="B16" s="46"/>
      <c r="C16" s="46"/>
      <c r="D16" s="47"/>
      <c r="E16" s="48"/>
      <c r="F16" s="48"/>
      <c r="G16" s="49"/>
      <c r="H16" s="49"/>
      <c r="I16" s="222"/>
      <c r="J16" s="222"/>
      <c r="K16" s="50" t="s">
        <v>42</v>
      </c>
      <c r="L16" s="51">
        <f>ROUNDUP((K4*M16)+(K5*M16*0.75)+(K6*(M16*2)),2)</f>
        <v>0</v>
      </c>
      <c r="M16" s="47">
        <v>2</v>
      </c>
      <c r="N16" s="52">
        <f>ROUNDUP(M16*0.75,2)</f>
        <v>1.5</v>
      </c>
      <c r="O16" s="53"/>
      <c r="P16" s="73"/>
    </row>
    <row r="17" spans="1:16" ht="18.75" customHeight="1" x14ac:dyDescent="0.15">
      <c r="A17" s="226"/>
      <c r="B17" s="46"/>
      <c r="C17" s="46"/>
      <c r="D17" s="47"/>
      <c r="E17" s="48"/>
      <c r="F17" s="48"/>
      <c r="G17" s="49"/>
      <c r="H17" s="49"/>
      <c r="I17" s="222"/>
      <c r="J17" s="222"/>
      <c r="K17" s="50"/>
      <c r="L17" s="51"/>
      <c r="M17" s="47"/>
      <c r="N17" s="52"/>
      <c r="O17" s="53"/>
      <c r="P17" s="73"/>
    </row>
    <row r="18" spans="1:16" ht="18.75" customHeight="1" x14ac:dyDescent="0.15">
      <c r="A18" s="226"/>
      <c r="B18" s="55"/>
      <c r="C18" s="55"/>
      <c r="D18" s="56"/>
      <c r="E18" s="57"/>
      <c r="F18" s="57"/>
      <c r="G18" s="58"/>
      <c r="H18" s="58"/>
      <c r="I18" s="223"/>
      <c r="J18" s="223"/>
      <c r="K18" s="59"/>
      <c r="L18" s="60"/>
      <c r="M18" s="56"/>
      <c r="N18" s="61"/>
      <c r="O18" s="62"/>
      <c r="P18" s="74"/>
    </row>
    <row r="19" spans="1:16" ht="18.75" customHeight="1" x14ac:dyDescent="0.15">
      <c r="A19" s="226"/>
      <c r="B19" s="46" t="s">
        <v>167</v>
      </c>
      <c r="C19" s="46" t="s">
        <v>117</v>
      </c>
      <c r="D19" s="47">
        <v>40</v>
      </c>
      <c r="E19" s="48" t="s">
        <v>28</v>
      </c>
      <c r="F19" s="48">
        <f>ROUNDUP(D19*0.75,2)</f>
        <v>30</v>
      </c>
      <c r="G19" s="49">
        <f>ROUNDUP((K4*D19)+(K5*D19*0.75)+(K6*(D19*2)),0)</f>
        <v>0</v>
      </c>
      <c r="H19" s="49">
        <f>G19+(G19*10/100)</f>
        <v>0</v>
      </c>
      <c r="I19" s="220" t="s">
        <v>168</v>
      </c>
      <c r="J19" s="221"/>
      <c r="K19" s="50" t="s">
        <v>42</v>
      </c>
      <c r="L19" s="51">
        <f>ROUNDUP((K4*M19)+(K5*M19*0.75)+(K6*(M19*2)),2)</f>
        <v>0</v>
      </c>
      <c r="M19" s="47">
        <v>0.3</v>
      </c>
      <c r="N19" s="52">
        <f>ROUNDUP(M19*0.75,2)</f>
        <v>0.23</v>
      </c>
      <c r="O19" s="53"/>
      <c r="P19" s="73"/>
    </row>
    <row r="20" spans="1:16" ht="18.75" customHeight="1" x14ac:dyDescent="0.15">
      <c r="A20" s="226"/>
      <c r="B20" s="46"/>
      <c r="C20" s="46" t="s">
        <v>169</v>
      </c>
      <c r="D20" s="47">
        <v>10</v>
      </c>
      <c r="E20" s="48" t="s">
        <v>28</v>
      </c>
      <c r="F20" s="48">
        <f>ROUNDUP(D20*0.75,2)</f>
        <v>7.5</v>
      </c>
      <c r="G20" s="49">
        <f>ROUNDUP((K4*D20)+(K5*D20*0.75)+(K6*(D20*2)),0)</f>
        <v>0</v>
      </c>
      <c r="H20" s="49">
        <f>G20</f>
        <v>0</v>
      </c>
      <c r="I20" s="222"/>
      <c r="J20" s="222"/>
      <c r="K20" s="50" t="s">
        <v>33</v>
      </c>
      <c r="L20" s="51">
        <f>ROUNDUP((K4*M20)+(K5*M20*0.75)+(K6*(M20*2)),2)</f>
        <v>0</v>
      </c>
      <c r="M20" s="47">
        <v>0.1</v>
      </c>
      <c r="N20" s="52">
        <f>ROUNDUP(M20*0.75,2)</f>
        <v>0.08</v>
      </c>
      <c r="O20" s="53" t="s">
        <v>36</v>
      </c>
      <c r="P20" s="73"/>
    </row>
    <row r="21" spans="1:16" ht="18.75" customHeight="1" x14ac:dyDescent="0.15">
      <c r="A21" s="226"/>
      <c r="B21" s="46"/>
      <c r="C21" s="46"/>
      <c r="D21" s="47"/>
      <c r="E21" s="48"/>
      <c r="F21" s="48"/>
      <c r="G21" s="49"/>
      <c r="H21" s="49"/>
      <c r="I21" s="222"/>
      <c r="J21" s="222"/>
      <c r="K21" s="50" t="s">
        <v>76</v>
      </c>
      <c r="L21" s="51">
        <f>ROUNDUP((K4*M21)+(K5*M21*0.75)+(K6*(M21*2)),2)</f>
        <v>0</v>
      </c>
      <c r="M21" s="47">
        <v>4</v>
      </c>
      <c r="N21" s="52">
        <f>ROUNDUP(M21*0.75,2)</f>
        <v>3</v>
      </c>
      <c r="O21" s="53"/>
      <c r="P21" s="73" t="s">
        <v>77</v>
      </c>
    </row>
    <row r="22" spans="1:16" ht="18.75" customHeight="1" x14ac:dyDescent="0.15">
      <c r="A22" s="226"/>
      <c r="B22" s="46"/>
      <c r="C22" s="46"/>
      <c r="D22" s="47"/>
      <c r="E22" s="48"/>
      <c r="F22" s="48"/>
      <c r="G22" s="49"/>
      <c r="H22" s="49"/>
      <c r="I22" s="222"/>
      <c r="J22" s="222"/>
      <c r="K22" s="50"/>
      <c r="L22" s="51"/>
      <c r="M22" s="47"/>
      <c r="N22" s="52"/>
      <c r="O22" s="53"/>
      <c r="P22" s="73"/>
    </row>
    <row r="23" spans="1:16" ht="18.75" customHeight="1" x14ac:dyDescent="0.15">
      <c r="A23" s="226"/>
      <c r="B23" s="55"/>
      <c r="C23" s="55"/>
      <c r="D23" s="56"/>
      <c r="E23" s="57"/>
      <c r="F23" s="57"/>
      <c r="G23" s="58"/>
      <c r="H23" s="58"/>
      <c r="I23" s="223"/>
      <c r="J23" s="223"/>
      <c r="K23" s="59"/>
      <c r="L23" s="60"/>
      <c r="M23" s="56"/>
      <c r="N23" s="61"/>
      <c r="O23" s="62"/>
      <c r="P23" s="74"/>
    </row>
    <row r="24" spans="1:16" ht="18.75" customHeight="1" x14ac:dyDescent="0.15">
      <c r="A24" s="226"/>
      <c r="B24" s="46" t="s">
        <v>56</v>
      </c>
      <c r="C24" s="46" t="s">
        <v>23</v>
      </c>
      <c r="D24" s="47">
        <v>20</v>
      </c>
      <c r="E24" s="48" t="s">
        <v>28</v>
      </c>
      <c r="F24" s="48">
        <f>ROUNDUP(D24*0.75,2)</f>
        <v>15</v>
      </c>
      <c r="G24" s="49">
        <f>ROUNDUP((K4*D24)+(K5*D24*0.75)+(K6*(D24*2)),0)</f>
        <v>0</v>
      </c>
      <c r="H24" s="49">
        <f>G24+(G24*6/100)</f>
        <v>0</v>
      </c>
      <c r="I24" s="220" t="s">
        <v>57</v>
      </c>
      <c r="J24" s="221"/>
      <c r="K24" s="50" t="s">
        <v>31</v>
      </c>
      <c r="L24" s="51">
        <f>ROUNDUP((K4*M24)+(K5*M24*0.75)+(K6*(M24*2)),2)</f>
        <v>0</v>
      </c>
      <c r="M24" s="47">
        <v>100</v>
      </c>
      <c r="N24" s="52">
        <f>ROUNDUP(M24*0.75,2)</f>
        <v>75</v>
      </c>
      <c r="O24" s="53"/>
      <c r="P24" s="73"/>
    </row>
    <row r="25" spans="1:16" ht="18.75" customHeight="1" x14ac:dyDescent="0.15">
      <c r="A25" s="226"/>
      <c r="B25" s="46"/>
      <c r="C25" s="46" t="s">
        <v>59</v>
      </c>
      <c r="D25" s="47">
        <v>0.5</v>
      </c>
      <c r="E25" s="48" t="s">
        <v>28</v>
      </c>
      <c r="F25" s="48">
        <f>ROUNDUP(D25*0.75,2)</f>
        <v>0.38</v>
      </c>
      <c r="G25" s="49">
        <f>ROUNDUP((K4*D25)+(K5*D25*0.75)+(K6*(D25*2)),0)</f>
        <v>0</v>
      </c>
      <c r="H25" s="49">
        <f>G25</f>
        <v>0</v>
      </c>
      <c r="I25" s="222"/>
      <c r="J25" s="222"/>
      <c r="K25" s="50" t="s">
        <v>60</v>
      </c>
      <c r="L25" s="51">
        <f>ROUNDUP((K4*M25)+(K5*M25*0.75)+(K6*(M25*2)),2)</f>
        <v>0</v>
      </c>
      <c r="M25" s="47">
        <v>3</v>
      </c>
      <c r="N25" s="52">
        <f>ROUNDUP(M25*0.75,2)</f>
        <v>2.25</v>
      </c>
      <c r="O25" s="53" t="s">
        <v>36</v>
      </c>
      <c r="P25" s="73"/>
    </row>
    <row r="26" spans="1:16" ht="18.75" customHeight="1" x14ac:dyDescent="0.15">
      <c r="A26" s="226"/>
      <c r="B26" s="46"/>
      <c r="C26" s="46"/>
      <c r="D26" s="47"/>
      <c r="E26" s="48"/>
      <c r="F26" s="48"/>
      <c r="G26" s="49"/>
      <c r="H26" s="49"/>
      <c r="I26" s="222"/>
      <c r="J26" s="222"/>
      <c r="K26" s="50"/>
      <c r="L26" s="51"/>
      <c r="M26" s="47"/>
      <c r="N26" s="52"/>
      <c r="O26" s="53"/>
      <c r="P26" s="73"/>
    </row>
    <row r="27" spans="1:16" ht="18.75" customHeight="1" thickBot="1" x14ac:dyDescent="0.2">
      <c r="A27" s="227"/>
      <c r="B27" s="64"/>
      <c r="C27" s="64"/>
      <c r="D27" s="65"/>
      <c r="E27" s="66"/>
      <c r="F27" s="66"/>
      <c r="G27" s="67"/>
      <c r="H27" s="67"/>
      <c r="I27" s="224"/>
      <c r="J27" s="224"/>
      <c r="K27" s="68"/>
      <c r="L27" s="69"/>
      <c r="M27" s="65"/>
      <c r="N27" s="70"/>
      <c r="O27" s="71"/>
      <c r="P27" s="75"/>
    </row>
  </sheetData>
  <mergeCells count="13">
    <mergeCell ref="I24:J27"/>
    <mergeCell ref="A9:A27"/>
    <mergeCell ref="I8:J8"/>
    <mergeCell ref="K8:L8"/>
    <mergeCell ref="I9:J11"/>
    <mergeCell ref="I12:J18"/>
    <mergeCell ref="I19:J23"/>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31"/>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209</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51</v>
      </c>
      <c r="C9" s="38"/>
      <c r="D9" s="39"/>
      <c r="E9" s="40"/>
      <c r="F9" s="40"/>
      <c r="G9" s="41"/>
      <c r="H9" s="41"/>
      <c r="I9" s="232"/>
      <c r="J9" s="233"/>
      <c r="K9" s="42" t="s">
        <v>51</v>
      </c>
      <c r="L9" s="43">
        <f>ROUNDUP((K4*M9)+(K5*M9*0.75)+(K6*(M9*2)),2)</f>
        <v>0</v>
      </c>
      <c r="M9" s="39">
        <v>110</v>
      </c>
      <c r="N9" s="44">
        <f>ROUNDUP(M9*0.75,2)</f>
        <v>82.5</v>
      </c>
      <c r="O9" s="45"/>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172</v>
      </c>
      <c r="C12" s="46" t="s">
        <v>80</v>
      </c>
      <c r="D12" s="54">
        <v>0.5</v>
      </c>
      <c r="E12" s="48" t="s">
        <v>30</v>
      </c>
      <c r="F12" s="48">
        <f t="shared" ref="F12:F17" si="0">ROUNDUP(D12*0.75,2)</f>
        <v>0.38</v>
      </c>
      <c r="G12" s="49">
        <f>ROUNDUP((K4*D12)+(K5*D12*0.75)+(K6*(D12*2)),0)</f>
        <v>0</v>
      </c>
      <c r="H12" s="49">
        <f>G12</f>
        <v>0</v>
      </c>
      <c r="I12" s="220" t="s">
        <v>173</v>
      </c>
      <c r="J12" s="221"/>
      <c r="K12" s="50" t="s">
        <v>26</v>
      </c>
      <c r="L12" s="51">
        <f>ROUNDUP((K4*M12)+(K5*M12*0.75)+(K6*(M12*2)),2)</f>
        <v>0</v>
      </c>
      <c r="M12" s="47">
        <v>10</v>
      </c>
      <c r="N12" s="52">
        <f t="shared" ref="N12:N17" si="1">ROUNDUP(M12*0.75,2)</f>
        <v>7.5</v>
      </c>
      <c r="O12" s="53" t="s">
        <v>36</v>
      </c>
      <c r="P12" s="73" t="s">
        <v>36</v>
      </c>
    </row>
    <row r="13" spans="1:17" ht="18.75" customHeight="1" x14ac:dyDescent="0.15">
      <c r="A13" s="226"/>
      <c r="B13" s="46"/>
      <c r="C13" s="46" t="s">
        <v>91</v>
      </c>
      <c r="D13" s="47">
        <v>20</v>
      </c>
      <c r="E13" s="48" t="s">
        <v>28</v>
      </c>
      <c r="F13" s="48">
        <f t="shared" si="0"/>
        <v>15</v>
      </c>
      <c r="G13" s="49">
        <f>ROUNDUP((K4*D13)+(K5*D13*0.75)+(K6*(D13*2)),0)</f>
        <v>0</v>
      </c>
      <c r="H13" s="49">
        <f>G13</f>
        <v>0</v>
      </c>
      <c r="I13" s="222"/>
      <c r="J13" s="222"/>
      <c r="K13" s="50" t="s">
        <v>37</v>
      </c>
      <c r="L13" s="51">
        <f>ROUNDUP((K4*M13)+(K5*M13*0.75)+(K6*(M13*2)),2)</f>
        <v>0</v>
      </c>
      <c r="M13" s="47">
        <v>5</v>
      </c>
      <c r="N13" s="52">
        <f t="shared" si="1"/>
        <v>3.75</v>
      </c>
      <c r="O13" s="53"/>
      <c r="P13" s="73"/>
    </row>
    <row r="14" spans="1:17" ht="18.75" customHeight="1" x14ac:dyDescent="0.15">
      <c r="A14" s="226"/>
      <c r="B14" s="46"/>
      <c r="C14" s="46" t="s">
        <v>23</v>
      </c>
      <c r="D14" s="47">
        <v>10</v>
      </c>
      <c r="E14" s="48" t="s">
        <v>28</v>
      </c>
      <c r="F14" s="48">
        <f t="shared" si="0"/>
        <v>7.5</v>
      </c>
      <c r="G14" s="49">
        <f>ROUNDUP((K4*D14)+(K5*D14*0.75)+(K6*(D14*2)),0)</f>
        <v>0</v>
      </c>
      <c r="H14" s="49">
        <f>G14+(G14*6/100)</f>
        <v>0</v>
      </c>
      <c r="I14" s="222"/>
      <c r="J14" s="222"/>
      <c r="K14" s="50" t="s">
        <v>31</v>
      </c>
      <c r="L14" s="51">
        <f>ROUNDUP((K4*M14)+(K5*M14*0.75)+(K6*(M14*2)),2)</f>
        <v>0</v>
      </c>
      <c r="M14" s="47">
        <v>35</v>
      </c>
      <c r="N14" s="52">
        <f t="shared" si="1"/>
        <v>26.25</v>
      </c>
      <c r="O14" s="53"/>
      <c r="P14" s="73"/>
    </row>
    <row r="15" spans="1:17" ht="18.75" customHeight="1" x14ac:dyDescent="0.15">
      <c r="A15" s="226"/>
      <c r="B15" s="46"/>
      <c r="C15" s="46" t="s">
        <v>174</v>
      </c>
      <c r="D15" s="47">
        <v>5</v>
      </c>
      <c r="E15" s="48" t="s">
        <v>28</v>
      </c>
      <c r="F15" s="48">
        <f t="shared" si="0"/>
        <v>3.75</v>
      </c>
      <c r="G15" s="49">
        <f>ROUNDUP((K4*D15)+(K5*D15*0.75)+(K6*(D15*2)),0)</f>
        <v>0</v>
      </c>
      <c r="H15" s="49">
        <f>G15+(G15*15/100)</f>
        <v>0</v>
      </c>
      <c r="I15" s="222"/>
      <c r="J15" s="222"/>
      <c r="K15" s="50" t="s">
        <v>34</v>
      </c>
      <c r="L15" s="51">
        <f>ROUNDUP((K4*M15)+(K5*M15*0.75)+(K6*(M15*2)),2)</f>
        <v>0</v>
      </c>
      <c r="M15" s="47">
        <v>2</v>
      </c>
      <c r="N15" s="52">
        <f t="shared" si="1"/>
        <v>1.5</v>
      </c>
      <c r="O15" s="53"/>
      <c r="P15" s="73" t="s">
        <v>35</v>
      </c>
    </row>
    <row r="16" spans="1:17" ht="18.75" customHeight="1" x14ac:dyDescent="0.15">
      <c r="A16" s="226"/>
      <c r="B16" s="46"/>
      <c r="C16" s="46" t="s">
        <v>132</v>
      </c>
      <c r="D16" s="47">
        <v>5</v>
      </c>
      <c r="E16" s="48" t="s">
        <v>28</v>
      </c>
      <c r="F16" s="48">
        <f t="shared" si="0"/>
        <v>3.75</v>
      </c>
      <c r="G16" s="49">
        <f>ROUNDUP((K4*D16)+(K5*D16*0.75)+(K6*(D16*2)),0)</f>
        <v>0</v>
      </c>
      <c r="H16" s="49">
        <f>G16+(G16*10/100)</f>
        <v>0</v>
      </c>
      <c r="I16" s="222"/>
      <c r="J16" s="222"/>
      <c r="K16" s="50" t="s">
        <v>32</v>
      </c>
      <c r="L16" s="51">
        <f>ROUNDUP((K4*M16)+(K5*M16*0.75)+(K6*(M16*2)),2)</f>
        <v>0</v>
      </c>
      <c r="M16" s="47">
        <v>1</v>
      </c>
      <c r="N16" s="52">
        <f t="shared" si="1"/>
        <v>0.75</v>
      </c>
      <c r="O16" s="53"/>
      <c r="P16" s="73"/>
    </row>
    <row r="17" spans="1:16" ht="18.75" customHeight="1" x14ac:dyDescent="0.15">
      <c r="A17" s="226"/>
      <c r="B17" s="46"/>
      <c r="C17" s="46" t="s">
        <v>92</v>
      </c>
      <c r="D17" s="47">
        <v>3</v>
      </c>
      <c r="E17" s="48" t="s">
        <v>28</v>
      </c>
      <c r="F17" s="48">
        <f t="shared" si="0"/>
        <v>2.25</v>
      </c>
      <c r="G17" s="49">
        <f>ROUNDUP((K4*D17)+(K5*D17*0.75)+(K6*(D17*2)),0)</f>
        <v>0</v>
      </c>
      <c r="H17" s="49">
        <f>G17</f>
        <v>0</v>
      </c>
      <c r="I17" s="222"/>
      <c r="J17" s="222"/>
      <c r="K17" s="50" t="s">
        <v>26</v>
      </c>
      <c r="L17" s="51">
        <f>ROUNDUP((K4*M17)+(K5*M17*0.75)+(K6*(M17*2)),2)</f>
        <v>0</v>
      </c>
      <c r="M17" s="47">
        <v>1</v>
      </c>
      <c r="N17" s="52">
        <f t="shared" si="1"/>
        <v>0.75</v>
      </c>
      <c r="O17" s="53" t="s">
        <v>36</v>
      </c>
      <c r="P17" s="73" t="s">
        <v>36</v>
      </c>
    </row>
    <row r="18" spans="1:16" ht="18.75" customHeight="1" x14ac:dyDescent="0.15">
      <c r="A18" s="226"/>
      <c r="B18" s="46"/>
      <c r="C18" s="46"/>
      <c r="D18" s="47"/>
      <c r="E18" s="48"/>
      <c r="F18" s="48"/>
      <c r="G18" s="49"/>
      <c r="H18" s="49"/>
      <c r="I18" s="222"/>
      <c r="J18" s="222"/>
      <c r="K18" s="50"/>
      <c r="L18" s="51"/>
      <c r="M18" s="47"/>
      <c r="N18" s="52"/>
      <c r="O18" s="53"/>
      <c r="P18" s="73"/>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46"/>
      <c r="C20" s="46"/>
      <c r="D20" s="47"/>
      <c r="E20" s="48"/>
      <c r="F20" s="48"/>
      <c r="G20" s="49"/>
      <c r="H20" s="49"/>
      <c r="I20" s="222"/>
      <c r="J20" s="222"/>
      <c r="K20" s="50"/>
      <c r="L20" s="51"/>
      <c r="M20" s="47"/>
      <c r="N20" s="52"/>
      <c r="O20" s="53"/>
      <c r="P20" s="73"/>
    </row>
    <row r="21" spans="1:16" ht="18.75" customHeight="1" x14ac:dyDescent="0.15">
      <c r="A21" s="226"/>
      <c r="B21" s="55"/>
      <c r="C21" s="55"/>
      <c r="D21" s="56"/>
      <c r="E21" s="57"/>
      <c r="F21" s="57"/>
      <c r="G21" s="58"/>
      <c r="H21" s="58"/>
      <c r="I21" s="223"/>
      <c r="J21" s="223"/>
      <c r="K21" s="59"/>
      <c r="L21" s="60"/>
      <c r="M21" s="56"/>
      <c r="N21" s="61"/>
      <c r="O21" s="62"/>
      <c r="P21" s="74"/>
    </row>
    <row r="22" spans="1:16" ht="18.75" customHeight="1" x14ac:dyDescent="0.15">
      <c r="A22" s="226"/>
      <c r="B22" s="46" t="s">
        <v>175</v>
      </c>
      <c r="C22" s="46" t="s">
        <v>156</v>
      </c>
      <c r="D22" s="47">
        <v>20</v>
      </c>
      <c r="E22" s="48" t="s">
        <v>28</v>
      </c>
      <c r="F22" s="48">
        <f>ROUNDUP(D22*0.75,2)</f>
        <v>15</v>
      </c>
      <c r="G22" s="49">
        <f>ROUNDUP((K4*D22)+(K5*D22*0.75)+(K6*(D22*2)),0)</f>
        <v>0</v>
      </c>
      <c r="H22" s="49">
        <f>G22+(G22*20/100)</f>
        <v>0</v>
      </c>
      <c r="I22" s="220" t="s">
        <v>176</v>
      </c>
      <c r="J22" s="221"/>
      <c r="K22" s="50" t="s">
        <v>37</v>
      </c>
      <c r="L22" s="51">
        <f>ROUNDUP((K4*M22)+(K5*M22*0.75)+(K6*(M22*2)),2)</f>
        <v>0</v>
      </c>
      <c r="M22" s="47">
        <v>1</v>
      </c>
      <c r="N22" s="52">
        <f>ROUNDUP(M22*0.75,2)</f>
        <v>0.75</v>
      </c>
      <c r="O22" s="53"/>
      <c r="P22" s="73"/>
    </row>
    <row r="23" spans="1:16" ht="18.75" customHeight="1" x14ac:dyDescent="0.15">
      <c r="A23" s="226"/>
      <c r="B23" s="46"/>
      <c r="C23" s="46" t="s">
        <v>24</v>
      </c>
      <c r="D23" s="47">
        <v>20</v>
      </c>
      <c r="E23" s="48" t="s">
        <v>28</v>
      </c>
      <c r="F23" s="48">
        <f>ROUNDUP(D23*0.75,2)</f>
        <v>15</v>
      </c>
      <c r="G23" s="49">
        <f>ROUNDUP((K4*D23)+(K5*D23*0.75)+(K6*(D23*2)),0)</f>
        <v>0</v>
      </c>
      <c r="H23" s="49">
        <f>G23+(G23*3/100)</f>
        <v>0</v>
      </c>
      <c r="I23" s="222"/>
      <c r="J23" s="222"/>
      <c r="K23" s="50" t="s">
        <v>32</v>
      </c>
      <c r="L23" s="51">
        <f>ROUNDUP((K4*M23)+(K5*M23*0.75)+(K6*(M23*2)),2)</f>
        <v>0</v>
      </c>
      <c r="M23" s="47">
        <v>1.5</v>
      </c>
      <c r="N23" s="52">
        <f>ROUNDUP(M23*0.75,2)</f>
        <v>1.1300000000000001</v>
      </c>
      <c r="O23" s="53"/>
      <c r="P23" s="73"/>
    </row>
    <row r="24" spans="1:16" ht="18.75" customHeight="1" x14ac:dyDescent="0.15">
      <c r="A24" s="226"/>
      <c r="B24" s="46"/>
      <c r="C24" s="46"/>
      <c r="D24" s="47"/>
      <c r="E24" s="48"/>
      <c r="F24" s="48"/>
      <c r="G24" s="49"/>
      <c r="H24" s="49"/>
      <c r="I24" s="222"/>
      <c r="J24" s="222"/>
      <c r="K24" s="50" t="s">
        <v>42</v>
      </c>
      <c r="L24" s="51">
        <f>ROUNDUP((K4*M24)+(K5*M24*0.75)+(K6*(M24*2)),2)</f>
        <v>0</v>
      </c>
      <c r="M24" s="47">
        <v>0.5</v>
      </c>
      <c r="N24" s="52">
        <f>ROUNDUP(M24*0.75,2)</f>
        <v>0.38</v>
      </c>
      <c r="O24" s="53"/>
      <c r="P24" s="73"/>
    </row>
    <row r="25" spans="1:16" ht="18.75" customHeight="1" x14ac:dyDescent="0.15">
      <c r="A25" s="226"/>
      <c r="B25" s="46"/>
      <c r="C25" s="46"/>
      <c r="D25" s="47"/>
      <c r="E25" s="48"/>
      <c r="F25" s="48"/>
      <c r="G25" s="49"/>
      <c r="H25" s="49"/>
      <c r="I25" s="222"/>
      <c r="J25" s="222"/>
      <c r="K25" s="50" t="s">
        <v>34</v>
      </c>
      <c r="L25" s="51">
        <f>ROUNDUP((K4*M25)+(K5*M25*0.75)+(K6*(M25*2)),2)</f>
        <v>0</v>
      </c>
      <c r="M25" s="47">
        <v>1</v>
      </c>
      <c r="N25" s="52">
        <f>ROUNDUP(M25*0.75,2)</f>
        <v>0.75</v>
      </c>
      <c r="O25" s="53"/>
      <c r="P25" s="73" t="s">
        <v>35</v>
      </c>
    </row>
    <row r="26" spans="1:16" ht="18.75" customHeight="1" x14ac:dyDescent="0.15">
      <c r="A26" s="226"/>
      <c r="B26" s="46"/>
      <c r="C26" s="46"/>
      <c r="D26" s="47"/>
      <c r="E26" s="48"/>
      <c r="F26" s="48"/>
      <c r="G26" s="49"/>
      <c r="H26" s="49"/>
      <c r="I26" s="222"/>
      <c r="J26" s="222"/>
      <c r="K26" s="50"/>
      <c r="L26" s="51"/>
      <c r="M26" s="47"/>
      <c r="N26" s="52"/>
      <c r="O26" s="53"/>
      <c r="P26" s="73"/>
    </row>
    <row r="27" spans="1:16" ht="18.75" customHeight="1" x14ac:dyDescent="0.15">
      <c r="A27" s="226"/>
      <c r="B27" s="55"/>
      <c r="C27" s="55"/>
      <c r="D27" s="56"/>
      <c r="E27" s="57"/>
      <c r="F27" s="57"/>
      <c r="G27" s="58"/>
      <c r="H27" s="58"/>
      <c r="I27" s="223"/>
      <c r="J27" s="223"/>
      <c r="K27" s="59"/>
      <c r="L27" s="60"/>
      <c r="M27" s="56"/>
      <c r="N27" s="61"/>
      <c r="O27" s="62"/>
      <c r="P27" s="74"/>
    </row>
    <row r="28" spans="1:16" ht="18.75" customHeight="1" x14ac:dyDescent="0.15">
      <c r="A28" s="226"/>
      <c r="B28" s="46" t="s">
        <v>56</v>
      </c>
      <c r="C28" s="46" t="s">
        <v>55</v>
      </c>
      <c r="D28" s="47">
        <v>20</v>
      </c>
      <c r="E28" s="48" t="s">
        <v>28</v>
      </c>
      <c r="F28" s="48">
        <f>ROUNDUP(D28*0.75,2)</f>
        <v>15</v>
      </c>
      <c r="G28" s="49">
        <f>ROUNDUP((K4*D28)+(K5*D28*0.75)+(K6*(D28*2)),0)</f>
        <v>0</v>
      </c>
      <c r="H28" s="49">
        <f>G28+(G28*10/100)</f>
        <v>0</v>
      </c>
      <c r="I28" s="220" t="s">
        <v>57</v>
      </c>
      <c r="J28" s="221"/>
      <c r="K28" s="50" t="s">
        <v>31</v>
      </c>
      <c r="L28" s="51">
        <f>ROUNDUP((K4*M28)+(K5*M28*0.75)+(K6*(M28*2)),2)</f>
        <v>0</v>
      </c>
      <c r="M28" s="47">
        <v>100</v>
      </c>
      <c r="N28" s="52">
        <f>ROUNDUP(M28*0.75,2)</f>
        <v>75</v>
      </c>
      <c r="O28" s="53"/>
      <c r="P28" s="73"/>
    </row>
    <row r="29" spans="1:16" ht="18.75" customHeight="1" x14ac:dyDescent="0.15">
      <c r="A29" s="226"/>
      <c r="B29" s="46"/>
      <c r="C29" s="46" t="s">
        <v>139</v>
      </c>
      <c r="D29" s="47">
        <v>5</v>
      </c>
      <c r="E29" s="48" t="s">
        <v>28</v>
      </c>
      <c r="F29" s="48">
        <f>ROUNDUP(D29*0.75,2)</f>
        <v>3.75</v>
      </c>
      <c r="G29" s="49">
        <f>ROUNDUP((K4*D29)+(K5*D29*0.75)+(K6*(D29*2)),0)</f>
        <v>0</v>
      </c>
      <c r="H29" s="49">
        <f>G29</f>
        <v>0</v>
      </c>
      <c r="I29" s="222"/>
      <c r="J29" s="222"/>
      <c r="K29" s="50" t="s">
        <v>60</v>
      </c>
      <c r="L29" s="51">
        <f>ROUNDUP((K4*M29)+(K5*M29*0.75)+(K6*(M29*2)),2)</f>
        <v>0</v>
      </c>
      <c r="M29" s="47">
        <v>3</v>
      </c>
      <c r="N29" s="52">
        <f>ROUNDUP(M29*0.75,2)</f>
        <v>2.25</v>
      </c>
      <c r="O29" s="53"/>
      <c r="P29" s="73"/>
    </row>
    <row r="30" spans="1:16" ht="18.75" customHeight="1" x14ac:dyDescent="0.15">
      <c r="A30" s="226"/>
      <c r="B30" s="46"/>
      <c r="C30" s="46"/>
      <c r="D30" s="47"/>
      <c r="E30" s="48"/>
      <c r="F30" s="48"/>
      <c r="G30" s="49"/>
      <c r="H30" s="49"/>
      <c r="I30" s="222"/>
      <c r="J30" s="222"/>
      <c r="K30" s="50"/>
      <c r="L30" s="51"/>
      <c r="M30" s="47"/>
      <c r="N30" s="52"/>
      <c r="O30" s="53"/>
      <c r="P30" s="73"/>
    </row>
    <row r="31" spans="1:16" ht="18.75" customHeight="1" thickBot="1" x14ac:dyDescent="0.2">
      <c r="A31" s="227"/>
      <c r="B31" s="64"/>
      <c r="C31" s="64"/>
      <c r="D31" s="65"/>
      <c r="E31" s="66"/>
      <c r="F31" s="66"/>
      <c r="G31" s="67"/>
      <c r="H31" s="67"/>
      <c r="I31" s="224"/>
      <c r="J31" s="224"/>
      <c r="K31" s="68"/>
      <c r="L31" s="69"/>
      <c r="M31" s="65"/>
      <c r="N31" s="70"/>
      <c r="O31" s="71"/>
      <c r="P31" s="75"/>
    </row>
  </sheetData>
  <mergeCells count="13">
    <mergeCell ref="I28:J31"/>
    <mergeCell ref="A9:A31"/>
    <mergeCell ref="I8:J8"/>
    <mergeCell ref="K8:L8"/>
    <mergeCell ref="I9:J11"/>
    <mergeCell ref="I12:J21"/>
    <mergeCell ref="I22:J27"/>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3"/>
  <sheetViews>
    <sheetView zoomScale="60" zoomScaleNormal="60" workbookViewId="0"/>
  </sheetViews>
  <sheetFormatPr defaultRowHeight="13.5" x14ac:dyDescent="0.15"/>
  <cols>
    <col min="1" max="1" width="4.5" style="142" bestFit="1" customWidth="1"/>
    <col min="2" max="2" width="3.375" style="141" bestFit="1" customWidth="1"/>
    <col min="3" max="8" width="17.625" style="141" customWidth="1"/>
    <col min="9" max="9" width="4.5" style="142" bestFit="1" customWidth="1"/>
    <col min="10" max="10" width="3.375" style="141" bestFit="1" customWidth="1"/>
    <col min="11" max="16" width="17.625" style="141" customWidth="1"/>
    <col min="17" max="16384" width="9" style="141"/>
  </cols>
  <sheetData>
    <row r="1" spans="1:25" ht="65.25" customHeight="1" x14ac:dyDescent="0.15">
      <c r="A1" s="140"/>
      <c r="I1" s="140"/>
      <c r="S1" s="141" t="s">
        <v>372</v>
      </c>
    </row>
    <row r="2" spans="1:25" s="142" customFormat="1" ht="21.75" customHeight="1" x14ac:dyDescent="0.15">
      <c r="A2" s="197" t="s">
        <v>373</v>
      </c>
      <c r="B2" s="188" t="s">
        <v>374</v>
      </c>
      <c r="C2" s="189" t="s">
        <v>375</v>
      </c>
      <c r="D2" s="198"/>
      <c r="E2" s="189" t="s">
        <v>376</v>
      </c>
      <c r="F2" s="198"/>
      <c r="G2" s="189" t="s">
        <v>377</v>
      </c>
      <c r="H2" s="198"/>
      <c r="I2" s="197" t="s">
        <v>373</v>
      </c>
      <c r="J2" s="188" t="s">
        <v>374</v>
      </c>
      <c r="K2" s="189" t="s">
        <v>375</v>
      </c>
      <c r="L2" s="189"/>
      <c r="M2" s="189" t="s">
        <v>376</v>
      </c>
      <c r="N2" s="189"/>
      <c r="O2" s="189" t="s">
        <v>377</v>
      </c>
      <c r="P2" s="189"/>
    </row>
    <row r="3" spans="1:25" s="142" customFormat="1" ht="13.5" customHeight="1" x14ac:dyDescent="0.15">
      <c r="A3" s="197"/>
      <c r="B3" s="188"/>
      <c r="C3" s="198"/>
      <c r="D3" s="198"/>
      <c r="E3" s="198"/>
      <c r="F3" s="198"/>
      <c r="G3" s="198"/>
      <c r="H3" s="198"/>
      <c r="I3" s="197"/>
      <c r="J3" s="188"/>
      <c r="K3" s="189"/>
      <c r="L3" s="189"/>
      <c r="M3" s="189"/>
      <c r="N3" s="189"/>
      <c r="O3" s="189"/>
      <c r="P3" s="189"/>
    </row>
    <row r="4" spans="1:25" s="142" customFormat="1" ht="18.75" customHeight="1" x14ac:dyDescent="0.15">
      <c r="A4" s="197"/>
      <c r="B4" s="188"/>
      <c r="C4" s="198"/>
      <c r="D4" s="198"/>
      <c r="E4" s="198"/>
      <c r="F4" s="198"/>
      <c r="G4" s="198"/>
      <c r="H4" s="198"/>
      <c r="I4" s="197"/>
      <c r="J4" s="188"/>
      <c r="K4" s="189"/>
      <c r="L4" s="189"/>
      <c r="M4" s="189"/>
      <c r="N4" s="189"/>
      <c r="O4" s="189"/>
      <c r="P4" s="189"/>
    </row>
    <row r="5" spans="1:25" s="142" customFormat="1" ht="15.75" customHeight="1" x14ac:dyDescent="0.15">
      <c r="A5" s="197"/>
      <c r="B5" s="188"/>
      <c r="C5" s="143" t="s">
        <v>378</v>
      </c>
      <c r="D5" s="143" t="s">
        <v>379</v>
      </c>
      <c r="E5" s="143" t="s">
        <v>378</v>
      </c>
      <c r="F5" s="143" t="s">
        <v>379</v>
      </c>
      <c r="G5" s="143" t="s">
        <v>378</v>
      </c>
      <c r="H5" s="143" t="s">
        <v>379</v>
      </c>
      <c r="I5" s="197"/>
      <c r="J5" s="188"/>
      <c r="K5" s="143" t="s">
        <v>378</v>
      </c>
      <c r="L5" s="143" t="s">
        <v>379</v>
      </c>
      <c r="M5" s="143" t="s">
        <v>378</v>
      </c>
      <c r="N5" s="143" t="s">
        <v>379</v>
      </c>
      <c r="O5" s="143" t="s">
        <v>378</v>
      </c>
      <c r="P5" s="143" t="s">
        <v>379</v>
      </c>
    </row>
    <row r="6" spans="1:25" s="142" customFormat="1" ht="13.5" customHeight="1" x14ac:dyDescent="0.15">
      <c r="A6" s="190">
        <v>1</v>
      </c>
      <c r="B6" s="191" t="s">
        <v>231</v>
      </c>
      <c r="C6" s="144" t="s">
        <v>380</v>
      </c>
      <c r="D6" s="144" t="s">
        <v>381</v>
      </c>
      <c r="E6" s="144" t="s">
        <v>382</v>
      </c>
      <c r="F6" s="145" t="s">
        <v>383</v>
      </c>
      <c r="G6" s="144" t="s">
        <v>382</v>
      </c>
      <c r="H6" s="145" t="s">
        <v>383</v>
      </c>
      <c r="I6" s="194">
        <v>16</v>
      </c>
      <c r="J6" s="191" t="s">
        <v>238</v>
      </c>
      <c r="K6" s="146" t="s">
        <v>384</v>
      </c>
      <c r="L6" s="146" t="s">
        <v>385</v>
      </c>
      <c r="M6" s="146" t="s">
        <v>386</v>
      </c>
      <c r="N6" s="147" t="s">
        <v>387</v>
      </c>
      <c r="O6" s="146" t="s">
        <v>386</v>
      </c>
      <c r="P6" s="144" t="s">
        <v>387</v>
      </c>
    </row>
    <row r="7" spans="1:25" x14ac:dyDescent="0.15">
      <c r="A7" s="190"/>
      <c r="B7" s="192"/>
      <c r="C7" s="146" t="s">
        <v>388</v>
      </c>
      <c r="D7" s="146" t="s">
        <v>389</v>
      </c>
      <c r="E7" s="146" t="s">
        <v>390</v>
      </c>
      <c r="F7" s="147" t="s">
        <v>391</v>
      </c>
      <c r="G7" s="146" t="s">
        <v>392</v>
      </c>
      <c r="H7" s="147" t="s">
        <v>391</v>
      </c>
      <c r="I7" s="195"/>
      <c r="J7" s="192"/>
      <c r="K7" s="146" t="s">
        <v>393</v>
      </c>
      <c r="L7" s="146" t="s">
        <v>394</v>
      </c>
      <c r="M7" s="146" t="s">
        <v>395</v>
      </c>
      <c r="N7" s="147" t="s">
        <v>396</v>
      </c>
      <c r="O7" s="146" t="s">
        <v>395</v>
      </c>
      <c r="P7" s="146" t="s">
        <v>396</v>
      </c>
    </row>
    <row r="8" spans="1:25" x14ac:dyDescent="0.15">
      <c r="A8" s="190"/>
      <c r="B8" s="192"/>
      <c r="C8" s="146" t="s">
        <v>397</v>
      </c>
      <c r="D8" s="146" t="s">
        <v>398</v>
      </c>
      <c r="E8" s="146" t="s">
        <v>399</v>
      </c>
      <c r="F8" s="147" t="s">
        <v>400</v>
      </c>
      <c r="G8" s="146" t="s">
        <v>399</v>
      </c>
      <c r="H8" s="147" t="s">
        <v>400</v>
      </c>
      <c r="I8" s="195"/>
      <c r="J8" s="192"/>
      <c r="K8" s="146" t="s">
        <v>401</v>
      </c>
      <c r="L8" s="148" t="s">
        <v>402</v>
      </c>
      <c r="M8" s="146" t="s">
        <v>403</v>
      </c>
      <c r="N8" s="147" t="s">
        <v>404</v>
      </c>
      <c r="O8" s="146" t="s">
        <v>403</v>
      </c>
      <c r="P8" s="146" t="s">
        <v>404</v>
      </c>
      <c r="Y8" s="141" t="s">
        <v>405</v>
      </c>
    </row>
    <row r="9" spans="1:25" x14ac:dyDescent="0.15">
      <c r="A9" s="190"/>
      <c r="B9" s="193"/>
      <c r="C9" s="148" t="s">
        <v>406</v>
      </c>
      <c r="D9" s="148" t="s">
        <v>407</v>
      </c>
      <c r="E9" s="148"/>
      <c r="F9" s="149" t="s">
        <v>408</v>
      </c>
      <c r="G9" s="148"/>
      <c r="H9" s="149" t="s">
        <v>408</v>
      </c>
      <c r="I9" s="196"/>
      <c r="J9" s="193"/>
      <c r="K9" s="146" t="s">
        <v>409</v>
      </c>
      <c r="L9" s="146" t="s">
        <v>410</v>
      </c>
      <c r="M9" s="146" t="s">
        <v>411</v>
      </c>
      <c r="N9" s="147" t="s">
        <v>412</v>
      </c>
      <c r="O9" s="146" t="s">
        <v>411</v>
      </c>
      <c r="P9" s="146" t="s">
        <v>412</v>
      </c>
      <c r="Y9" s="141" t="s">
        <v>413</v>
      </c>
    </row>
    <row r="10" spans="1:25" ht="13.5" customHeight="1" x14ac:dyDescent="0.15">
      <c r="A10" s="199">
        <v>2</v>
      </c>
      <c r="B10" s="202" t="s">
        <v>238</v>
      </c>
      <c r="C10" s="146" t="s">
        <v>414</v>
      </c>
      <c r="D10" s="146" t="s">
        <v>415</v>
      </c>
      <c r="E10" s="146" t="s">
        <v>386</v>
      </c>
      <c r="F10" s="147" t="s">
        <v>416</v>
      </c>
      <c r="G10" s="146" t="s">
        <v>386</v>
      </c>
      <c r="H10" s="147" t="s">
        <v>416</v>
      </c>
      <c r="I10" s="204">
        <v>17</v>
      </c>
      <c r="J10" s="202" t="s">
        <v>251</v>
      </c>
      <c r="K10" s="144" t="s">
        <v>417</v>
      </c>
      <c r="L10" s="146" t="s">
        <v>418</v>
      </c>
      <c r="M10" s="144" t="s">
        <v>416</v>
      </c>
      <c r="N10" s="145" t="s">
        <v>383</v>
      </c>
      <c r="O10" s="144" t="s">
        <v>416</v>
      </c>
      <c r="P10" s="144" t="s">
        <v>383</v>
      </c>
    </row>
    <row r="11" spans="1:25" x14ac:dyDescent="0.15">
      <c r="A11" s="200"/>
      <c r="B11" s="192"/>
      <c r="C11" s="146" t="s">
        <v>419</v>
      </c>
      <c r="D11" s="146" t="s">
        <v>420</v>
      </c>
      <c r="E11" s="146" t="s">
        <v>395</v>
      </c>
      <c r="F11" s="147" t="s">
        <v>396</v>
      </c>
      <c r="G11" s="146" t="s">
        <v>395</v>
      </c>
      <c r="H11" s="147" t="s">
        <v>396</v>
      </c>
      <c r="I11" s="195"/>
      <c r="J11" s="192"/>
      <c r="K11" s="146" t="s">
        <v>421</v>
      </c>
      <c r="L11" s="146" t="s">
        <v>422</v>
      </c>
      <c r="M11" s="146" t="s">
        <v>423</v>
      </c>
      <c r="N11" s="147" t="s">
        <v>424</v>
      </c>
      <c r="O11" s="146" t="s">
        <v>423</v>
      </c>
      <c r="P11" s="146" t="s">
        <v>424</v>
      </c>
    </row>
    <row r="12" spans="1:25" x14ac:dyDescent="0.15">
      <c r="A12" s="200"/>
      <c r="B12" s="192"/>
      <c r="C12" s="146" t="s">
        <v>425</v>
      </c>
      <c r="D12" s="146" t="s">
        <v>426</v>
      </c>
      <c r="E12" s="146" t="s">
        <v>403</v>
      </c>
      <c r="F12" s="147" t="s">
        <v>427</v>
      </c>
      <c r="G12" s="146" t="s">
        <v>403</v>
      </c>
      <c r="H12" s="147" t="s">
        <v>427</v>
      </c>
      <c r="I12" s="195"/>
      <c r="J12" s="192"/>
      <c r="K12" s="146" t="s">
        <v>389</v>
      </c>
      <c r="L12" s="146" t="s">
        <v>428</v>
      </c>
      <c r="M12" s="146" t="s">
        <v>429</v>
      </c>
      <c r="N12" s="147" t="s">
        <v>430</v>
      </c>
      <c r="O12" s="146" t="s">
        <v>429</v>
      </c>
      <c r="P12" s="146" t="s">
        <v>430</v>
      </c>
    </row>
    <row r="13" spans="1:25" x14ac:dyDescent="0.15">
      <c r="A13" s="201"/>
      <c r="B13" s="203"/>
      <c r="C13" s="146" t="s">
        <v>431</v>
      </c>
      <c r="D13" s="146" t="s">
        <v>432</v>
      </c>
      <c r="E13" s="146" t="s">
        <v>433</v>
      </c>
      <c r="F13" s="147" t="s">
        <v>434</v>
      </c>
      <c r="G13" s="146" t="s">
        <v>433</v>
      </c>
      <c r="H13" s="147" t="s">
        <v>434</v>
      </c>
      <c r="I13" s="205"/>
      <c r="J13" s="203"/>
      <c r="K13" s="148" t="s">
        <v>406</v>
      </c>
      <c r="L13" s="148" t="s">
        <v>256</v>
      </c>
      <c r="M13" s="148" t="s">
        <v>56</v>
      </c>
      <c r="N13" s="149" t="s">
        <v>435</v>
      </c>
      <c r="O13" s="148" t="s">
        <v>56</v>
      </c>
      <c r="P13" s="148" t="s">
        <v>435</v>
      </c>
      <c r="Y13" s="141" t="s">
        <v>257</v>
      </c>
    </row>
    <row r="14" spans="1:25" ht="13.5" customHeight="1" x14ac:dyDescent="0.15">
      <c r="A14" s="190">
        <v>3</v>
      </c>
      <c r="B14" s="191" t="s">
        <v>251</v>
      </c>
      <c r="C14" s="144" t="s">
        <v>436</v>
      </c>
      <c r="D14" s="144" t="s">
        <v>437</v>
      </c>
      <c r="E14" s="144" t="s">
        <v>438</v>
      </c>
      <c r="F14" s="145" t="s">
        <v>383</v>
      </c>
      <c r="G14" s="144" t="s">
        <v>438</v>
      </c>
      <c r="H14" s="145" t="s">
        <v>383</v>
      </c>
      <c r="I14" s="194">
        <v>18</v>
      </c>
      <c r="J14" s="191" t="s">
        <v>50</v>
      </c>
      <c r="K14" s="146" t="s">
        <v>439</v>
      </c>
      <c r="L14" s="146" t="s">
        <v>440</v>
      </c>
      <c r="M14" s="146" t="s">
        <v>383</v>
      </c>
      <c r="N14" s="147" t="s">
        <v>383</v>
      </c>
      <c r="O14" s="146" t="s">
        <v>383</v>
      </c>
      <c r="P14" s="146" t="s">
        <v>383</v>
      </c>
      <c r="Y14" s="141" t="s">
        <v>441</v>
      </c>
    </row>
    <row r="15" spans="1:25" x14ac:dyDescent="0.15">
      <c r="A15" s="190"/>
      <c r="B15" s="192"/>
      <c r="C15" s="146" t="s">
        <v>421</v>
      </c>
      <c r="D15" s="146" t="s">
        <v>442</v>
      </c>
      <c r="E15" s="146" t="s">
        <v>423</v>
      </c>
      <c r="F15" s="147" t="s">
        <v>424</v>
      </c>
      <c r="G15" s="146" t="s">
        <v>423</v>
      </c>
      <c r="H15" s="147" t="s">
        <v>424</v>
      </c>
      <c r="I15" s="195"/>
      <c r="J15" s="192"/>
      <c r="K15" s="146" t="s">
        <v>443</v>
      </c>
      <c r="L15" s="146" t="s">
        <v>444</v>
      </c>
      <c r="M15" s="146" t="s">
        <v>445</v>
      </c>
      <c r="N15" s="147" t="s">
        <v>446</v>
      </c>
      <c r="O15" s="146" t="s">
        <v>445</v>
      </c>
      <c r="P15" s="146" t="s">
        <v>446</v>
      </c>
    </row>
    <row r="16" spans="1:25" x14ac:dyDescent="0.15">
      <c r="A16" s="190"/>
      <c r="B16" s="192"/>
      <c r="C16" s="146" t="s">
        <v>389</v>
      </c>
      <c r="D16" s="146" t="s">
        <v>447</v>
      </c>
      <c r="E16" s="146" t="s">
        <v>429</v>
      </c>
      <c r="F16" s="147" t="s">
        <v>430</v>
      </c>
      <c r="G16" s="146" t="s">
        <v>429</v>
      </c>
      <c r="H16" s="147" t="s">
        <v>430</v>
      </c>
      <c r="I16" s="195"/>
      <c r="J16" s="192"/>
      <c r="K16" s="146" t="s">
        <v>448</v>
      </c>
      <c r="L16" s="146" t="s">
        <v>449</v>
      </c>
      <c r="M16" s="146" t="s">
        <v>450</v>
      </c>
      <c r="N16" s="147" t="s">
        <v>429</v>
      </c>
      <c r="O16" s="146" t="s">
        <v>450</v>
      </c>
      <c r="P16" s="146" t="s">
        <v>429</v>
      </c>
    </row>
    <row r="17" spans="1:25" x14ac:dyDescent="0.15">
      <c r="A17" s="190"/>
      <c r="B17" s="193"/>
      <c r="C17" s="148" t="s">
        <v>406</v>
      </c>
      <c r="D17" s="148" t="s">
        <v>451</v>
      </c>
      <c r="E17" s="148" t="s">
        <v>56</v>
      </c>
      <c r="F17" s="149" t="s">
        <v>435</v>
      </c>
      <c r="G17" s="148" t="s">
        <v>56</v>
      </c>
      <c r="H17" s="149" t="s">
        <v>435</v>
      </c>
      <c r="I17" s="196"/>
      <c r="J17" s="193"/>
      <c r="K17" s="146" t="s">
        <v>452</v>
      </c>
      <c r="L17" s="146" t="s">
        <v>453</v>
      </c>
      <c r="M17" s="146" t="s">
        <v>454</v>
      </c>
      <c r="N17" s="147" t="s">
        <v>56</v>
      </c>
      <c r="O17" s="146" t="s">
        <v>454</v>
      </c>
      <c r="P17" s="146" t="s">
        <v>56</v>
      </c>
    </row>
    <row r="18" spans="1:25" ht="13.5" customHeight="1" x14ac:dyDescent="0.15">
      <c r="A18" s="199">
        <v>4</v>
      </c>
      <c r="B18" s="202" t="s">
        <v>50</v>
      </c>
      <c r="C18" s="146" t="s">
        <v>439</v>
      </c>
      <c r="D18" s="146" t="s">
        <v>440</v>
      </c>
      <c r="E18" s="146" t="s">
        <v>383</v>
      </c>
      <c r="F18" s="147" t="s">
        <v>383</v>
      </c>
      <c r="G18" s="146" t="s">
        <v>383</v>
      </c>
      <c r="H18" s="147" t="s">
        <v>383</v>
      </c>
      <c r="I18" s="204">
        <v>19</v>
      </c>
      <c r="J18" s="202" t="s">
        <v>270</v>
      </c>
      <c r="K18" s="144" t="s">
        <v>455</v>
      </c>
      <c r="L18" s="144" t="s">
        <v>265</v>
      </c>
      <c r="M18" s="144" t="s">
        <v>456</v>
      </c>
      <c r="N18" s="145" t="s">
        <v>383</v>
      </c>
      <c r="O18" s="144" t="s">
        <v>456</v>
      </c>
      <c r="P18" s="144" t="s">
        <v>383</v>
      </c>
      <c r="Y18" s="141" t="s">
        <v>266</v>
      </c>
    </row>
    <row r="19" spans="1:25" x14ac:dyDescent="0.15">
      <c r="A19" s="190"/>
      <c r="B19" s="192"/>
      <c r="C19" s="146" t="s">
        <v>443</v>
      </c>
      <c r="D19" s="146" t="s">
        <v>444</v>
      </c>
      <c r="E19" s="146" t="s">
        <v>445</v>
      </c>
      <c r="F19" s="147" t="s">
        <v>446</v>
      </c>
      <c r="G19" s="146" t="s">
        <v>445</v>
      </c>
      <c r="H19" s="147" t="s">
        <v>446</v>
      </c>
      <c r="I19" s="195"/>
      <c r="J19" s="192"/>
      <c r="K19" s="146" t="s">
        <v>457</v>
      </c>
      <c r="L19" s="146"/>
      <c r="M19" s="146" t="s">
        <v>430</v>
      </c>
      <c r="N19" s="147" t="s">
        <v>458</v>
      </c>
      <c r="O19" s="146" t="s">
        <v>430</v>
      </c>
      <c r="P19" s="146" t="s">
        <v>458</v>
      </c>
      <c r="Y19" s="141" t="s">
        <v>459</v>
      </c>
    </row>
    <row r="20" spans="1:25" x14ac:dyDescent="0.15">
      <c r="A20" s="190"/>
      <c r="B20" s="192"/>
      <c r="C20" s="146" t="s">
        <v>448</v>
      </c>
      <c r="D20" s="146" t="s">
        <v>449</v>
      </c>
      <c r="E20" s="146" t="s">
        <v>450</v>
      </c>
      <c r="F20" s="147" t="s">
        <v>429</v>
      </c>
      <c r="G20" s="146" t="s">
        <v>450</v>
      </c>
      <c r="H20" s="147" t="s">
        <v>429</v>
      </c>
      <c r="I20" s="195"/>
      <c r="J20" s="192"/>
      <c r="K20" s="146" t="s">
        <v>460</v>
      </c>
      <c r="L20" s="146"/>
      <c r="M20" s="146" t="s">
        <v>62</v>
      </c>
      <c r="N20" s="147" t="s">
        <v>461</v>
      </c>
      <c r="O20" s="146" t="s">
        <v>62</v>
      </c>
      <c r="P20" s="146" t="s">
        <v>461</v>
      </c>
    </row>
    <row r="21" spans="1:25" x14ac:dyDescent="0.15">
      <c r="A21" s="206"/>
      <c r="B21" s="203"/>
      <c r="C21" s="146" t="s">
        <v>452</v>
      </c>
      <c r="D21" s="146" t="s">
        <v>453</v>
      </c>
      <c r="E21" s="146" t="s">
        <v>454</v>
      </c>
      <c r="F21" s="147" t="s">
        <v>56</v>
      </c>
      <c r="G21" s="146" t="s">
        <v>454</v>
      </c>
      <c r="H21" s="147" t="s">
        <v>56</v>
      </c>
      <c r="I21" s="205"/>
      <c r="J21" s="203"/>
      <c r="K21" s="148" t="s">
        <v>462</v>
      </c>
      <c r="L21" s="146"/>
      <c r="M21" s="148"/>
      <c r="N21" s="149" t="s">
        <v>435</v>
      </c>
      <c r="O21" s="148"/>
      <c r="P21" s="148" t="s">
        <v>435</v>
      </c>
    </row>
    <row r="22" spans="1:25" ht="13.5" customHeight="1" x14ac:dyDescent="0.15">
      <c r="A22" s="190">
        <v>5</v>
      </c>
      <c r="B22" s="191" t="s">
        <v>270</v>
      </c>
      <c r="C22" s="144" t="s">
        <v>455</v>
      </c>
      <c r="D22" s="144" t="s">
        <v>463</v>
      </c>
      <c r="E22" s="144" t="s">
        <v>456</v>
      </c>
      <c r="F22" s="145" t="s">
        <v>383</v>
      </c>
      <c r="G22" s="144" t="s">
        <v>456</v>
      </c>
      <c r="H22" s="145" t="s">
        <v>383</v>
      </c>
      <c r="I22" s="194">
        <v>20</v>
      </c>
      <c r="J22" s="191" t="s">
        <v>283</v>
      </c>
      <c r="K22" s="146" t="s">
        <v>464</v>
      </c>
      <c r="L22" s="146" t="s">
        <v>453</v>
      </c>
      <c r="M22" s="146" t="s">
        <v>438</v>
      </c>
      <c r="N22" s="147" t="s">
        <v>383</v>
      </c>
      <c r="O22" s="146" t="s">
        <v>438</v>
      </c>
      <c r="P22" s="146" t="s">
        <v>383</v>
      </c>
    </row>
    <row r="23" spans="1:25" x14ac:dyDescent="0.15">
      <c r="A23" s="190"/>
      <c r="B23" s="192"/>
      <c r="C23" s="146" t="s">
        <v>457</v>
      </c>
      <c r="D23" s="146" t="s">
        <v>465</v>
      </c>
      <c r="E23" s="146" t="s">
        <v>430</v>
      </c>
      <c r="F23" s="147" t="s">
        <v>458</v>
      </c>
      <c r="G23" s="146" t="s">
        <v>430</v>
      </c>
      <c r="H23" s="147" t="s">
        <v>458</v>
      </c>
      <c r="I23" s="195"/>
      <c r="J23" s="192"/>
      <c r="K23" s="146" t="s">
        <v>466</v>
      </c>
      <c r="L23" s="146" t="s">
        <v>275</v>
      </c>
      <c r="M23" s="146" t="s">
        <v>467</v>
      </c>
      <c r="N23" s="147" t="s">
        <v>468</v>
      </c>
      <c r="O23" s="146" t="s">
        <v>467</v>
      </c>
      <c r="P23" s="146" t="s">
        <v>468</v>
      </c>
      <c r="Y23" s="141" t="s">
        <v>469</v>
      </c>
    </row>
    <row r="24" spans="1:25" x14ac:dyDescent="0.15">
      <c r="A24" s="190"/>
      <c r="B24" s="192"/>
      <c r="C24" s="146" t="s">
        <v>460</v>
      </c>
      <c r="D24" s="146" t="s">
        <v>470</v>
      </c>
      <c r="E24" s="146" t="s">
        <v>62</v>
      </c>
      <c r="F24" s="147" t="s">
        <v>461</v>
      </c>
      <c r="G24" s="146" t="s">
        <v>62</v>
      </c>
      <c r="H24" s="147" t="s">
        <v>461</v>
      </c>
      <c r="I24" s="195"/>
      <c r="J24" s="192"/>
      <c r="K24" s="146" t="s">
        <v>471</v>
      </c>
      <c r="L24" s="146"/>
      <c r="M24" s="146" t="s">
        <v>472</v>
      </c>
      <c r="N24" s="147" t="s">
        <v>429</v>
      </c>
      <c r="O24" s="146" t="s">
        <v>472</v>
      </c>
      <c r="P24" s="146" t="s">
        <v>429</v>
      </c>
    </row>
    <row r="25" spans="1:25" x14ac:dyDescent="0.15">
      <c r="A25" s="190"/>
      <c r="B25" s="193"/>
      <c r="C25" s="148" t="s">
        <v>462</v>
      </c>
      <c r="D25" s="146" t="s">
        <v>473</v>
      </c>
      <c r="E25" s="148"/>
      <c r="F25" s="149" t="s">
        <v>435</v>
      </c>
      <c r="G25" s="148"/>
      <c r="H25" s="149" t="s">
        <v>435</v>
      </c>
      <c r="I25" s="196"/>
      <c r="J25" s="193"/>
      <c r="K25" s="146" t="s">
        <v>474</v>
      </c>
      <c r="L25" s="146"/>
      <c r="M25" s="146" t="s">
        <v>94</v>
      </c>
      <c r="N25" s="147" t="s">
        <v>56</v>
      </c>
      <c r="O25" s="146" t="s">
        <v>94</v>
      </c>
      <c r="P25" s="146" t="s">
        <v>56</v>
      </c>
    </row>
    <row r="26" spans="1:25" ht="13.5" customHeight="1" x14ac:dyDescent="0.15">
      <c r="A26" s="199">
        <v>6</v>
      </c>
      <c r="B26" s="202" t="s">
        <v>283</v>
      </c>
      <c r="C26" s="146" t="s">
        <v>464</v>
      </c>
      <c r="D26" s="144" t="s">
        <v>475</v>
      </c>
      <c r="E26" s="146" t="s">
        <v>438</v>
      </c>
      <c r="F26" s="147" t="s">
        <v>383</v>
      </c>
      <c r="G26" s="146" t="s">
        <v>438</v>
      </c>
      <c r="H26" s="147" t="s">
        <v>383</v>
      </c>
      <c r="I26" s="204">
        <v>21</v>
      </c>
      <c r="J26" s="202" t="s">
        <v>288</v>
      </c>
      <c r="K26" s="144" t="s">
        <v>476</v>
      </c>
      <c r="L26" s="144" t="s">
        <v>464</v>
      </c>
      <c r="M26" s="144" t="s">
        <v>383</v>
      </c>
      <c r="N26" s="145" t="s">
        <v>438</v>
      </c>
      <c r="O26" s="144" t="s">
        <v>383</v>
      </c>
      <c r="P26" s="144" t="s">
        <v>438</v>
      </c>
    </row>
    <row r="27" spans="1:25" x14ac:dyDescent="0.15">
      <c r="A27" s="190"/>
      <c r="B27" s="192"/>
      <c r="C27" s="146" t="s">
        <v>466</v>
      </c>
      <c r="D27" s="146" t="s">
        <v>406</v>
      </c>
      <c r="E27" s="146" t="s">
        <v>467</v>
      </c>
      <c r="F27" s="147" t="s">
        <v>468</v>
      </c>
      <c r="G27" s="146" t="s">
        <v>467</v>
      </c>
      <c r="H27" s="147" t="s">
        <v>468</v>
      </c>
      <c r="I27" s="195"/>
      <c r="J27" s="192"/>
      <c r="K27" s="146" t="s">
        <v>477</v>
      </c>
      <c r="L27" s="146" t="s">
        <v>478</v>
      </c>
      <c r="M27" s="146" t="s">
        <v>479</v>
      </c>
      <c r="N27" s="147" t="s">
        <v>480</v>
      </c>
      <c r="O27" s="146" t="s">
        <v>479</v>
      </c>
      <c r="P27" s="146" t="s">
        <v>480</v>
      </c>
    </row>
    <row r="28" spans="1:25" x14ac:dyDescent="0.15">
      <c r="A28" s="190"/>
      <c r="B28" s="192"/>
      <c r="C28" s="146" t="s">
        <v>406</v>
      </c>
      <c r="D28" s="146" t="s">
        <v>389</v>
      </c>
      <c r="E28" s="146" t="s">
        <v>472</v>
      </c>
      <c r="F28" s="147" t="s">
        <v>429</v>
      </c>
      <c r="G28" s="146" t="s">
        <v>472</v>
      </c>
      <c r="H28" s="147" t="s">
        <v>429</v>
      </c>
      <c r="I28" s="195"/>
      <c r="J28" s="192"/>
      <c r="K28" s="146" t="s">
        <v>460</v>
      </c>
      <c r="L28" s="146" t="s">
        <v>469</v>
      </c>
      <c r="M28" s="146" t="s">
        <v>481</v>
      </c>
      <c r="N28" s="147" t="s">
        <v>482</v>
      </c>
      <c r="O28" s="146" t="s">
        <v>481</v>
      </c>
      <c r="P28" s="146" t="s">
        <v>483</v>
      </c>
      <c r="Y28" s="141" t="s">
        <v>484</v>
      </c>
    </row>
    <row r="29" spans="1:25" x14ac:dyDescent="0.15">
      <c r="A29" s="206"/>
      <c r="B29" s="203"/>
      <c r="C29" s="146" t="s">
        <v>474</v>
      </c>
      <c r="D29" s="146" t="s">
        <v>394</v>
      </c>
      <c r="E29" s="146" t="s">
        <v>94</v>
      </c>
      <c r="F29" s="147" t="s">
        <v>56</v>
      </c>
      <c r="G29" s="146" t="s">
        <v>94</v>
      </c>
      <c r="H29" s="147" t="s">
        <v>56</v>
      </c>
      <c r="I29" s="205"/>
      <c r="J29" s="203"/>
      <c r="K29" s="148" t="s">
        <v>444</v>
      </c>
      <c r="L29" s="148" t="s">
        <v>452</v>
      </c>
      <c r="M29" s="148" t="s">
        <v>485</v>
      </c>
      <c r="N29" s="149" t="s">
        <v>454</v>
      </c>
      <c r="O29" s="148" t="s">
        <v>485</v>
      </c>
      <c r="P29" s="148" t="s">
        <v>454</v>
      </c>
      <c r="Y29" s="141" t="s">
        <v>459</v>
      </c>
    </row>
    <row r="30" spans="1:25" ht="13.5" customHeight="1" x14ac:dyDescent="0.15">
      <c r="A30" s="190">
        <v>7</v>
      </c>
      <c r="B30" s="191" t="s">
        <v>288</v>
      </c>
      <c r="C30" s="144" t="s">
        <v>476</v>
      </c>
      <c r="D30" s="144" t="s">
        <v>464</v>
      </c>
      <c r="E30" s="144" t="s">
        <v>383</v>
      </c>
      <c r="F30" s="145" t="s">
        <v>438</v>
      </c>
      <c r="G30" s="144" t="s">
        <v>383</v>
      </c>
      <c r="H30" s="145" t="s">
        <v>438</v>
      </c>
      <c r="I30" s="194">
        <v>22</v>
      </c>
      <c r="J30" s="191" t="s">
        <v>231</v>
      </c>
      <c r="K30" s="146" t="s">
        <v>486</v>
      </c>
      <c r="L30" s="146" t="s">
        <v>487</v>
      </c>
      <c r="M30" s="146" t="s">
        <v>383</v>
      </c>
      <c r="N30" s="147" t="s">
        <v>383</v>
      </c>
      <c r="O30" s="146" t="s">
        <v>383</v>
      </c>
      <c r="P30" s="146" t="s">
        <v>383</v>
      </c>
    </row>
    <row r="31" spans="1:25" x14ac:dyDescent="0.15">
      <c r="A31" s="190"/>
      <c r="B31" s="192"/>
      <c r="C31" s="146" t="s">
        <v>477</v>
      </c>
      <c r="D31" s="146" t="s">
        <v>478</v>
      </c>
      <c r="E31" s="146" t="s">
        <v>479</v>
      </c>
      <c r="F31" s="147" t="s">
        <v>480</v>
      </c>
      <c r="G31" s="146" t="s">
        <v>479</v>
      </c>
      <c r="H31" s="147" t="s">
        <v>480</v>
      </c>
      <c r="I31" s="195"/>
      <c r="J31" s="192"/>
      <c r="K31" s="146" t="s">
        <v>449</v>
      </c>
      <c r="L31" s="146" t="s">
        <v>488</v>
      </c>
      <c r="M31" s="146" t="s">
        <v>489</v>
      </c>
      <c r="N31" s="147" t="s">
        <v>490</v>
      </c>
      <c r="O31" s="146" t="s">
        <v>489</v>
      </c>
      <c r="P31" s="146" t="s">
        <v>490</v>
      </c>
    </row>
    <row r="32" spans="1:25" x14ac:dyDescent="0.15">
      <c r="A32" s="190"/>
      <c r="B32" s="192"/>
      <c r="C32" s="146" t="s">
        <v>460</v>
      </c>
      <c r="D32" s="146" t="s">
        <v>471</v>
      </c>
      <c r="E32" s="146" t="s">
        <v>481</v>
      </c>
      <c r="F32" s="147" t="s">
        <v>482</v>
      </c>
      <c r="G32" s="146" t="s">
        <v>481</v>
      </c>
      <c r="H32" s="147" t="s">
        <v>483</v>
      </c>
      <c r="I32" s="195"/>
      <c r="J32" s="192"/>
      <c r="K32" s="146" t="s">
        <v>389</v>
      </c>
      <c r="L32" s="146" t="s">
        <v>449</v>
      </c>
      <c r="M32" s="146" t="s">
        <v>429</v>
      </c>
      <c r="N32" s="147" t="s">
        <v>390</v>
      </c>
      <c r="O32" s="146" t="s">
        <v>429</v>
      </c>
      <c r="P32" s="146" t="s">
        <v>392</v>
      </c>
      <c r="Y32" s="146" t="s">
        <v>394</v>
      </c>
    </row>
    <row r="33" spans="1:25" x14ac:dyDescent="0.15">
      <c r="A33" s="190"/>
      <c r="B33" s="193"/>
      <c r="C33" s="148" t="s">
        <v>444</v>
      </c>
      <c r="D33" s="148" t="s">
        <v>452</v>
      </c>
      <c r="E33" s="148" t="s">
        <v>485</v>
      </c>
      <c r="F33" s="149" t="s">
        <v>454</v>
      </c>
      <c r="G33" s="148" t="s">
        <v>485</v>
      </c>
      <c r="H33" s="149" t="s">
        <v>454</v>
      </c>
      <c r="I33" s="196"/>
      <c r="J33" s="193"/>
      <c r="K33" s="146" t="s">
        <v>406</v>
      </c>
      <c r="L33" s="146" t="s">
        <v>491</v>
      </c>
      <c r="M33" s="146" t="s">
        <v>56</v>
      </c>
      <c r="N33" s="147" t="s">
        <v>435</v>
      </c>
      <c r="O33" s="146" t="s">
        <v>56</v>
      </c>
      <c r="P33" s="146" t="s">
        <v>435</v>
      </c>
      <c r="Y33" s="148" t="s">
        <v>402</v>
      </c>
    </row>
    <row r="34" spans="1:25" ht="13.5" customHeight="1" x14ac:dyDescent="0.15">
      <c r="A34" s="199">
        <v>8</v>
      </c>
      <c r="B34" s="202" t="s">
        <v>231</v>
      </c>
      <c r="C34" s="146" t="s">
        <v>486</v>
      </c>
      <c r="D34" s="146" t="s">
        <v>487</v>
      </c>
      <c r="E34" s="146" t="s">
        <v>383</v>
      </c>
      <c r="F34" s="147" t="s">
        <v>383</v>
      </c>
      <c r="G34" s="146" t="s">
        <v>383</v>
      </c>
      <c r="H34" s="147" t="s">
        <v>383</v>
      </c>
      <c r="I34" s="204">
        <v>23</v>
      </c>
      <c r="J34" s="202" t="s">
        <v>238</v>
      </c>
      <c r="K34" s="144" t="s">
        <v>463</v>
      </c>
      <c r="L34" s="144" t="s">
        <v>459</v>
      </c>
      <c r="M34" s="144" t="s">
        <v>383</v>
      </c>
      <c r="N34" s="145" t="s">
        <v>438</v>
      </c>
      <c r="O34" s="144" t="s">
        <v>383</v>
      </c>
      <c r="P34" s="144" t="s">
        <v>438</v>
      </c>
      <c r="Y34" s="146" t="s">
        <v>463</v>
      </c>
    </row>
    <row r="35" spans="1:25" x14ac:dyDescent="0.15">
      <c r="A35" s="190"/>
      <c r="B35" s="192"/>
      <c r="C35" s="146" t="s">
        <v>449</v>
      </c>
      <c r="D35" s="146" t="s">
        <v>488</v>
      </c>
      <c r="E35" s="146" t="s">
        <v>489</v>
      </c>
      <c r="F35" s="147" t="s">
        <v>490</v>
      </c>
      <c r="G35" s="146" t="s">
        <v>489</v>
      </c>
      <c r="H35" s="147" t="s">
        <v>490</v>
      </c>
      <c r="I35" s="195"/>
      <c r="J35" s="192"/>
      <c r="K35" s="146" t="s">
        <v>492</v>
      </c>
      <c r="L35" s="146"/>
      <c r="M35" s="146" t="s">
        <v>493</v>
      </c>
      <c r="N35" s="147" t="s">
        <v>494</v>
      </c>
      <c r="O35" s="146" t="s">
        <v>493</v>
      </c>
      <c r="P35" s="146" t="s">
        <v>494</v>
      </c>
      <c r="Y35" s="146" t="s">
        <v>418</v>
      </c>
    </row>
    <row r="36" spans="1:25" x14ac:dyDescent="0.15">
      <c r="A36" s="190"/>
      <c r="B36" s="192"/>
      <c r="C36" s="146" t="s">
        <v>389</v>
      </c>
      <c r="D36" s="146" t="s">
        <v>449</v>
      </c>
      <c r="E36" s="146" t="s">
        <v>429</v>
      </c>
      <c r="F36" s="147" t="s">
        <v>390</v>
      </c>
      <c r="G36" s="146" t="s">
        <v>429</v>
      </c>
      <c r="H36" s="147" t="s">
        <v>392</v>
      </c>
      <c r="I36" s="195"/>
      <c r="J36" s="192"/>
      <c r="K36" s="146" t="s">
        <v>495</v>
      </c>
      <c r="L36" s="146"/>
      <c r="M36" s="146" t="s">
        <v>496</v>
      </c>
      <c r="N36" s="147" t="s">
        <v>472</v>
      </c>
      <c r="O36" s="146" t="s">
        <v>496</v>
      </c>
      <c r="P36" s="146" t="s">
        <v>472</v>
      </c>
      <c r="Y36" s="146" t="s">
        <v>497</v>
      </c>
    </row>
    <row r="37" spans="1:25" x14ac:dyDescent="0.15">
      <c r="A37" s="206"/>
      <c r="B37" s="203"/>
      <c r="C37" s="146" t="s">
        <v>406</v>
      </c>
      <c r="D37" s="146" t="s">
        <v>466</v>
      </c>
      <c r="E37" s="146" t="s">
        <v>56</v>
      </c>
      <c r="F37" s="147" t="s">
        <v>435</v>
      </c>
      <c r="G37" s="146" t="s">
        <v>56</v>
      </c>
      <c r="H37" s="147" t="s">
        <v>435</v>
      </c>
      <c r="I37" s="205"/>
      <c r="J37" s="203"/>
      <c r="K37" s="148" t="s">
        <v>474</v>
      </c>
      <c r="L37" s="146" t="s">
        <v>394</v>
      </c>
      <c r="M37" s="148" t="s">
        <v>498</v>
      </c>
      <c r="N37" s="149" t="s">
        <v>56</v>
      </c>
      <c r="O37" s="148" t="s">
        <v>498</v>
      </c>
      <c r="P37" s="148" t="s">
        <v>56</v>
      </c>
      <c r="Y37" s="146" t="s">
        <v>394</v>
      </c>
    </row>
    <row r="38" spans="1:25" ht="13.5" customHeight="1" x14ac:dyDescent="0.15">
      <c r="A38" s="190">
        <v>9</v>
      </c>
      <c r="B38" s="191" t="s">
        <v>238</v>
      </c>
      <c r="C38" s="144" t="s">
        <v>463</v>
      </c>
      <c r="D38" s="144" t="s">
        <v>440</v>
      </c>
      <c r="E38" s="144" t="s">
        <v>383</v>
      </c>
      <c r="F38" s="145" t="s">
        <v>438</v>
      </c>
      <c r="G38" s="144" t="s">
        <v>383</v>
      </c>
      <c r="H38" s="145" t="s">
        <v>438</v>
      </c>
      <c r="I38" s="194">
        <v>24</v>
      </c>
      <c r="J38" s="191" t="s">
        <v>251</v>
      </c>
      <c r="K38" s="146" t="s">
        <v>475</v>
      </c>
      <c r="L38" s="148" t="s">
        <v>402</v>
      </c>
      <c r="M38" s="146" t="s">
        <v>383</v>
      </c>
      <c r="N38" s="147" t="s">
        <v>383</v>
      </c>
      <c r="O38" s="146" t="s">
        <v>383</v>
      </c>
      <c r="P38" s="146" t="s">
        <v>383</v>
      </c>
      <c r="Y38" s="148" t="s">
        <v>402</v>
      </c>
    </row>
    <row r="39" spans="1:25" x14ac:dyDescent="0.15">
      <c r="A39" s="190"/>
      <c r="B39" s="192"/>
      <c r="C39" s="146" t="s">
        <v>492</v>
      </c>
      <c r="D39" s="146" t="s">
        <v>499</v>
      </c>
      <c r="E39" s="146" t="s">
        <v>493</v>
      </c>
      <c r="F39" s="147" t="s">
        <v>494</v>
      </c>
      <c r="G39" s="146" t="s">
        <v>493</v>
      </c>
      <c r="H39" s="147" t="s">
        <v>494</v>
      </c>
      <c r="I39" s="195"/>
      <c r="J39" s="192"/>
      <c r="K39" s="146" t="s">
        <v>500</v>
      </c>
      <c r="L39" s="146" t="s">
        <v>463</v>
      </c>
      <c r="M39" s="146" t="s">
        <v>501</v>
      </c>
      <c r="N39" s="147" t="s">
        <v>458</v>
      </c>
      <c r="O39" s="146" t="s">
        <v>501</v>
      </c>
      <c r="P39" s="146" t="s">
        <v>458</v>
      </c>
      <c r="Y39" s="146" t="s">
        <v>463</v>
      </c>
    </row>
    <row r="40" spans="1:25" x14ac:dyDescent="0.15">
      <c r="A40" s="190"/>
      <c r="B40" s="192"/>
      <c r="C40" s="146" t="s">
        <v>495</v>
      </c>
      <c r="D40" s="146" t="s">
        <v>406</v>
      </c>
      <c r="E40" s="146" t="s">
        <v>496</v>
      </c>
      <c r="F40" s="147" t="s">
        <v>472</v>
      </c>
      <c r="G40" s="146" t="s">
        <v>496</v>
      </c>
      <c r="H40" s="147" t="s">
        <v>472</v>
      </c>
      <c r="I40" s="195"/>
      <c r="J40" s="192"/>
      <c r="K40" s="146" t="s">
        <v>473</v>
      </c>
      <c r="L40" s="146" t="s">
        <v>418</v>
      </c>
      <c r="M40" s="146" t="s">
        <v>502</v>
      </c>
      <c r="N40" s="147" t="s">
        <v>503</v>
      </c>
      <c r="O40" s="146" t="s">
        <v>502</v>
      </c>
      <c r="P40" s="146" t="s">
        <v>503</v>
      </c>
      <c r="Y40" s="146" t="s">
        <v>418</v>
      </c>
    </row>
    <row r="41" spans="1:25" x14ac:dyDescent="0.15">
      <c r="A41" s="190"/>
      <c r="B41" s="193"/>
      <c r="C41" s="148" t="s">
        <v>474</v>
      </c>
      <c r="D41" s="148" t="s">
        <v>389</v>
      </c>
      <c r="E41" s="148" t="s">
        <v>498</v>
      </c>
      <c r="F41" s="149" t="s">
        <v>56</v>
      </c>
      <c r="G41" s="148" t="s">
        <v>498</v>
      </c>
      <c r="H41" s="149" t="s">
        <v>56</v>
      </c>
      <c r="I41" s="196"/>
      <c r="J41" s="193"/>
      <c r="K41" s="146" t="s">
        <v>449</v>
      </c>
      <c r="L41" s="146" t="s">
        <v>497</v>
      </c>
      <c r="M41" s="146" t="s">
        <v>56</v>
      </c>
      <c r="N41" s="147" t="s">
        <v>504</v>
      </c>
      <c r="O41" s="146" t="s">
        <v>56</v>
      </c>
      <c r="P41" s="146" t="s">
        <v>504</v>
      </c>
      <c r="Y41" s="146" t="s">
        <v>497</v>
      </c>
    </row>
    <row r="42" spans="1:25" ht="13.5" customHeight="1" x14ac:dyDescent="0.15">
      <c r="A42" s="199">
        <v>10</v>
      </c>
      <c r="B42" s="202" t="s">
        <v>251</v>
      </c>
      <c r="C42" s="146" t="s">
        <v>475</v>
      </c>
      <c r="D42" s="146" t="s">
        <v>505</v>
      </c>
      <c r="E42" s="146" t="s">
        <v>383</v>
      </c>
      <c r="F42" s="147" t="s">
        <v>383</v>
      </c>
      <c r="G42" s="146" t="s">
        <v>383</v>
      </c>
      <c r="H42" s="147" t="s">
        <v>383</v>
      </c>
      <c r="I42" s="204">
        <v>25</v>
      </c>
      <c r="J42" s="202" t="s">
        <v>50</v>
      </c>
      <c r="K42" s="144" t="s">
        <v>475</v>
      </c>
      <c r="L42" s="146" t="s">
        <v>394</v>
      </c>
      <c r="M42" s="144" t="s">
        <v>383</v>
      </c>
      <c r="N42" s="145" t="s">
        <v>438</v>
      </c>
      <c r="O42" s="144" t="s">
        <v>383</v>
      </c>
      <c r="P42" s="144" t="s">
        <v>438</v>
      </c>
    </row>
    <row r="43" spans="1:25" x14ac:dyDescent="0.15">
      <c r="A43" s="190"/>
      <c r="B43" s="192"/>
      <c r="C43" s="146" t="s">
        <v>500</v>
      </c>
      <c r="D43" s="146" t="s">
        <v>506</v>
      </c>
      <c r="E43" s="146" t="s">
        <v>501</v>
      </c>
      <c r="F43" s="147" t="s">
        <v>458</v>
      </c>
      <c r="G43" s="146" t="s">
        <v>501</v>
      </c>
      <c r="H43" s="147" t="s">
        <v>458</v>
      </c>
      <c r="I43" s="195"/>
      <c r="J43" s="192"/>
      <c r="K43" s="146" t="s">
        <v>499</v>
      </c>
      <c r="L43" s="148" t="s">
        <v>402</v>
      </c>
      <c r="M43" s="146" t="s">
        <v>507</v>
      </c>
      <c r="N43" s="147" t="s">
        <v>508</v>
      </c>
      <c r="O43" s="146" t="s">
        <v>507</v>
      </c>
      <c r="P43" s="146" t="s">
        <v>508</v>
      </c>
      <c r="Y43" s="141" t="s">
        <v>509</v>
      </c>
    </row>
    <row r="44" spans="1:25" x14ac:dyDescent="0.15">
      <c r="A44" s="190"/>
      <c r="B44" s="192"/>
      <c r="C44" s="146" t="s">
        <v>473</v>
      </c>
      <c r="D44" s="146" t="s">
        <v>510</v>
      </c>
      <c r="E44" s="146" t="s">
        <v>502</v>
      </c>
      <c r="F44" s="147" t="s">
        <v>503</v>
      </c>
      <c r="G44" s="146" t="s">
        <v>502</v>
      </c>
      <c r="H44" s="147" t="s">
        <v>503</v>
      </c>
      <c r="I44" s="195"/>
      <c r="J44" s="192"/>
      <c r="K44" s="146" t="s">
        <v>406</v>
      </c>
      <c r="L44" s="146" t="s">
        <v>463</v>
      </c>
      <c r="M44" s="146" t="s">
        <v>430</v>
      </c>
      <c r="N44" s="147" t="s">
        <v>429</v>
      </c>
      <c r="O44" s="146" t="s">
        <v>430</v>
      </c>
      <c r="P44" s="146" t="s">
        <v>429</v>
      </c>
    </row>
    <row r="45" spans="1:25" x14ac:dyDescent="0.15">
      <c r="A45" s="206"/>
      <c r="B45" s="203"/>
      <c r="C45" s="146" t="s">
        <v>449</v>
      </c>
      <c r="D45" s="146" t="s">
        <v>449</v>
      </c>
      <c r="E45" s="146" t="s">
        <v>56</v>
      </c>
      <c r="F45" s="147" t="s">
        <v>504</v>
      </c>
      <c r="G45" s="146" t="s">
        <v>56</v>
      </c>
      <c r="H45" s="147" t="s">
        <v>504</v>
      </c>
      <c r="I45" s="205"/>
      <c r="J45" s="203"/>
      <c r="K45" s="148" t="s">
        <v>460</v>
      </c>
      <c r="L45" s="146" t="s">
        <v>418</v>
      </c>
      <c r="M45" s="148" t="s">
        <v>56</v>
      </c>
      <c r="N45" s="149" t="s">
        <v>511</v>
      </c>
      <c r="O45" s="148" t="s">
        <v>56</v>
      </c>
      <c r="P45" s="148" t="s">
        <v>511</v>
      </c>
    </row>
    <row r="46" spans="1:25" ht="13.5" customHeight="1" x14ac:dyDescent="0.15">
      <c r="A46" s="190">
        <v>11</v>
      </c>
      <c r="B46" s="191" t="s">
        <v>50</v>
      </c>
      <c r="C46" s="144" t="s">
        <v>475</v>
      </c>
      <c r="D46" s="144" t="s">
        <v>512</v>
      </c>
      <c r="E46" s="144" t="s">
        <v>383</v>
      </c>
      <c r="F46" s="145" t="s">
        <v>438</v>
      </c>
      <c r="G46" s="144" t="s">
        <v>383</v>
      </c>
      <c r="H46" s="145" t="s">
        <v>438</v>
      </c>
      <c r="I46" s="194">
        <v>26</v>
      </c>
      <c r="J46" s="191" t="s">
        <v>270</v>
      </c>
      <c r="K46" s="146" t="s">
        <v>513</v>
      </c>
      <c r="L46" s="146" t="s">
        <v>497</v>
      </c>
      <c r="M46" s="146" t="s">
        <v>383</v>
      </c>
      <c r="N46" s="147" t="s">
        <v>383</v>
      </c>
      <c r="O46" s="146" t="s">
        <v>383</v>
      </c>
      <c r="P46" s="146" t="s">
        <v>383</v>
      </c>
    </row>
    <row r="47" spans="1:25" x14ac:dyDescent="0.15">
      <c r="A47" s="190"/>
      <c r="B47" s="192"/>
      <c r="C47" s="146" t="s">
        <v>499</v>
      </c>
      <c r="D47" s="146" t="s">
        <v>514</v>
      </c>
      <c r="E47" s="146" t="s">
        <v>507</v>
      </c>
      <c r="F47" s="147" t="s">
        <v>508</v>
      </c>
      <c r="G47" s="146" t="s">
        <v>507</v>
      </c>
      <c r="H47" s="147" t="s">
        <v>508</v>
      </c>
      <c r="I47" s="195"/>
      <c r="J47" s="192"/>
      <c r="K47" s="146" t="s">
        <v>515</v>
      </c>
      <c r="L47" s="146" t="s">
        <v>394</v>
      </c>
      <c r="M47" s="146" t="s">
        <v>516</v>
      </c>
      <c r="N47" s="147" t="s">
        <v>517</v>
      </c>
      <c r="O47" s="146" t="s">
        <v>516</v>
      </c>
      <c r="P47" s="146" t="s">
        <v>518</v>
      </c>
    </row>
    <row r="48" spans="1:25" x14ac:dyDescent="0.15">
      <c r="A48" s="190"/>
      <c r="B48" s="192"/>
      <c r="C48" s="146" t="s">
        <v>406</v>
      </c>
      <c r="D48" s="146" t="s">
        <v>406</v>
      </c>
      <c r="E48" s="146" t="s">
        <v>430</v>
      </c>
      <c r="F48" s="147" t="s">
        <v>429</v>
      </c>
      <c r="G48" s="146" t="s">
        <v>430</v>
      </c>
      <c r="H48" s="147" t="s">
        <v>429</v>
      </c>
      <c r="I48" s="195"/>
      <c r="J48" s="192"/>
      <c r="K48" s="146" t="s">
        <v>519</v>
      </c>
      <c r="L48" s="148" t="s">
        <v>402</v>
      </c>
      <c r="M48" s="146" t="s">
        <v>429</v>
      </c>
      <c r="N48" s="147" t="s">
        <v>520</v>
      </c>
      <c r="O48" s="146" t="s">
        <v>429</v>
      </c>
      <c r="P48" s="146" t="s">
        <v>520</v>
      </c>
      <c r="Y48" s="141" t="s">
        <v>256</v>
      </c>
    </row>
    <row r="49" spans="1:25" x14ac:dyDescent="0.15">
      <c r="A49" s="190"/>
      <c r="B49" s="193"/>
      <c r="C49" s="148" t="s">
        <v>460</v>
      </c>
      <c r="D49" s="148" t="s">
        <v>474</v>
      </c>
      <c r="E49" s="148" t="s">
        <v>56</v>
      </c>
      <c r="F49" s="149" t="s">
        <v>511</v>
      </c>
      <c r="G49" s="148" t="s">
        <v>56</v>
      </c>
      <c r="H49" s="149" t="s">
        <v>511</v>
      </c>
      <c r="I49" s="196"/>
      <c r="J49" s="193"/>
      <c r="K49" s="146" t="s">
        <v>521</v>
      </c>
      <c r="L49" s="146" t="s">
        <v>463</v>
      </c>
      <c r="M49" s="146" t="s">
        <v>522</v>
      </c>
      <c r="N49" s="147" t="s">
        <v>56</v>
      </c>
      <c r="O49" s="146" t="s">
        <v>522</v>
      </c>
      <c r="P49" s="146" t="s">
        <v>56</v>
      </c>
    </row>
    <row r="50" spans="1:25" ht="13.5" customHeight="1" x14ac:dyDescent="0.15">
      <c r="A50" s="207">
        <v>12</v>
      </c>
      <c r="B50" s="202" t="s">
        <v>270</v>
      </c>
      <c r="C50" s="146" t="s">
        <v>513</v>
      </c>
      <c r="D50" s="146" t="s">
        <v>464</v>
      </c>
      <c r="E50" s="146" t="s">
        <v>383</v>
      </c>
      <c r="F50" s="147" t="s">
        <v>383</v>
      </c>
      <c r="G50" s="146" t="s">
        <v>383</v>
      </c>
      <c r="H50" s="147" t="s">
        <v>383</v>
      </c>
      <c r="I50" s="204">
        <v>27</v>
      </c>
      <c r="J50" s="202" t="s">
        <v>283</v>
      </c>
      <c r="K50" s="144" t="s">
        <v>475</v>
      </c>
      <c r="L50" s="146" t="s">
        <v>418</v>
      </c>
      <c r="M50" s="144" t="s">
        <v>383</v>
      </c>
      <c r="N50" s="145" t="s">
        <v>383</v>
      </c>
      <c r="O50" s="144" t="s">
        <v>383</v>
      </c>
      <c r="P50" s="144" t="s">
        <v>383</v>
      </c>
    </row>
    <row r="51" spans="1:25" x14ac:dyDescent="0.15">
      <c r="A51" s="190"/>
      <c r="B51" s="192"/>
      <c r="C51" s="146" t="s">
        <v>515</v>
      </c>
      <c r="D51" s="146" t="s">
        <v>473</v>
      </c>
      <c r="E51" s="146" t="s">
        <v>516</v>
      </c>
      <c r="F51" s="147" t="s">
        <v>517</v>
      </c>
      <c r="G51" s="146" t="s">
        <v>516</v>
      </c>
      <c r="H51" s="147" t="s">
        <v>518</v>
      </c>
      <c r="I51" s="195"/>
      <c r="J51" s="192"/>
      <c r="K51" s="146" t="s">
        <v>460</v>
      </c>
      <c r="L51" s="146" t="s">
        <v>497</v>
      </c>
      <c r="M51" s="146" t="s">
        <v>523</v>
      </c>
      <c r="N51" s="147" t="s">
        <v>524</v>
      </c>
      <c r="O51" s="146" t="s">
        <v>523</v>
      </c>
      <c r="P51" s="146" t="s">
        <v>524</v>
      </c>
    </row>
    <row r="52" spans="1:25" x14ac:dyDescent="0.15">
      <c r="A52" s="190"/>
      <c r="B52" s="192"/>
      <c r="C52" s="146" t="s">
        <v>525</v>
      </c>
      <c r="D52" s="146" t="s">
        <v>449</v>
      </c>
      <c r="E52" s="146" t="s">
        <v>429</v>
      </c>
      <c r="F52" s="147" t="s">
        <v>520</v>
      </c>
      <c r="G52" s="146" t="s">
        <v>429</v>
      </c>
      <c r="H52" s="147" t="s">
        <v>520</v>
      </c>
      <c r="I52" s="195"/>
      <c r="J52" s="192"/>
      <c r="K52" s="146" t="s">
        <v>406</v>
      </c>
      <c r="L52" s="146" t="s">
        <v>421</v>
      </c>
      <c r="M52" s="146" t="s">
        <v>481</v>
      </c>
      <c r="N52" s="147" t="s">
        <v>429</v>
      </c>
      <c r="O52" s="146" t="s">
        <v>481</v>
      </c>
      <c r="P52" s="146" t="s">
        <v>429</v>
      </c>
    </row>
    <row r="53" spans="1:25" x14ac:dyDescent="0.15">
      <c r="A53" s="206"/>
      <c r="B53" s="203"/>
      <c r="C53" s="146" t="s">
        <v>526</v>
      </c>
      <c r="D53" s="146" t="s">
        <v>527</v>
      </c>
      <c r="E53" s="146" t="s">
        <v>528</v>
      </c>
      <c r="F53" s="147" t="s">
        <v>56</v>
      </c>
      <c r="G53" s="146" t="s">
        <v>528</v>
      </c>
      <c r="H53" s="147" t="s">
        <v>56</v>
      </c>
      <c r="I53" s="205"/>
      <c r="J53" s="203"/>
      <c r="K53" s="148" t="s">
        <v>444</v>
      </c>
      <c r="L53" s="148" t="s">
        <v>529</v>
      </c>
      <c r="M53" s="148" t="s">
        <v>82</v>
      </c>
      <c r="N53" s="149" t="s">
        <v>530</v>
      </c>
      <c r="O53" s="148" t="s">
        <v>82</v>
      </c>
      <c r="P53" s="148" t="s">
        <v>530</v>
      </c>
      <c r="Y53" s="141" t="s">
        <v>320</v>
      </c>
    </row>
    <row r="54" spans="1:25" ht="13.5" customHeight="1" x14ac:dyDescent="0.15">
      <c r="A54" s="208">
        <v>13</v>
      </c>
      <c r="B54" s="191" t="s">
        <v>283</v>
      </c>
      <c r="C54" s="144" t="s">
        <v>475</v>
      </c>
      <c r="D54" s="144" t="s">
        <v>505</v>
      </c>
      <c r="E54" s="144" t="s">
        <v>383</v>
      </c>
      <c r="F54" s="145" t="s">
        <v>383</v>
      </c>
      <c r="G54" s="144" t="s">
        <v>383</v>
      </c>
      <c r="H54" s="145" t="s">
        <v>383</v>
      </c>
      <c r="I54" s="194">
        <v>28</v>
      </c>
      <c r="J54" s="191" t="s">
        <v>288</v>
      </c>
      <c r="K54" s="144" t="s">
        <v>463</v>
      </c>
      <c r="L54" s="144" t="s">
        <v>441</v>
      </c>
      <c r="M54" s="144" t="s">
        <v>383</v>
      </c>
      <c r="N54" s="144" t="s">
        <v>383</v>
      </c>
      <c r="O54" s="144" t="s">
        <v>383</v>
      </c>
      <c r="P54" s="144" t="s">
        <v>383</v>
      </c>
    </row>
    <row r="55" spans="1:25" x14ac:dyDescent="0.15">
      <c r="A55" s="190"/>
      <c r="B55" s="192"/>
      <c r="C55" s="146" t="s">
        <v>460</v>
      </c>
      <c r="D55" s="146" t="s">
        <v>531</v>
      </c>
      <c r="E55" s="146" t="s">
        <v>523</v>
      </c>
      <c r="F55" s="147" t="s">
        <v>524</v>
      </c>
      <c r="G55" s="146" t="s">
        <v>523</v>
      </c>
      <c r="H55" s="147" t="s">
        <v>524</v>
      </c>
      <c r="I55" s="195"/>
      <c r="J55" s="192"/>
      <c r="K55" s="146" t="s">
        <v>442</v>
      </c>
      <c r="L55" s="146" t="s">
        <v>449</v>
      </c>
      <c r="M55" s="146" t="s">
        <v>532</v>
      </c>
      <c r="N55" s="146" t="s">
        <v>533</v>
      </c>
      <c r="O55" s="146" t="s">
        <v>532</v>
      </c>
      <c r="P55" s="146" t="s">
        <v>533</v>
      </c>
    </row>
    <row r="56" spans="1:25" x14ac:dyDescent="0.15">
      <c r="A56" s="190"/>
      <c r="B56" s="192"/>
      <c r="C56" s="146" t="s">
        <v>406</v>
      </c>
      <c r="D56" s="146" t="s">
        <v>421</v>
      </c>
      <c r="E56" s="146" t="s">
        <v>481</v>
      </c>
      <c r="F56" s="147" t="s">
        <v>429</v>
      </c>
      <c r="G56" s="146" t="s">
        <v>481</v>
      </c>
      <c r="H56" s="147" t="s">
        <v>429</v>
      </c>
      <c r="I56" s="195"/>
      <c r="J56" s="192"/>
      <c r="K56" s="146" t="s">
        <v>448</v>
      </c>
      <c r="L56" s="146" t="s">
        <v>406</v>
      </c>
      <c r="M56" s="146" t="s">
        <v>534</v>
      </c>
      <c r="N56" s="146" t="s">
        <v>472</v>
      </c>
      <c r="O56" s="146" t="s">
        <v>534</v>
      </c>
      <c r="P56" s="146" t="s">
        <v>472</v>
      </c>
    </row>
    <row r="57" spans="1:25" x14ac:dyDescent="0.15">
      <c r="A57" s="190"/>
      <c r="B57" s="193"/>
      <c r="C57" s="148" t="s">
        <v>444</v>
      </c>
      <c r="D57" s="148" t="s">
        <v>452</v>
      </c>
      <c r="E57" s="148" t="s">
        <v>82</v>
      </c>
      <c r="F57" s="149" t="s">
        <v>530</v>
      </c>
      <c r="G57" s="148" t="s">
        <v>82</v>
      </c>
      <c r="H57" s="149" t="s">
        <v>530</v>
      </c>
      <c r="I57" s="196"/>
      <c r="J57" s="193"/>
      <c r="K57" s="148" t="s">
        <v>462</v>
      </c>
      <c r="L57" s="148" t="s">
        <v>466</v>
      </c>
      <c r="M57" s="148" t="s">
        <v>535</v>
      </c>
      <c r="N57" s="148" t="s">
        <v>536</v>
      </c>
      <c r="O57" s="148" t="s">
        <v>535</v>
      </c>
      <c r="P57" s="148" t="s">
        <v>536</v>
      </c>
    </row>
    <row r="58" spans="1:25" ht="13.5" customHeight="1" x14ac:dyDescent="0.15">
      <c r="A58" s="199">
        <v>14</v>
      </c>
      <c r="B58" s="202" t="s">
        <v>288</v>
      </c>
      <c r="C58" s="144" t="s">
        <v>463</v>
      </c>
      <c r="D58" s="144" t="s">
        <v>475</v>
      </c>
      <c r="E58" s="144" t="s">
        <v>383</v>
      </c>
      <c r="F58" s="144" t="s">
        <v>383</v>
      </c>
      <c r="G58" s="144" t="s">
        <v>383</v>
      </c>
      <c r="H58" s="144" t="s">
        <v>383</v>
      </c>
      <c r="I58" s="204">
        <v>29</v>
      </c>
      <c r="J58" s="202" t="s">
        <v>231</v>
      </c>
      <c r="K58" s="144" t="s">
        <v>537</v>
      </c>
      <c r="L58" s="144" t="s">
        <v>538</v>
      </c>
      <c r="M58" s="144" t="s">
        <v>382</v>
      </c>
      <c r="N58" s="145" t="s">
        <v>383</v>
      </c>
      <c r="O58" s="144" t="s">
        <v>382</v>
      </c>
      <c r="P58" s="144" t="s">
        <v>383</v>
      </c>
      <c r="Y58" s="141" t="s">
        <v>539</v>
      </c>
    </row>
    <row r="59" spans="1:25" x14ac:dyDescent="0.15">
      <c r="A59" s="190"/>
      <c r="B59" s="192"/>
      <c r="C59" s="146" t="s">
        <v>442</v>
      </c>
      <c r="D59" s="146" t="s">
        <v>449</v>
      </c>
      <c r="E59" s="146" t="s">
        <v>532</v>
      </c>
      <c r="F59" s="146" t="s">
        <v>533</v>
      </c>
      <c r="G59" s="146" t="s">
        <v>532</v>
      </c>
      <c r="H59" s="146" t="s">
        <v>533</v>
      </c>
      <c r="I59" s="195"/>
      <c r="J59" s="192"/>
      <c r="K59" s="146" t="s">
        <v>466</v>
      </c>
      <c r="L59" s="146"/>
      <c r="M59" s="146" t="s">
        <v>390</v>
      </c>
      <c r="N59" s="147" t="s">
        <v>391</v>
      </c>
      <c r="O59" s="146" t="s">
        <v>392</v>
      </c>
      <c r="P59" s="146" t="s">
        <v>391</v>
      </c>
    </row>
    <row r="60" spans="1:25" x14ac:dyDescent="0.15">
      <c r="A60" s="190"/>
      <c r="B60" s="192"/>
      <c r="C60" s="146" t="s">
        <v>448</v>
      </c>
      <c r="D60" s="146" t="s">
        <v>406</v>
      </c>
      <c r="E60" s="146" t="s">
        <v>534</v>
      </c>
      <c r="F60" s="146" t="s">
        <v>472</v>
      </c>
      <c r="G60" s="146" t="s">
        <v>534</v>
      </c>
      <c r="H60" s="146" t="s">
        <v>472</v>
      </c>
      <c r="I60" s="195"/>
      <c r="J60" s="192"/>
      <c r="K60" s="146" t="s">
        <v>540</v>
      </c>
      <c r="L60" s="146" t="s">
        <v>497</v>
      </c>
      <c r="M60" s="146" t="s">
        <v>399</v>
      </c>
      <c r="N60" s="147" t="s">
        <v>400</v>
      </c>
      <c r="O60" s="146" t="s">
        <v>399</v>
      </c>
      <c r="P60" s="146" t="s">
        <v>400</v>
      </c>
    </row>
    <row r="61" spans="1:25" x14ac:dyDescent="0.15">
      <c r="A61" s="206"/>
      <c r="B61" s="203"/>
      <c r="C61" s="148" t="s">
        <v>462</v>
      </c>
      <c r="D61" s="148" t="s">
        <v>466</v>
      </c>
      <c r="E61" s="148" t="s">
        <v>535</v>
      </c>
      <c r="F61" s="148" t="s">
        <v>536</v>
      </c>
      <c r="G61" s="148" t="s">
        <v>535</v>
      </c>
      <c r="H61" s="148" t="s">
        <v>536</v>
      </c>
      <c r="I61" s="205"/>
      <c r="J61" s="203"/>
      <c r="K61" s="148" t="s">
        <v>406</v>
      </c>
      <c r="L61" s="148" t="s">
        <v>462</v>
      </c>
      <c r="M61" s="148"/>
      <c r="N61" s="149" t="s">
        <v>535</v>
      </c>
      <c r="O61" s="148"/>
      <c r="P61" s="148" t="s">
        <v>535</v>
      </c>
    </row>
    <row r="62" spans="1:25" ht="13.5" customHeight="1" x14ac:dyDescent="0.15">
      <c r="A62" s="190">
        <v>15</v>
      </c>
      <c r="B62" s="191" t="s">
        <v>231</v>
      </c>
      <c r="C62" s="144" t="s">
        <v>537</v>
      </c>
      <c r="D62" s="144" t="s">
        <v>437</v>
      </c>
      <c r="E62" s="144" t="s">
        <v>382</v>
      </c>
      <c r="F62" s="145" t="s">
        <v>383</v>
      </c>
      <c r="G62" s="144" t="s">
        <v>382</v>
      </c>
      <c r="H62" s="145" t="s">
        <v>383</v>
      </c>
      <c r="I62" s="194">
        <v>30</v>
      </c>
      <c r="J62" s="191" t="s">
        <v>238</v>
      </c>
      <c r="K62" s="146" t="s">
        <v>476</v>
      </c>
      <c r="L62" s="146" t="s">
        <v>464</v>
      </c>
      <c r="M62" s="146" t="s">
        <v>386</v>
      </c>
      <c r="N62" s="147" t="s">
        <v>438</v>
      </c>
      <c r="O62" s="146" t="s">
        <v>386</v>
      </c>
      <c r="P62" s="146" t="s">
        <v>438</v>
      </c>
    </row>
    <row r="63" spans="1:25" x14ac:dyDescent="0.15">
      <c r="A63" s="190"/>
      <c r="B63" s="192"/>
      <c r="C63" s="146" t="s">
        <v>466</v>
      </c>
      <c r="D63" s="146" t="s">
        <v>389</v>
      </c>
      <c r="E63" s="146" t="s">
        <v>390</v>
      </c>
      <c r="F63" s="147" t="s">
        <v>391</v>
      </c>
      <c r="G63" s="146" t="s">
        <v>392</v>
      </c>
      <c r="H63" s="147" t="s">
        <v>391</v>
      </c>
      <c r="I63" s="195"/>
      <c r="J63" s="192"/>
      <c r="K63" s="146" t="s">
        <v>541</v>
      </c>
      <c r="L63" s="146" t="s">
        <v>539</v>
      </c>
      <c r="M63" s="146" t="s">
        <v>395</v>
      </c>
      <c r="N63" s="147" t="s">
        <v>396</v>
      </c>
      <c r="O63" s="146" t="s">
        <v>395</v>
      </c>
      <c r="P63" s="146" t="s">
        <v>396</v>
      </c>
      <c r="Y63" s="141" t="s">
        <v>542</v>
      </c>
    </row>
    <row r="64" spans="1:25" x14ac:dyDescent="0.15">
      <c r="A64" s="190"/>
      <c r="B64" s="192"/>
      <c r="C64" s="146" t="s">
        <v>540</v>
      </c>
      <c r="D64" s="146" t="s">
        <v>497</v>
      </c>
      <c r="E64" s="146" t="s">
        <v>399</v>
      </c>
      <c r="F64" s="147" t="s">
        <v>400</v>
      </c>
      <c r="G64" s="146" t="s">
        <v>399</v>
      </c>
      <c r="H64" s="147" t="s">
        <v>400</v>
      </c>
      <c r="I64" s="195"/>
      <c r="J64" s="192"/>
      <c r="K64" s="146" t="s">
        <v>543</v>
      </c>
      <c r="L64" s="146" t="s">
        <v>466</v>
      </c>
      <c r="M64" s="146" t="s">
        <v>403</v>
      </c>
      <c r="N64" s="147" t="s">
        <v>544</v>
      </c>
      <c r="O64" s="146" t="s">
        <v>403</v>
      </c>
      <c r="P64" s="146" t="s">
        <v>544</v>
      </c>
      <c r="Y64" s="141" t="s">
        <v>459</v>
      </c>
    </row>
    <row r="65" spans="1:25" x14ac:dyDescent="0.15">
      <c r="A65" s="206"/>
      <c r="B65" s="203"/>
      <c r="C65" s="148" t="s">
        <v>406</v>
      </c>
      <c r="D65" s="148" t="s">
        <v>462</v>
      </c>
      <c r="E65" s="148"/>
      <c r="F65" s="149" t="s">
        <v>535</v>
      </c>
      <c r="G65" s="148"/>
      <c r="H65" s="149" t="s">
        <v>535</v>
      </c>
      <c r="I65" s="196"/>
      <c r="J65" s="193"/>
      <c r="K65" s="146" t="s">
        <v>452</v>
      </c>
      <c r="L65" s="146" t="s">
        <v>474</v>
      </c>
      <c r="M65" s="146" t="s">
        <v>454</v>
      </c>
      <c r="N65" s="147" t="s">
        <v>545</v>
      </c>
      <c r="O65" s="146" t="s">
        <v>454</v>
      </c>
      <c r="P65" s="146" t="s">
        <v>545</v>
      </c>
    </row>
    <row r="66" spans="1:25" x14ac:dyDescent="0.15">
      <c r="I66" s="204">
        <v>31</v>
      </c>
      <c r="J66" s="204" t="s">
        <v>251</v>
      </c>
      <c r="K66" s="144" t="s">
        <v>436</v>
      </c>
      <c r="L66" s="144" t="s">
        <v>437</v>
      </c>
      <c r="M66" s="144" t="s">
        <v>438</v>
      </c>
      <c r="N66" s="145" t="s">
        <v>383</v>
      </c>
      <c r="O66" s="144" t="s">
        <v>438</v>
      </c>
      <c r="P66" s="144" t="s">
        <v>383</v>
      </c>
    </row>
    <row r="67" spans="1:25" x14ac:dyDescent="0.15">
      <c r="I67" s="195"/>
      <c r="J67" s="209"/>
      <c r="K67" s="146" t="s">
        <v>421</v>
      </c>
      <c r="L67" s="146" t="s">
        <v>442</v>
      </c>
      <c r="M67" s="146" t="s">
        <v>423</v>
      </c>
      <c r="N67" s="147" t="s">
        <v>424</v>
      </c>
      <c r="O67" s="146" t="s">
        <v>423</v>
      </c>
      <c r="P67" s="146" t="s">
        <v>424</v>
      </c>
      <c r="Y67" s="146" t="s">
        <v>394</v>
      </c>
    </row>
    <row r="68" spans="1:25" x14ac:dyDescent="0.15">
      <c r="I68" s="195"/>
      <c r="J68" s="209"/>
      <c r="K68" s="146" t="s">
        <v>389</v>
      </c>
      <c r="L68" s="146" t="s">
        <v>546</v>
      </c>
      <c r="M68" s="146" t="s">
        <v>429</v>
      </c>
      <c r="N68" s="147" t="s">
        <v>430</v>
      </c>
      <c r="O68" s="146" t="s">
        <v>429</v>
      </c>
      <c r="P68" s="146" t="s">
        <v>430</v>
      </c>
      <c r="Y68" s="148" t="s">
        <v>402</v>
      </c>
    </row>
    <row r="69" spans="1:25" x14ac:dyDescent="0.15">
      <c r="I69" s="205"/>
      <c r="J69" s="210"/>
      <c r="K69" s="148" t="s">
        <v>406</v>
      </c>
      <c r="L69" s="148" t="s">
        <v>459</v>
      </c>
      <c r="M69" s="148" t="s">
        <v>56</v>
      </c>
      <c r="N69" s="149" t="s">
        <v>435</v>
      </c>
      <c r="O69" s="148" t="s">
        <v>56</v>
      </c>
      <c r="P69" s="148" t="s">
        <v>435</v>
      </c>
      <c r="Y69" s="146" t="s">
        <v>463</v>
      </c>
    </row>
    <row r="70" spans="1:25" x14ac:dyDescent="0.15">
      <c r="Y70" s="146" t="s">
        <v>418</v>
      </c>
    </row>
    <row r="71" spans="1:25" x14ac:dyDescent="0.15">
      <c r="Y71" s="146" t="s">
        <v>497</v>
      </c>
    </row>
    <row r="72" spans="1:25" x14ac:dyDescent="0.15">
      <c r="L72" s="146" t="s">
        <v>394</v>
      </c>
      <c r="Y72" s="146" t="s">
        <v>394</v>
      </c>
    </row>
    <row r="73" spans="1:25" x14ac:dyDescent="0.15">
      <c r="L73" s="148" t="s">
        <v>402</v>
      </c>
      <c r="Y73" s="148" t="s">
        <v>402</v>
      </c>
    </row>
    <row r="74" spans="1:25" x14ac:dyDescent="0.15">
      <c r="L74" s="146" t="s">
        <v>463</v>
      </c>
      <c r="Y74" s="146" t="s">
        <v>463</v>
      </c>
    </row>
    <row r="75" spans="1:25" x14ac:dyDescent="0.15">
      <c r="L75" s="146" t="s">
        <v>418</v>
      </c>
      <c r="Y75" s="146" t="s">
        <v>418</v>
      </c>
    </row>
    <row r="76" spans="1:25" x14ac:dyDescent="0.15">
      <c r="L76" s="146" t="s">
        <v>497</v>
      </c>
      <c r="Y76" s="146" t="s">
        <v>497</v>
      </c>
    </row>
    <row r="77" spans="1:25" x14ac:dyDescent="0.15">
      <c r="L77" s="146" t="s">
        <v>394</v>
      </c>
    </row>
    <row r="78" spans="1:25" x14ac:dyDescent="0.15">
      <c r="L78" s="148" t="s">
        <v>402</v>
      </c>
      <c r="Y78" s="141" t="s">
        <v>538</v>
      </c>
    </row>
    <row r="79" spans="1:25" x14ac:dyDescent="0.15">
      <c r="L79" s="146" t="s">
        <v>463</v>
      </c>
    </row>
    <row r="80" spans="1:25" x14ac:dyDescent="0.15">
      <c r="L80" s="146" t="s">
        <v>418</v>
      </c>
    </row>
    <row r="81" spans="12:25" x14ac:dyDescent="0.15">
      <c r="L81" s="146" t="s">
        <v>497</v>
      </c>
    </row>
    <row r="83" spans="12:25" x14ac:dyDescent="0.15">
      <c r="Y83" s="141" t="s">
        <v>355</v>
      </c>
    </row>
  </sheetData>
  <mergeCells count="72">
    <mergeCell ref="I66:I69"/>
    <mergeCell ref="J66:J69"/>
    <mergeCell ref="A58:A61"/>
    <mergeCell ref="B58:B61"/>
    <mergeCell ref="I58:I61"/>
    <mergeCell ref="J58:J61"/>
    <mergeCell ref="A62:A65"/>
    <mergeCell ref="B62:B65"/>
    <mergeCell ref="I62:I65"/>
    <mergeCell ref="J62:J65"/>
    <mergeCell ref="A50:A53"/>
    <mergeCell ref="B50:B53"/>
    <mergeCell ref="I50:I53"/>
    <mergeCell ref="J50:J53"/>
    <mergeCell ref="A54:A57"/>
    <mergeCell ref="B54:B57"/>
    <mergeCell ref="I54:I57"/>
    <mergeCell ref="J54:J57"/>
    <mergeCell ref="A42:A45"/>
    <mergeCell ref="B42:B45"/>
    <mergeCell ref="I42:I45"/>
    <mergeCell ref="J42:J45"/>
    <mergeCell ref="A46:A49"/>
    <mergeCell ref="B46:B49"/>
    <mergeCell ref="I46:I49"/>
    <mergeCell ref="J46:J49"/>
    <mergeCell ref="A34:A37"/>
    <mergeCell ref="B34:B37"/>
    <mergeCell ref="I34:I37"/>
    <mergeCell ref="J34:J37"/>
    <mergeCell ref="A38:A41"/>
    <mergeCell ref="B38:B41"/>
    <mergeCell ref="I38:I41"/>
    <mergeCell ref="J38:J41"/>
    <mergeCell ref="A26:A29"/>
    <mergeCell ref="B26:B29"/>
    <mergeCell ref="I26:I29"/>
    <mergeCell ref="J26:J29"/>
    <mergeCell ref="A30:A33"/>
    <mergeCell ref="B30:B33"/>
    <mergeCell ref="I30:I33"/>
    <mergeCell ref="J30:J33"/>
    <mergeCell ref="A18:A21"/>
    <mergeCell ref="B18:B21"/>
    <mergeCell ref="I18:I21"/>
    <mergeCell ref="J18:J21"/>
    <mergeCell ref="A22:A25"/>
    <mergeCell ref="B22:B25"/>
    <mergeCell ref="I22:I25"/>
    <mergeCell ref="J22:J25"/>
    <mergeCell ref="A10:A13"/>
    <mergeCell ref="B10:B13"/>
    <mergeCell ref="I10:I13"/>
    <mergeCell ref="J10:J13"/>
    <mergeCell ref="A14:A17"/>
    <mergeCell ref="B14:B17"/>
    <mergeCell ref="I14:I17"/>
    <mergeCell ref="J14:J17"/>
    <mergeCell ref="J2:J5"/>
    <mergeCell ref="K2:L4"/>
    <mergeCell ref="M2:N4"/>
    <mergeCell ref="O2:P4"/>
    <mergeCell ref="A6:A9"/>
    <mergeCell ref="B6:B9"/>
    <mergeCell ref="I6:I9"/>
    <mergeCell ref="J6:J9"/>
    <mergeCell ref="A2:A5"/>
    <mergeCell ref="B2:B5"/>
    <mergeCell ref="C2:D4"/>
    <mergeCell ref="E2:F4"/>
    <mergeCell ref="G2:H4"/>
    <mergeCell ref="I2:I5"/>
  </mergeCells>
  <phoneticPr fontId="20"/>
  <printOptions horizontalCentered="1" verticalCentered="1"/>
  <pageMargins left="0" right="0" top="0" bottom="0" header="0.19685039370078741" footer="0.19685039370078741"/>
  <pageSetup paperSize="12" scale="76"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34"/>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210</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51</v>
      </c>
      <c r="C9" s="38"/>
      <c r="D9" s="39"/>
      <c r="E9" s="40"/>
      <c r="F9" s="40"/>
      <c r="G9" s="41"/>
      <c r="H9" s="41"/>
      <c r="I9" s="232"/>
      <c r="J9" s="233"/>
      <c r="K9" s="42" t="s">
        <v>51</v>
      </c>
      <c r="L9" s="43">
        <f>ROUNDUP((K4*M9)+(K5*M9*0.75)+(K6*(M9*2)),2)</f>
        <v>0</v>
      </c>
      <c r="M9" s="39">
        <v>110</v>
      </c>
      <c r="N9" s="44">
        <f>ROUNDUP(M9*0.75,2)</f>
        <v>82.5</v>
      </c>
      <c r="O9" s="45"/>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178</v>
      </c>
      <c r="C12" s="46" t="s">
        <v>180</v>
      </c>
      <c r="D12" s="47">
        <v>1</v>
      </c>
      <c r="E12" s="48" t="s">
        <v>53</v>
      </c>
      <c r="F12" s="48">
        <f>ROUNDUP(D12*0.75,2)</f>
        <v>0.75</v>
      </c>
      <c r="G12" s="49">
        <f>ROUNDUP((K4*D12)+(K5*D12*0.75)+(K6*(D12*2)),0)</f>
        <v>0</v>
      </c>
      <c r="H12" s="49">
        <f>G12</f>
        <v>0</v>
      </c>
      <c r="I12" s="220" t="s">
        <v>179</v>
      </c>
      <c r="J12" s="221"/>
      <c r="K12" s="50" t="s">
        <v>41</v>
      </c>
      <c r="L12" s="51">
        <f>ROUNDUP((K4*M12)+(K5*M12*0.75)+(K6*(M12*2)),2)</f>
        <v>0</v>
      </c>
      <c r="M12" s="47">
        <v>0.5</v>
      </c>
      <c r="N12" s="52">
        <f t="shared" ref="N12:N18" si="0">ROUNDUP(M12*0.75,2)</f>
        <v>0.38</v>
      </c>
      <c r="O12" s="53" t="s">
        <v>36</v>
      </c>
      <c r="P12" s="73"/>
    </row>
    <row r="13" spans="1:17" ht="18.75" customHeight="1" x14ac:dyDescent="0.15">
      <c r="A13" s="226"/>
      <c r="B13" s="46"/>
      <c r="C13" s="46" t="s">
        <v>23</v>
      </c>
      <c r="D13" s="47">
        <v>20</v>
      </c>
      <c r="E13" s="48" t="s">
        <v>28</v>
      </c>
      <c r="F13" s="48">
        <f>ROUNDUP(D13*0.75,2)</f>
        <v>15</v>
      </c>
      <c r="G13" s="49">
        <f>ROUNDUP((K4*D13)+(K5*D13*0.75)+(K6*(D13*2)),0)</f>
        <v>0</v>
      </c>
      <c r="H13" s="49">
        <f>G13+(G13*6/100)</f>
        <v>0</v>
      </c>
      <c r="I13" s="222"/>
      <c r="J13" s="222"/>
      <c r="K13" s="50" t="s">
        <v>26</v>
      </c>
      <c r="L13" s="51">
        <f>ROUNDUP((K4*M13)+(K5*M13*0.75)+(K6*(M13*2)),2)</f>
        <v>0</v>
      </c>
      <c r="M13" s="47">
        <v>3</v>
      </c>
      <c r="N13" s="52">
        <f t="shared" si="0"/>
        <v>2.25</v>
      </c>
      <c r="O13" s="53"/>
      <c r="P13" s="73" t="s">
        <v>36</v>
      </c>
    </row>
    <row r="14" spans="1:17" ht="18.75" customHeight="1" x14ac:dyDescent="0.15">
      <c r="A14" s="226"/>
      <c r="B14" s="46"/>
      <c r="C14" s="46" t="s">
        <v>47</v>
      </c>
      <c r="D14" s="47">
        <v>10</v>
      </c>
      <c r="E14" s="48" t="s">
        <v>28</v>
      </c>
      <c r="F14" s="48">
        <f>ROUNDUP(D14*0.75,2)</f>
        <v>7.5</v>
      </c>
      <c r="G14" s="49">
        <f>ROUNDUP((K4*D14)+(K5*D14*0.75)+(K6*(D14*2)),0)</f>
        <v>0</v>
      </c>
      <c r="H14" s="49">
        <f>G14+(G14*15/100)</f>
        <v>0</v>
      </c>
      <c r="I14" s="222"/>
      <c r="J14" s="222"/>
      <c r="K14" s="50" t="s">
        <v>37</v>
      </c>
      <c r="L14" s="51">
        <f>ROUNDUP((K4*M14)+(K5*M14*0.75)+(K6*(M14*2)),2)</f>
        <v>0</v>
      </c>
      <c r="M14" s="47">
        <v>2</v>
      </c>
      <c r="N14" s="52">
        <f t="shared" si="0"/>
        <v>1.5</v>
      </c>
      <c r="O14" s="53"/>
      <c r="P14" s="73"/>
    </row>
    <row r="15" spans="1:17" ht="18.75" customHeight="1" x14ac:dyDescent="0.15">
      <c r="A15" s="226"/>
      <c r="B15" s="46"/>
      <c r="C15" s="46"/>
      <c r="D15" s="47"/>
      <c r="E15" s="48"/>
      <c r="F15" s="48"/>
      <c r="G15" s="49"/>
      <c r="H15" s="49"/>
      <c r="I15" s="222"/>
      <c r="J15" s="222"/>
      <c r="K15" s="50" t="s">
        <v>31</v>
      </c>
      <c r="L15" s="51">
        <f>ROUNDUP((K4*M15)+(K5*M15*0.75)+(K6*(M15*2)),2)</f>
        <v>0</v>
      </c>
      <c r="M15" s="47">
        <v>40</v>
      </c>
      <c r="N15" s="52">
        <f t="shared" si="0"/>
        <v>30</v>
      </c>
      <c r="O15" s="53"/>
      <c r="P15" s="73"/>
    </row>
    <row r="16" spans="1:17" ht="18.75" customHeight="1" x14ac:dyDescent="0.15">
      <c r="A16" s="226"/>
      <c r="B16" s="46"/>
      <c r="C16" s="46"/>
      <c r="D16" s="47"/>
      <c r="E16" s="48"/>
      <c r="F16" s="48"/>
      <c r="G16" s="49"/>
      <c r="H16" s="49"/>
      <c r="I16" s="222"/>
      <c r="J16" s="222"/>
      <c r="K16" s="50" t="s">
        <v>32</v>
      </c>
      <c r="L16" s="51">
        <f>ROUNDUP((K4*M16)+(K5*M16*0.75)+(K6*(M16*2)),2)</f>
        <v>0</v>
      </c>
      <c r="M16" s="47">
        <v>2</v>
      </c>
      <c r="N16" s="52">
        <f t="shared" si="0"/>
        <v>1.5</v>
      </c>
      <c r="O16" s="53"/>
      <c r="P16" s="73"/>
    </row>
    <row r="17" spans="1:16" ht="18.75" customHeight="1" x14ac:dyDescent="0.15">
      <c r="A17" s="226"/>
      <c r="B17" s="46"/>
      <c r="C17" s="46"/>
      <c r="D17" s="47"/>
      <c r="E17" s="48"/>
      <c r="F17" s="48"/>
      <c r="G17" s="49"/>
      <c r="H17" s="49"/>
      <c r="I17" s="222"/>
      <c r="J17" s="222"/>
      <c r="K17" s="50" t="s">
        <v>34</v>
      </c>
      <c r="L17" s="51">
        <f>ROUNDUP((K4*M17)+(K5*M17*0.75)+(K6*(M17*2)),2)</f>
        <v>0</v>
      </c>
      <c r="M17" s="47">
        <v>2</v>
      </c>
      <c r="N17" s="52">
        <f t="shared" si="0"/>
        <v>1.5</v>
      </c>
      <c r="O17" s="53"/>
      <c r="P17" s="73" t="s">
        <v>35</v>
      </c>
    </row>
    <row r="18" spans="1:16" ht="18.75" customHeight="1" x14ac:dyDescent="0.15">
      <c r="A18" s="226"/>
      <c r="B18" s="46"/>
      <c r="C18" s="46"/>
      <c r="D18" s="47"/>
      <c r="E18" s="48"/>
      <c r="F18" s="48"/>
      <c r="G18" s="49"/>
      <c r="H18" s="49"/>
      <c r="I18" s="222"/>
      <c r="J18" s="222"/>
      <c r="K18" s="50" t="s">
        <v>26</v>
      </c>
      <c r="L18" s="51">
        <f>ROUNDUP((K4*M18)+(K5*M18*0.75)+(K6*(M18*2)),2)</f>
        <v>0</v>
      </c>
      <c r="M18" s="47">
        <v>1</v>
      </c>
      <c r="N18" s="52">
        <f t="shared" si="0"/>
        <v>0.75</v>
      </c>
      <c r="O18" s="53"/>
      <c r="P18" s="73" t="s">
        <v>36</v>
      </c>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55"/>
      <c r="C20" s="55"/>
      <c r="D20" s="56"/>
      <c r="E20" s="57"/>
      <c r="F20" s="57"/>
      <c r="G20" s="58"/>
      <c r="H20" s="58"/>
      <c r="I20" s="223"/>
      <c r="J20" s="223"/>
      <c r="K20" s="59"/>
      <c r="L20" s="60"/>
      <c r="M20" s="56"/>
      <c r="N20" s="61"/>
      <c r="O20" s="62"/>
      <c r="P20" s="74"/>
    </row>
    <row r="21" spans="1:16" ht="18.75" customHeight="1" x14ac:dyDescent="0.15">
      <c r="A21" s="226"/>
      <c r="B21" s="46" t="s">
        <v>181</v>
      </c>
      <c r="C21" s="46" t="s">
        <v>183</v>
      </c>
      <c r="D21" s="54">
        <v>0.25</v>
      </c>
      <c r="E21" s="48" t="s">
        <v>110</v>
      </c>
      <c r="F21" s="48">
        <f>ROUNDUP(D21*0.75,2)</f>
        <v>0.19</v>
      </c>
      <c r="G21" s="49">
        <f>ROUNDUP((K4*D21)+(K5*D21*0.75)+(K6*(D21*2)),0)</f>
        <v>0</v>
      </c>
      <c r="H21" s="49">
        <f>G21</f>
        <v>0</v>
      </c>
      <c r="I21" s="220" t="s">
        <v>182</v>
      </c>
      <c r="J21" s="221"/>
      <c r="K21" s="50" t="s">
        <v>31</v>
      </c>
      <c r="L21" s="51">
        <f>ROUNDUP((K4*M21)+(K5*M21*0.75)+(K6*(M21*2)),2)</f>
        <v>0</v>
      </c>
      <c r="M21" s="47">
        <v>30</v>
      </c>
      <c r="N21" s="52">
        <f>ROUNDUP(M21*0.75,2)</f>
        <v>22.5</v>
      </c>
      <c r="O21" s="53" t="s">
        <v>36</v>
      </c>
      <c r="P21" s="73"/>
    </row>
    <row r="22" spans="1:16" ht="18.75" customHeight="1" x14ac:dyDescent="0.15">
      <c r="A22" s="226"/>
      <c r="B22" s="46"/>
      <c r="C22" s="46" t="s">
        <v>52</v>
      </c>
      <c r="D22" s="47">
        <v>20</v>
      </c>
      <c r="E22" s="48" t="s">
        <v>28</v>
      </c>
      <c r="F22" s="48">
        <f>ROUNDUP(D22*0.75,2)</f>
        <v>15</v>
      </c>
      <c r="G22" s="49">
        <f>ROUNDUP((K4*D22)+(K5*D22*0.75)+(K6*(D22*2)),0)</f>
        <v>0</v>
      </c>
      <c r="H22" s="49">
        <f>G22+(G22*6/100)</f>
        <v>0</v>
      </c>
      <c r="I22" s="222"/>
      <c r="J22" s="222"/>
      <c r="K22" s="50" t="s">
        <v>33</v>
      </c>
      <c r="L22" s="51">
        <f>ROUNDUP((K4*M22)+(K5*M22*0.75)+(K6*(M22*2)),2)</f>
        <v>0</v>
      </c>
      <c r="M22" s="47">
        <v>0.2</v>
      </c>
      <c r="N22" s="52">
        <f>ROUNDUP(M22*0.75,2)</f>
        <v>0.15</v>
      </c>
      <c r="O22" s="53"/>
      <c r="P22" s="73"/>
    </row>
    <row r="23" spans="1:16" ht="18.75" customHeight="1" x14ac:dyDescent="0.15">
      <c r="A23" s="226"/>
      <c r="B23" s="46"/>
      <c r="C23" s="46" t="s">
        <v>24</v>
      </c>
      <c r="D23" s="47">
        <v>10</v>
      </c>
      <c r="E23" s="48" t="s">
        <v>28</v>
      </c>
      <c r="F23" s="48">
        <f>ROUNDUP(D23*0.75,2)</f>
        <v>7.5</v>
      </c>
      <c r="G23" s="49">
        <f>ROUNDUP((K4*D23)+(K5*D23*0.75)+(K6*(D23*2)),0)</f>
        <v>0</v>
      </c>
      <c r="H23" s="49">
        <f>G23+(G23*3/100)</f>
        <v>0</v>
      </c>
      <c r="I23" s="222"/>
      <c r="J23" s="222"/>
      <c r="K23" s="50" t="s">
        <v>32</v>
      </c>
      <c r="L23" s="51">
        <f>ROUNDUP((K4*M23)+(K5*M23*0.75)+(K6*(M23*2)),2)</f>
        <v>0</v>
      </c>
      <c r="M23" s="47">
        <v>2</v>
      </c>
      <c r="N23" s="52">
        <f>ROUNDUP(M23*0.75,2)</f>
        <v>1.5</v>
      </c>
      <c r="O23" s="53"/>
      <c r="P23" s="73"/>
    </row>
    <row r="24" spans="1:16" ht="18.75" customHeight="1" x14ac:dyDescent="0.15">
      <c r="A24" s="226"/>
      <c r="B24" s="46"/>
      <c r="C24" s="46"/>
      <c r="D24" s="47"/>
      <c r="E24" s="48"/>
      <c r="F24" s="48"/>
      <c r="G24" s="49"/>
      <c r="H24" s="49"/>
      <c r="I24" s="222"/>
      <c r="J24" s="222"/>
      <c r="K24" s="50" t="s">
        <v>34</v>
      </c>
      <c r="L24" s="51">
        <f>ROUNDUP((K4*M24)+(K5*M24*0.75)+(K6*(M24*2)),2)</f>
        <v>0</v>
      </c>
      <c r="M24" s="47">
        <v>0.5</v>
      </c>
      <c r="N24" s="52">
        <f>ROUNDUP(M24*0.75,2)</f>
        <v>0.38</v>
      </c>
      <c r="O24" s="53"/>
      <c r="P24" s="73" t="s">
        <v>35</v>
      </c>
    </row>
    <row r="25" spans="1:16" ht="18.75" customHeight="1" x14ac:dyDescent="0.15">
      <c r="A25" s="226"/>
      <c r="B25" s="46"/>
      <c r="C25" s="46"/>
      <c r="D25" s="47"/>
      <c r="E25" s="48"/>
      <c r="F25" s="48"/>
      <c r="G25" s="49"/>
      <c r="H25" s="49"/>
      <c r="I25" s="222"/>
      <c r="J25" s="222"/>
      <c r="K25" s="50"/>
      <c r="L25" s="51"/>
      <c r="M25" s="47"/>
      <c r="N25" s="52"/>
      <c r="O25" s="53"/>
      <c r="P25" s="73"/>
    </row>
    <row r="26" spans="1:16" ht="18.75" customHeight="1" x14ac:dyDescent="0.15">
      <c r="A26" s="226"/>
      <c r="B26" s="55"/>
      <c r="C26" s="55"/>
      <c r="D26" s="56"/>
      <c r="E26" s="57"/>
      <c r="F26" s="57"/>
      <c r="G26" s="58"/>
      <c r="H26" s="58"/>
      <c r="I26" s="223"/>
      <c r="J26" s="223"/>
      <c r="K26" s="59"/>
      <c r="L26" s="60"/>
      <c r="M26" s="56"/>
      <c r="N26" s="61"/>
      <c r="O26" s="62"/>
      <c r="P26" s="74"/>
    </row>
    <row r="27" spans="1:16" ht="18.75" customHeight="1" x14ac:dyDescent="0.15">
      <c r="A27" s="226"/>
      <c r="B27" s="46" t="s">
        <v>82</v>
      </c>
      <c r="C27" s="46" t="s">
        <v>81</v>
      </c>
      <c r="D27" s="47">
        <v>20</v>
      </c>
      <c r="E27" s="48" t="s">
        <v>28</v>
      </c>
      <c r="F27" s="48">
        <f>ROUNDUP(D27*0.75,2)</f>
        <v>15</v>
      </c>
      <c r="G27" s="49">
        <f>ROUNDUP((K4*D27)+(K5*D27*0.75)+(K6*(D27*2)),0)</f>
        <v>0</v>
      </c>
      <c r="H27" s="49">
        <f>G27+(G27*10/100)</f>
        <v>0</v>
      </c>
      <c r="I27" s="220" t="s">
        <v>57</v>
      </c>
      <c r="J27" s="221"/>
      <c r="K27" s="50" t="s">
        <v>31</v>
      </c>
      <c r="L27" s="51">
        <f>ROUNDUP((K4*M27)+(K5*M27*0.75)+(K6*(M27*2)),2)</f>
        <v>0</v>
      </c>
      <c r="M27" s="47">
        <v>100</v>
      </c>
      <c r="N27" s="52">
        <f>ROUNDUP(M27*0.75,2)</f>
        <v>75</v>
      </c>
      <c r="O27" s="53"/>
      <c r="P27" s="73"/>
    </row>
    <row r="28" spans="1:16" ht="18.75" customHeight="1" x14ac:dyDescent="0.15">
      <c r="A28" s="226"/>
      <c r="B28" s="46"/>
      <c r="C28" s="46" t="s">
        <v>84</v>
      </c>
      <c r="D28" s="47">
        <v>3</v>
      </c>
      <c r="E28" s="48" t="s">
        <v>28</v>
      </c>
      <c r="F28" s="48">
        <f>ROUNDUP(D28*0.75,2)</f>
        <v>2.25</v>
      </c>
      <c r="G28" s="49">
        <f>ROUNDUP((K4*D28)+(K5*D28*0.75)+(K6*(D28*2)),0)</f>
        <v>0</v>
      </c>
      <c r="H28" s="49">
        <f>G28+(G28*40/100)</f>
        <v>0</v>
      </c>
      <c r="I28" s="222"/>
      <c r="J28" s="222"/>
      <c r="K28" s="50" t="s">
        <v>33</v>
      </c>
      <c r="L28" s="51">
        <f>ROUNDUP((K4*M28)+(K5*M28*0.75)+(K6*(M28*2)),2)</f>
        <v>0</v>
      </c>
      <c r="M28" s="47">
        <v>0.1</v>
      </c>
      <c r="N28" s="52">
        <f>ROUNDUP(M28*0.75,2)</f>
        <v>0.08</v>
      </c>
      <c r="O28" s="53"/>
      <c r="P28" s="73"/>
    </row>
    <row r="29" spans="1:16" ht="18.75" customHeight="1" x14ac:dyDescent="0.15">
      <c r="A29" s="226"/>
      <c r="B29" s="46"/>
      <c r="C29" s="46"/>
      <c r="D29" s="47"/>
      <c r="E29" s="48"/>
      <c r="F29" s="48"/>
      <c r="G29" s="49"/>
      <c r="H29" s="49"/>
      <c r="I29" s="222"/>
      <c r="J29" s="222"/>
      <c r="K29" s="50" t="s">
        <v>34</v>
      </c>
      <c r="L29" s="51">
        <f>ROUNDUP((K4*M29)+(K5*M29*0.75)+(K6*(M29*2)),2)</f>
        <v>0</v>
      </c>
      <c r="M29" s="47">
        <v>0.5</v>
      </c>
      <c r="N29" s="52">
        <f>ROUNDUP(M29*0.75,2)</f>
        <v>0.38</v>
      </c>
      <c r="O29" s="53"/>
      <c r="P29" s="73" t="s">
        <v>35</v>
      </c>
    </row>
    <row r="30" spans="1:16" ht="18.75" customHeight="1" x14ac:dyDescent="0.15">
      <c r="A30" s="226"/>
      <c r="B30" s="46"/>
      <c r="C30" s="46"/>
      <c r="D30" s="47"/>
      <c r="E30" s="48"/>
      <c r="F30" s="48"/>
      <c r="G30" s="49"/>
      <c r="H30" s="49"/>
      <c r="I30" s="222"/>
      <c r="J30" s="222"/>
      <c r="K30" s="50"/>
      <c r="L30" s="51"/>
      <c r="M30" s="47"/>
      <c r="N30" s="52"/>
      <c r="O30" s="53"/>
      <c r="P30" s="73"/>
    </row>
    <row r="31" spans="1:16" ht="18.75" customHeight="1" x14ac:dyDescent="0.15">
      <c r="A31" s="226"/>
      <c r="B31" s="55"/>
      <c r="C31" s="55"/>
      <c r="D31" s="56"/>
      <c r="E31" s="57"/>
      <c r="F31" s="57"/>
      <c r="G31" s="58"/>
      <c r="H31" s="58"/>
      <c r="I31" s="223"/>
      <c r="J31" s="223"/>
      <c r="K31" s="59"/>
      <c r="L31" s="60"/>
      <c r="M31" s="56"/>
      <c r="N31" s="61"/>
      <c r="O31" s="62"/>
      <c r="P31" s="74"/>
    </row>
    <row r="32" spans="1:16" ht="18.75" customHeight="1" x14ac:dyDescent="0.15">
      <c r="A32" s="226"/>
      <c r="B32" s="46" t="s">
        <v>140</v>
      </c>
      <c r="C32" s="46" t="s">
        <v>141</v>
      </c>
      <c r="D32" s="47">
        <v>30</v>
      </c>
      <c r="E32" s="48" t="s">
        <v>28</v>
      </c>
      <c r="F32" s="48">
        <f>ROUNDUP(D32*0.75,2)</f>
        <v>22.5</v>
      </c>
      <c r="G32" s="49">
        <f>ROUNDUP((K4*D32)+(K5*D32*0.75)+(K6*(D32*2)),0)</f>
        <v>0</v>
      </c>
      <c r="H32" s="49">
        <f>G32</f>
        <v>0</v>
      </c>
      <c r="I32" s="220"/>
      <c r="J32" s="221"/>
      <c r="K32" s="50"/>
      <c r="L32" s="51"/>
      <c r="M32" s="47"/>
      <c r="N32" s="52"/>
      <c r="O32" s="53" t="s">
        <v>36</v>
      </c>
      <c r="P32" s="73"/>
    </row>
    <row r="33" spans="1:16" ht="18.75" customHeight="1" x14ac:dyDescent="0.15">
      <c r="A33" s="226"/>
      <c r="B33" s="46"/>
      <c r="C33" s="46"/>
      <c r="D33" s="47"/>
      <c r="E33" s="48"/>
      <c r="F33" s="48"/>
      <c r="G33" s="49"/>
      <c r="H33" s="49"/>
      <c r="I33" s="222"/>
      <c r="J33" s="222"/>
      <c r="K33" s="50"/>
      <c r="L33" s="51"/>
      <c r="M33" s="47"/>
      <c r="N33" s="52"/>
      <c r="O33" s="53"/>
      <c r="P33" s="73"/>
    </row>
    <row r="34" spans="1:16" ht="18.75" customHeight="1" thickBot="1" x14ac:dyDescent="0.2">
      <c r="A34" s="227"/>
      <c r="B34" s="64"/>
      <c r="C34" s="64"/>
      <c r="D34" s="65"/>
      <c r="E34" s="66"/>
      <c r="F34" s="66"/>
      <c r="G34" s="67"/>
      <c r="H34" s="67"/>
      <c r="I34" s="224"/>
      <c r="J34" s="224"/>
      <c r="K34" s="68"/>
      <c r="L34" s="69"/>
      <c r="M34" s="65"/>
      <c r="N34" s="70"/>
      <c r="O34" s="71"/>
      <c r="P34" s="75"/>
    </row>
  </sheetData>
  <mergeCells count="14">
    <mergeCell ref="I27:J31"/>
    <mergeCell ref="I32:J34"/>
    <mergeCell ref="A9:A34"/>
    <mergeCell ref="I8:J8"/>
    <mergeCell ref="K8:L8"/>
    <mergeCell ref="I9:J11"/>
    <mergeCell ref="I12:J20"/>
    <mergeCell ref="I21:J26"/>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1"/>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211</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51</v>
      </c>
      <c r="C9" s="38"/>
      <c r="D9" s="39"/>
      <c r="E9" s="40"/>
      <c r="F9" s="40"/>
      <c r="G9" s="41"/>
      <c r="H9" s="41"/>
      <c r="I9" s="232"/>
      <c r="J9" s="233"/>
      <c r="K9" s="42" t="s">
        <v>51</v>
      </c>
      <c r="L9" s="43">
        <f>ROUNDUP((K4*M9)+(K5*M9*0.75)+(K6*(M9*2)),2)</f>
        <v>0</v>
      </c>
      <c r="M9" s="39">
        <v>110</v>
      </c>
      <c r="N9" s="44">
        <f>ROUNDUP(M9*0.75,2)</f>
        <v>82.5</v>
      </c>
      <c r="O9" s="45"/>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188</v>
      </c>
      <c r="C12" s="46" t="s">
        <v>190</v>
      </c>
      <c r="D12" s="47">
        <v>1</v>
      </c>
      <c r="E12" s="48" t="s">
        <v>53</v>
      </c>
      <c r="F12" s="48">
        <f>ROUNDUP(D12*0.75,2)</f>
        <v>0.75</v>
      </c>
      <c r="G12" s="49">
        <f>ROUNDUP((K4*D12)+(K5*D12*0.75)+(K6*(D12*2)),0)</f>
        <v>0</v>
      </c>
      <c r="H12" s="49">
        <f>G12</f>
        <v>0</v>
      </c>
      <c r="I12" s="220" t="s">
        <v>189</v>
      </c>
      <c r="J12" s="221"/>
      <c r="K12" s="50" t="s">
        <v>41</v>
      </c>
      <c r="L12" s="51">
        <f>ROUNDUP((K4*M12)+(K5*M12*0.75)+(K6*(M12*2)),2)</f>
        <v>0</v>
      </c>
      <c r="M12" s="47">
        <v>1</v>
      </c>
      <c r="N12" s="52">
        <f t="shared" ref="N12:N18" si="0">ROUNDUP(M12*0.75,2)</f>
        <v>0.75</v>
      </c>
      <c r="O12" s="53"/>
      <c r="P12" s="73"/>
    </row>
    <row r="13" spans="1:17" ht="18.75" customHeight="1" x14ac:dyDescent="0.15">
      <c r="A13" s="226"/>
      <c r="B13" s="46"/>
      <c r="C13" s="46" t="s">
        <v>161</v>
      </c>
      <c r="D13" s="47">
        <v>0.5</v>
      </c>
      <c r="E13" s="48" t="s">
        <v>28</v>
      </c>
      <c r="F13" s="48">
        <f>ROUNDUP(D13*0.75,2)</f>
        <v>0.38</v>
      </c>
      <c r="G13" s="49">
        <f>ROUNDUP((K4*D13)+(K5*D13*0.75)+(K6*(D13*2)),0)</f>
        <v>0</v>
      </c>
      <c r="H13" s="49">
        <f>G13+(G13*20/100)</f>
        <v>0</v>
      </c>
      <c r="I13" s="222"/>
      <c r="J13" s="222"/>
      <c r="K13" s="50" t="s">
        <v>26</v>
      </c>
      <c r="L13" s="51">
        <f>ROUNDUP((K4*M13)+(K5*M13*0.75)+(K6*(M13*2)),2)</f>
        <v>0</v>
      </c>
      <c r="M13" s="47">
        <v>3</v>
      </c>
      <c r="N13" s="52">
        <f t="shared" si="0"/>
        <v>2.25</v>
      </c>
      <c r="O13" s="53"/>
      <c r="P13" s="73" t="s">
        <v>36</v>
      </c>
    </row>
    <row r="14" spans="1:17" ht="18.75" customHeight="1" x14ac:dyDescent="0.15">
      <c r="A14" s="226"/>
      <c r="B14" s="46"/>
      <c r="C14" s="46" t="s">
        <v>55</v>
      </c>
      <c r="D14" s="47">
        <v>20</v>
      </c>
      <c r="E14" s="48" t="s">
        <v>28</v>
      </c>
      <c r="F14" s="48">
        <f>ROUNDUP(D14*0.75,2)</f>
        <v>15</v>
      </c>
      <c r="G14" s="49">
        <f>ROUNDUP((K4*D14)+(K5*D14*0.75)+(K6*(D14*2)),0)</f>
        <v>0</v>
      </c>
      <c r="H14" s="49">
        <f>G14+(G14*10/100)</f>
        <v>0</v>
      </c>
      <c r="I14" s="222"/>
      <c r="J14" s="222"/>
      <c r="K14" s="50" t="s">
        <v>37</v>
      </c>
      <c r="L14" s="51">
        <f>ROUNDUP((K4*M14)+(K5*M14*0.75)+(K6*(M14*2)),2)</f>
        <v>0</v>
      </c>
      <c r="M14" s="47">
        <v>2</v>
      </c>
      <c r="N14" s="52">
        <f t="shared" si="0"/>
        <v>1.5</v>
      </c>
      <c r="O14" s="53"/>
      <c r="P14" s="73"/>
    </row>
    <row r="15" spans="1:17" ht="18.75" customHeight="1" x14ac:dyDescent="0.15">
      <c r="A15" s="226"/>
      <c r="B15" s="46"/>
      <c r="C15" s="46"/>
      <c r="D15" s="47"/>
      <c r="E15" s="48"/>
      <c r="F15" s="48"/>
      <c r="G15" s="49"/>
      <c r="H15" s="49"/>
      <c r="I15" s="222"/>
      <c r="J15" s="222"/>
      <c r="K15" s="50" t="s">
        <v>42</v>
      </c>
      <c r="L15" s="51">
        <f>ROUNDUP((K4*M15)+(K5*M15*0.75)+(K6*(M15*2)),2)</f>
        <v>0</v>
      </c>
      <c r="M15" s="47">
        <v>1</v>
      </c>
      <c r="N15" s="52">
        <f t="shared" si="0"/>
        <v>0.75</v>
      </c>
      <c r="O15" s="53"/>
      <c r="P15" s="73"/>
    </row>
    <row r="16" spans="1:17" ht="18.75" customHeight="1" x14ac:dyDescent="0.15">
      <c r="A16" s="226"/>
      <c r="B16" s="46"/>
      <c r="C16" s="46"/>
      <c r="D16" s="47"/>
      <c r="E16" s="48"/>
      <c r="F16" s="48"/>
      <c r="G16" s="49"/>
      <c r="H16" s="49"/>
      <c r="I16" s="222"/>
      <c r="J16" s="222"/>
      <c r="K16" s="50" t="s">
        <v>32</v>
      </c>
      <c r="L16" s="51">
        <f>ROUNDUP((K4*M16)+(K5*M16*0.75)+(K6*(M16*2)),2)</f>
        <v>0</v>
      </c>
      <c r="M16" s="47">
        <v>2</v>
      </c>
      <c r="N16" s="52">
        <f t="shared" si="0"/>
        <v>1.5</v>
      </c>
      <c r="O16" s="53"/>
      <c r="P16" s="73"/>
    </row>
    <row r="17" spans="1:16" ht="18.75" customHeight="1" x14ac:dyDescent="0.15">
      <c r="A17" s="226"/>
      <c r="B17" s="46"/>
      <c r="C17" s="46"/>
      <c r="D17" s="47"/>
      <c r="E17" s="48"/>
      <c r="F17" s="48"/>
      <c r="G17" s="49"/>
      <c r="H17" s="49"/>
      <c r="I17" s="222"/>
      <c r="J17" s="222"/>
      <c r="K17" s="50" t="s">
        <v>41</v>
      </c>
      <c r="L17" s="51">
        <f>ROUNDUP((K4*M17)+(K5*M17*0.75)+(K6*(M17*2)),2)</f>
        <v>0</v>
      </c>
      <c r="M17" s="47">
        <v>1.5</v>
      </c>
      <c r="N17" s="52">
        <f t="shared" si="0"/>
        <v>1.1300000000000001</v>
      </c>
      <c r="O17" s="53"/>
      <c r="P17" s="73"/>
    </row>
    <row r="18" spans="1:16" ht="18.75" customHeight="1" x14ac:dyDescent="0.15">
      <c r="A18" s="226"/>
      <c r="B18" s="46"/>
      <c r="C18" s="46"/>
      <c r="D18" s="47"/>
      <c r="E18" s="48"/>
      <c r="F18" s="48"/>
      <c r="G18" s="49"/>
      <c r="H18" s="49"/>
      <c r="I18" s="222"/>
      <c r="J18" s="222"/>
      <c r="K18" s="50" t="s">
        <v>34</v>
      </c>
      <c r="L18" s="51">
        <f>ROUNDUP((K4*M18)+(K5*M18*0.75)+(K6*(M18*2)),2)</f>
        <v>0</v>
      </c>
      <c r="M18" s="47">
        <v>2</v>
      </c>
      <c r="N18" s="52">
        <f t="shared" si="0"/>
        <v>1.5</v>
      </c>
      <c r="O18" s="53"/>
      <c r="P18" s="73" t="s">
        <v>35</v>
      </c>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55"/>
      <c r="C20" s="55"/>
      <c r="D20" s="56"/>
      <c r="E20" s="57"/>
      <c r="F20" s="57"/>
      <c r="G20" s="58"/>
      <c r="H20" s="58"/>
      <c r="I20" s="223"/>
      <c r="J20" s="223"/>
      <c r="K20" s="59"/>
      <c r="L20" s="60"/>
      <c r="M20" s="56"/>
      <c r="N20" s="61"/>
      <c r="O20" s="62"/>
      <c r="P20" s="74"/>
    </row>
    <row r="21" spans="1:16" ht="18.75" customHeight="1" x14ac:dyDescent="0.15">
      <c r="A21" s="226"/>
      <c r="B21" s="46" t="s">
        <v>191</v>
      </c>
      <c r="C21" s="46" t="s">
        <v>126</v>
      </c>
      <c r="D21" s="47">
        <v>30</v>
      </c>
      <c r="E21" s="48" t="s">
        <v>28</v>
      </c>
      <c r="F21" s="48">
        <f>ROUNDUP(D21*0.75,2)</f>
        <v>22.5</v>
      </c>
      <c r="G21" s="49">
        <f>ROUNDUP((K4*D21)+(K5*D21*0.75)+(K6*(D21*2)),0)</f>
        <v>0</v>
      </c>
      <c r="H21" s="49">
        <f>G21+(G21*3/100)</f>
        <v>0</v>
      </c>
      <c r="I21" s="220" t="s">
        <v>192</v>
      </c>
      <c r="J21" s="221"/>
      <c r="K21" s="50" t="s">
        <v>31</v>
      </c>
      <c r="L21" s="51">
        <f>ROUNDUP((K4*M21)+(K5*M21*0.75)+(K6*(M21*2)),2)</f>
        <v>0</v>
      </c>
      <c r="M21" s="47">
        <v>2</v>
      </c>
      <c r="N21" s="52">
        <f>ROUNDUP(M21*0.75,2)</f>
        <v>1.5</v>
      </c>
      <c r="O21" s="53"/>
      <c r="P21" s="73"/>
    </row>
    <row r="22" spans="1:16" ht="18.75" customHeight="1" x14ac:dyDescent="0.15">
      <c r="A22" s="226"/>
      <c r="B22" s="46"/>
      <c r="C22" s="46" t="s">
        <v>24</v>
      </c>
      <c r="D22" s="47">
        <v>10</v>
      </c>
      <c r="E22" s="48" t="s">
        <v>28</v>
      </c>
      <c r="F22" s="48">
        <f>ROUNDUP(D22*0.75,2)</f>
        <v>7.5</v>
      </c>
      <c r="G22" s="49">
        <f>ROUNDUP((K4*D22)+(K5*D22*0.75)+(K6*(D22*2)),0)</f>
        <v>0</v>
      </c>
      <c r="H22" s="49">
        <f>G22+(G22*3/100)</f>
        <v>0</v>
      </c>
      <c r="I22" s="222"/>
      <c r="J22" s="222"/>
      <c r="K22" s="50" t="s">
        <v>34</v>
      </c>
      <c r="L22" s="51">
        <f>ROUNDUP((K4*M22)+(K5*M22*0.75)+(K6*(M22*2)),2)</f>
        <v>0</v>
      </c>
      <c r="M22" s="47">
        <v>1</v>
      </c>
      <c r="N22" s="52">
        <f>ROUNDUP(M22*0.75,2)</f>
        <v>0.75</v>
      </c>
      <c r="O22" s="53"/>
      <c r="P22" s="73" t="s">
        <v>35</v>
      </c>
    </row>
    <row r="23" spans="1:16" ht="18.75" customHeight="1" x14ac:dyDescent="0.15">
      <c r="A23" s="226"/>
      <c r="B23" s="46"/>
      <c r="C23" s="46" t="s">
        <v>155</v>
      </c>
      <c r="D23" s="54">
        <v>0.125</v>
      </c>
      <c r="E23" s="48" t="s">
        <v>40</v>
      </c>
      <c r="F23" s="48">
        <f>ROUNDUP(D23*0.75,2)</f>
        <v>9.9999999999999992E-2</v>
      </c>
      <c r="G23" s="49">
        <f>ROUNDUP((K4*D23)+(K5*D23*0.75)+(K6*(D23*2)),0)</f>
        <v>0</v>
      </c>
      <c r="H23" s="49">
        <f>G23</f>
        <v>0</v>
      </c>
      <c r="I23" s="222"/>
      <c r="J23" s="222"/>
      <c r="K23" s="50"/>
      <c r="L23" s="51"/>
      <c r="M23" s="47"/>
      <c r="N23" s="52"/>
      <c r="O23" s="53" t="s">
        <v>36</v>
      </c>
      <c r="P23" s="73"/>
    </row>
    <row r="24" spans="1:16" ht="18.75" customHeight="1" x14ac:dyDescent="0.15">
      <c r="A24" s="226"/>
      <c r="B24" s="46"/>
      <c r="C24" s="46"/>
      <c r="D24" s="47"/>
      <c r="E24" s="48"/>
      <c r="F24" s="48"/>
      <c r="G24" s="49"/>
      <c r="H24" s="49"/>
      <c r="I24" s="222"/>
      <c r="J24" s="222"/>
      <c r="K24" s="50"/>
      <c r="L24" s="51"/>
      <c r="M24" s="47"/>
      <c r="N24" s="52"/>
      <c r="O24" s="53"/>
      <c r="P24" s="73"/>
    </row>
    <row r="25" spans="1:16" ht="18.75" customHeight="1" x14ac:dyDescent="0.15">
      <c r="A25" s="226"/>
      <c r="B25" s="46"/>
      <c r="C25" s="46"/>
      <c r="D25" s="47"/>
      <c r="E25" s="48"/>
      <c r="F25" s="48"/>
      <c r="G25" s="49"/>
      <c r="H25" s="49"/>
      <c r="I25" s="222"/>
      <c r="J25" s="222"/>
      <c r="K25" s="50"/>
      <c r="L25" s="51"/>
      <c r="M25" s="47"/>
      <c r="N25" s="52"/>
      <c r="O25" s="53"/>
      <c r="P25" s="73"/>
    </row>
    <row r="26" spans="1:16" ht="18.75" customHeight="1" x14ac:dyDescent="0.15">
      <c r="A26" s="226"/>
      <c r="B26" s="55"/>
      <c r="C26" s="55"/>
      <c r="D26" s="56"/>
      <c r="E26" s="57"/>
      <c r="F26" s="57"/>
      <c r="G26" s="58"/>
      <c r="H26" s="58"/>
      <c r="I26" s="223"/>
      <c r="J26" s="223"/>
      <c r="K26" s="59"/>
      <c r="L26" s="60"/>
      <c r="M26" s="56"/>
      <c r="N26" s="61"/>
      <c r="O26" s="62"/>
      <c r="P26" s="74"/>
    </row>
    <row r="27" spans="1:16" ht="18.75" customHeight="1" x14ac:dyDescent="0.15">
      <c r="A27" s="226"/>
      <c r="B27" s="46" t="s">
        <v>82</v>
      </c>
      <c r="C27" s="46" t="s">
        <v>58</v>
      </c>
      <c r="D27" s="76">
        <v>0.1</v>
      </c>
      <c r="E27" s="48" t="s">
        <v>61</v>
      </c>
      <c r="F27" s="48">
        <f>ROUNDUP(D27*0.75,2)</f>
        <v>0.08</v>
      </c>
      <c r="G27" s="49">
        <f>ROUNDUP((K4*D27)+(K5*D27*0.75)+(K6*(D27*2)),0)</f>
        <v>0</v>
      </c>
      <c r="H27" s="49">
        <f>G27</f>
        <v>0</v>
      </c>
      <c r="I27" s="220" t="s">
        <v>57</v>
      </c>
      <c r="J27" s="221"/>
      <c r="K27" s="50" t="s">
        <v>31</v>
      </c>
      <c r="L27" s="51">
        <f>ROUNDUP((K4*M27)+(K5*M27*0.75)+(K6*(M27*2)),2)</f>
        <v>0</v>
      </c>
      <c r="M27" s="47">
        <v>100</v>
      </c>
      <c r="N27" s="52">
        <f>ROUNDUP(M27*0.75,2)</f>
        <v>75</v>
      </c>
      <c r="O27" s="53" t="s">
        <v>36</v>
      </c>
      <c r="P27" s="73"/>
    </row>
    <row r="28" spans="1:16" ht="18.75" customHeight="1" x14ac:dyDescent="0.15">
      <c r="A28" s="226"/>
      <c r="B28" s="46"/>
      <c r="C28" s="46" t="s">
        <v>113</v>
      </c>
      <c r="D28" s="47">
        <v>2</v>
      </c>
      <c r="E28" s="48" t="s">
        <v>28</v>
      </c>
      <c r="F28" s="48">
        <f>ROUNDUP(D28*0.75,2)</f>
        <v>1.5</v>
      </c>
      <c r="G28" s="49">
        <f>ROUNDUP((K4*D28)+(K5*D28*0.75)+(K6*(D28*2)),0)</f>
        <v>0</v>
      </c>
      <c r="H28" s="49">
        <f>G28+(G28*10/100)</f>
        <v>0</v>
      </c>
      <c r="I28" s="222"/>
      <c r="J28" s="222"/>
      <c r="K28" s="50" t="s">
        <v>33</v>
      </c>
      <c r="L28" s="51">
        <f>ROUNDUP((K4*M28)+(K5*M28*0.75)+(K6*(M28*2)),2)</f>
        <v>0</v>
      </c>
      <c r="M28" s="47">
        <v>0.1</v>
      </c>
      <c r="N28" s="52">
        <f>ROUNDUP(M28*0.75,2)</f>
        <v>0.08</v>
      </c>
      <c r="O28" s="53"/>
      <c r="P28" s="73"/>
    </row>
    <row r="29" spans="1:16" ht="18.75" customHeight="1" x14ac:dyDescent="0.15">
      <c r="A29" s="226"/>
      <c r="B29" s="46"/>
      <c r="C29" s="46"/>
      <c r="D29" s="47"/>
      <c r="E29" s="48"/>
      <c r="F29" s="48"/>
      <c r="G29" s="49"/>
      <c r="H29" s="49"/>
      <c r="I29" s="222"/>
      <c r="J29" s="222"/>
      <c r="K29" s="50" t="s">
        <v>34</v>
      </c>
      <c r="L29" s="51">
        <f>ROUNDUP((K4*M29)+(K5*M29*0.75)+(K6*(M29*2)),2)</f>
        <v>0</v>
      </c>
      <c r="M29" s="47">
        <v>0.5</v>
      </c>
      <c r="N29" s="52">
        <f>ROUNDUP(M29*0.75,2)</f>
        <v>0.38</v>
      </c>
      <c r="O29" s="53"/>
      <c r="P29" s="73" t="s">
        <v>35</v>
      </c>
    </row>
    <row r="30" spans="1:16" ht="18.75" customHeight="1" x14ac:dyDescent="0.15">
      <c r="A30" s="226"/>
      <c r="B30" s="46"/>
      <c r="C30" s="46"/>
      <c r="D30" s="47"/>
      <c r="E30" s="48"/>
      <c r="F30" s="48"/>
      <c r="G30" s="49"/>
      <c r="H30" s="49"/>
      <c r="I30" s="222"/>
      <c r="J30" s="222"/>
      <c r="K30" s="50"/>
      <c r="L30" s="51"/>
      <c r="M30" s="47"/>
      <c r="N30" s="52"/>
      <c r="O30" s="53"/>
      <c r="P30" s="73"/>
    </row>
    <row r="31" spans="1:16" ht="18.75" customHeight="1" thickBot="1" x14ac:dyDescent="0.2">
      <c r="A31" s="227"/>
      <c r="B31" s="64"/>
      <c r="C31" s="64"/>
      <c r="D31" s="65"/>
      <c r="E31" s="66"/>
      <c r="F31" s="66"/>
      <c r="G31" s="67"/>
      <c r="H31" s="67"/>
      <c r="I31" s="224"/>
      <c r="J31" s="224"/>
      <c r="K31" s="68"/>
      <c r="L31" s="69"/>
      <c r="M31" s="65"/>
      <c r="N31" s="70"/>
      <c r="O31" s="71"/>
      <c r="P31" s="75"/>
    </row>
  </sheetData>
  <mergeCells count="13">
    <mergeCell ref="I27:J31"/>
    <mergeCell ref="A9:A31"/>
    <mergeCell ref="I8:J8"/>
    <mergeCell ref="K8:L8"/>
    <mergeCell ref="I9:J11"/>
    <mergeCell ref="I12:J20"/>
    <mergeCell ref="I21:J26"/>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3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212</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67</v>
      </c>
      <c r="C9" s="38" t="s">
        <v>68</v>
      </c>
      <c r="D9" s="77">
        <v>0.5</v>
      </c>
      <c r="E9" s="40" t="s">
        <v>40</v>
      </c>
      <c r="F9" s="40">
        <f>ROUNDUP(D9*0.75,2)</f>
        <v>0.38</v>
      </c>
      <c r="G9" s="41">
        <f>ROUNDUP((K4*D9)+(K5*D9*0.75)+(K6*(D9*2)),0)</f>
        <v>0</v>
      </c>
      <c r="H9" s="41">
        <f>G9</f>
        <v>0</v>
      </c>
      <c r="I9" s="232"/>
      <c r="J9" s="233"/>
      <c r="K9" s="42" t="s">
        <v>51</v>
      </c>
      <c r="L9" s="43">
        <f>ROUNDUP((K4*M9)+(K5*M9*0.75)+(K6*(M9*2)),2)</f>
        <v>0</v>
      </c>
      <c r="M9" s="39">
        <v>110</v>
      </c>
      <c r="N9" s="44">
        <f>ROUNDUP(M9*0.75,2)</f>
        <v>82.5</v>
      </c>
      <c r="O9" s="45" t="s">
        <v>69</v>
      </c>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70</v>
      </c>
      <c r="C12" s="46" t="s">
        <v>72</v>
      </c>
      <c r="D12" s="47">
        <v>1</v>
      </c>
      <c r="E12" s="48" t="s">
        <v>53</v>
      </c>
      <c r="F12" s="48">
        <f>ROUNDUP(D12*0.75,2)</f>
        <v>0.75</v>
      </c>
      <c r="G12" s="49">
        <f>ROUNDUP((K4*D12)+(K5*D12*0.75)+(K6*(D12*2)),0)</f>
        <v>0</v>
      </c>
      <c r="H12" s="49">
        <f>G12</f>
        <v>0</v>
      </c>
      <c r="I12" s="220" t="s">
        <v>71</v>
      </c>
      <c r="J12" s="221"/>
      <c r="K12" s="50" t="s">
        <v>37</v>
      </c>
      <c r="L12" s="51">
        <f>ROUNDUP((K4*M12)+(K5*M12*0.75)+(K6*(M12*2)),2)</f>
        <v>0</v>
      </c>
      <c r="M12" s="47">
        <v>0.5</v>
      </c>
      <c r="N12" s="52">
        <f t="shared" ref="N12:N17" si="0">ROUNDUP(M12*0.75,2)</f>
        <v>0.38</v>
      </c>
      <c r="O12" s="53" t="s">
        <v>36</v>
      </c>
      <c r="P12" s="73"/>
    </row>
    <row r="13" spans="1:17" ht="18.75" customHeight="1" x14ac:dyDescent="0.15">
      <c r="A13" s="226"/>
      <c r="B13" s="46"/>
      <c r="C13" s="46" t="s">
        <v>23</v>
      </c>
      <c r="D13" s="47">
        <v>10</v>
      </c>
      <c r="E13" s="48" t="s">
        <v>28</v>
      </c>
      <c r="F13" s="48">
        <f>ROUNDUP(D13*0.75,2)</f>
        <v>7.5</v>
      </c>
      <c r="G13" s="49">
        <f>ROUNDUP((K4*D13)+(K5*D13*0.75)+(K6*(D13*2)),0)</f>
        <v>0</v>
      </c>
      <c r="H13" s="49">
        <f>G13+(G13*6/100)</f>
        <v>0</v>
      </c>
      <c r="I13" s="222"/>
      <c r="J13" s="222"/>
      <c r="K13" s="50" t="s">
        <v>33</v>
      </c>
      <c r="L13" s="51">
        <f>ROUNDUP((K4*M13)+(K5*M13*0.75)+(K6*(M13*2)),2)</f>
        <v>0</v>
      </c>
      <c r="M13" s="47">
        <v>0.1</v>
      </c>
      <c r="N13" s="52">
        <f t="shared" si="0"/>
        <v>0.08</v>
      </c>
      <c r="O13" s="53"/>
      <c r="P13" s="73"/>
    </row>
    <row r="14" spans="1:17" ht="18.75" customHeight="1" x14ac:dyDescent="0.15">
      <c r="A14" s="226"/>
      <c r="B14" s="46"/>
      <c r="C14" s="46" t="s">
        <v>74</v>
      </c>
      <c r="D14" s="47">
        <v>0.5</v>
      </c>
      <c r="E14" s="48" t="s">
        <v>28</v>
      </c>
      <c r="F14" s="48">
        <f>ROUNDUP(D14*0.75,2)</f>
        <v>0.38</v>
      </c>
      <c r="G14" s="49">
        <f>ROUNDUP((K4*D14)+(K5*D14*0.75)+(K6*(D14*2)),0)</f>
        <v>0</v>
      </c>
      <c r="H14" s="49">
        <f>G14+(G14*10/100)</f>
        <v>0</v>
      </c>
      <c r="I14" s="222"/>
      <c r="J14" s="222"/>
      <c r="K14" s="50" t="s">
        <v>75</v>
      </c>
      <c r="L14" s="51">
        <f>ROUNDUP((K4*M14)+(K5*M14*0.75)+(K6*(M14*2)),2)</f>
        <v>0</v>
      </c>
      <c r="M14" s="47">
        <v>0.01</v>
      </c>
      <c r="N14" s="52">
        <f t="shared" si="0"/>
        <v>0.01</v>
      </c>
      <c r="O14" s="53"/>
      <c r="P14" s="73"/>
    </row>
    <row r="15" spans="1:17" ht="18.75" customHeight="1" x14ac:dyDescent="0.15">
      <c r="A15" s="226"/>
      <c r="B15" s="46"/>
      <c r="C15" s="46" t="s">
        <v>73</v>
      </c>
      <c r="D15" s="47">
        <v>20</v>
      </c>
      <c r="E15" s="48" t="s">
        <v>28</v>
      </c>
      <c r="F15" s="48">
        <f>ROUNDUP(D15*0.75,2)</f>
        <v>15</v>
      </c>
      <c r="G15" s="49">
        <f>ROUNDUP((K4*D15)+(K5*D15*0.75)+(K6*(D15*2)),0)</f>
        <v>0</v>
      </c>
      <c r="H15" s="49">
        <f>G15+(G15*3/100)</f>
        <v>0</v>
      </c>
      <c r="I15" s="222"/>
      <c r="J15" s="222"/>
      <c r="K15" s="50" t="s">
        <v>49</v>
      </c>
      <c r="L15" s="51">
        <f>ROUNDUP((K4*M15)+(K5*M15*0.75)+(K6*(M15*2)),2)</f>
        <v>0</v>
      </c>
      <c r="M15" s="47">
        <v>3</v>
      </c>
      <c r="N15" s="52">
        <f t="shared" si="0"/>
        <v>2.25</v>
      </c>
      <c r="O15" s="53"/>
      <c r="P15" s="73" t="s">
        <v>35</v>
      </c>
    </row>
    <row r="16" spans="1:17" ht="18.75" customHeight="1" x14ac:dyDescent="0.15">
      <c r="A16" s="226"/>
      <c r="B16" s="46"/>
      <c r="C16" s="46"/>
      <c r="D16" s="47"/>
      <c r="E16" s="48"/>
      <c r="F16" s="48"/>
      <c r="G16" s="49"/>
      <c r="H16" s="49"/>
      <c r="I16" s="222"/>
      <c r="J16" s="222"/>
      <c r="K16" s="50" t="s">
        <v>37</v>
      </c>
      <c r="L16" s="51">
        <f>ROUNDUP((K4*M16)+(K5*M16*0.75)+(K6*(M16*2)),2)</f>
        <v>0</v>
      </c>
      <c r="M16" s="47">
        <v>1</v>
      </c>
      <c r="N16" s="52">
        <f t="shared" si="0"/>
        <v>0.75</v>
      </c>
      <c r="O16" s="53"/>
      <c r="P16" s="73"/>
    </row>
    <row r="17" spans="1:16" ht="18.75" customHeight="1" x14ac:dyDescent="0.15">
      <c r="A17" s="226"/>
      <c r="B17" s="46"/>
      <c r="C17" s="46"/>
      <c r="D17" s="47"/>
      <c r="E17" s="48"/>
      <c r="F17" s="48"/>
      <c r="G17" s="49"/>
      <c r="H17" s="49"/>
      <c r="I17" s="222"/>
      <c r="J17" s="222"/>
      <c r="K17" s="50" t="s">
        <v>76</v>
      </c>
      <c r="L17" s="51">
        <f>ROUNDUP((K4*M17)+(K5*M17*0.75)+(K6*(M17*2)),2)</f>
        <v>0</v>
      </c>
      <c r="M17" s="47">
        <v>10</v>
      </c>
      <c r="N17" s="52">
        <f t="shared" si="0"/>
        <v>7.5</v>
      </c>
      <c r="O17" s="53"/>
      <c r="P17" s="73" t="s">
        <v>77</v>
      </c>
    </row>
    <row r="18" spans="1:16" ht="18.75" customHeight="1" x14ac:dyDescent="0.15">
      <c r="A18" s="226"/>
      <c r="B18" s="46"/>
      <c r="C18" s="46"/>
      <c r="D18" s="47"/>
      <c r="E18" s="48"/>
      <c r="F18" s="48"/>
      <c r="G18" s="49"/>
      <c r="H18" s="49"/>
      <c r="I18" s="222"/>
      <c r="J18" s="222"/>
      <c r="K18" s="50"/>
      <c r="L18" s="51"/>
      <c r="M18" s="47"/>
      <c r="N18" s="52"/>
      <c r="O18" s="53"/>
      <c r="P18" s="73"/>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46"/>
      <c r="C20" s="46"/>
      <c r="D20" s="47"/>
      <c r="E20" s="48"/>
      <c r="F20" s="48"/>
      <c r="G20" s="49"/>
      <c r="H20" s="49"/>
      <c r="I20" s="222"/>
      <c r="J20" s="222"/>
      <c r="K20" s="50"/>
      <c r="L20" s="51"/>
      <c r="M20" s="47"/>
      <c r="N20" s="52"/>
      <c r="O20" s="53"/>
      <c r="P20" s="73"/>
    </row>
    <row r="21" spans="1:16" ht="18.75" customHeight="1" x14ac:dyDescent="0.15">
      <c r="A21" s="226"/>
      <c r="B21" s="46"/>
      <c r="C21" s="46"/>
      <c r="D21" s="47"/>
      <c r="E21" s="48"/>
      <c r="F21" s="48"/>
      <c r="G21" s="49"/>
      <c r="H21" s="49"/>
      <c r="I21" s="222"/>
      <c r="J21" s="222"/>
      <c r="K21" s="50"/>
      <c r="L21" s="51"/>
      <c r="M21" s="47"/>
      <c r="N21" s="52"/>
      <c r="O21" s="53"/>
      <c r="P21" s="73"/>
    </row>
    <row r="22" spans="1:16" ht="18.75" customHeight="1" x14ac:dyDescent="0.15">
      <c r="A22" s="226"/>
      <c r="B22" s="46"/>
      <c r="C22" s="46"/>
      <c r="D22" s="47"/>
      <c r="E22" s="48"/>
      <c r="F22" s="48"/>
      <c r="G22" s="49"/>
      <c r="H22" s="49"/>
      <c r="I22" s="222"/>
      <c r="J22" s="222"/>
      <c r="K22" s="50"/>
      <c r="L22" s="51"/>
      <c r="M22" s="47"/>
      <c r="N22" s="52"/>
      <c r="O22" s="53"/>
      <c r="P22" s="73"/>
    </row>
    <row r="23" spans="1:16" ht="18.75" customHeight="1" x14ac:dyDescent="0.15">
      <c r="A23" s="226"/>
      <c r="B23" s="55"/>
      <c r="C23" s="55"/>
      <c r="D23" s="56"/>
      <c r="E23" s="57"/>
      <c r="F23" s="57"/>
      <c r="G23" s="58"/>
      <c r="H23" s="58"/>
      <c r="I23" s="223"/>
      <c r="J23" s="223"/>
      <c r="K23" s="59"/>
      <c r="L23" s="60"/>
      <c r="M23" s="56"/>
      <c r="N23" s="61"/>
      <c r="O23" s="62"/>
      <c r="P23" s="74"/>
    </row>
    <row r="24" spans="1:16" ht="18.75" customHeight="1" x14ac:dyDescent="0.15">
      <c r="A24" s="226"/>
      <c r="B24" s="46" t="s">
        <v>78</v>
      </c>
      <c r="C24" s="46" t="s">
        <v>80</v>
      </c>
      <c r="D24" s="54">
        <v>0.33333333333333331</v>
      </c>
      <c r="E24" s="48" t="s">
        <v>30</v>
      </c>
      <c r="F24" s="48">
        <f>ROUNDUP(D24*0.75,2)</f>
        <v>0.25</v>
      </c>
      <c r="G24" s="49">
        <f>ROUNDUP((K4*D24)+(K5*D24*0.75)+(K6*(D24*2)),0)</f>
        <v>0</v>
      </c>
      <c r="H24" s="49">
        <f>G24</f>
        <v>0</v>
      </c>
      <c r="I24" s="220" t="s">
        <v>79</v>
      </c>
      <c r="J24" s="221"/>
      <c r="K24" s="50" t="s">
        <v>31</v>
      </c>
      <c r="L24" s="51">
        <f>ROUNDUP((K4*M24)+(K5*M24*0.75)+(K6*(M24*2)),2)</f>
        <v>0</v>
      </c>
      <c r="M24" s="47">
        <v>30</v>
      </c>
      <c r="N24" s="52">
        <f>ROUNDUP(M24*0.75,2)</f>
        <v>22.5</v>
      </c>
      <c r="O24" s="53" t="s">
        <v>36</v>
      </c>
      <c r="P24" s="73"/>
    </row>
    <row r="25" spans="1:16" ht="18.75" customHeight="1" x14ac:dyDescent="0.15">
      <c r="A25" s="226"/>
      <c r="B25" s="46"/>
      <c r="C25" s="46" t="s">
        <v>81</v>
      </c>
      <c r="D25" s="47">
        <v>20</v>
      </c>
      <c r="E25" s="48" t="s">
        <v>28</v>
      </c>
      <c r="F25" s="48">
        <f>ROUNDUP(D25*0.75,2)</f>
        <v>15</v>
      </c>
      <c r="G25" s="49">
        <f>ROUNDUP((K4*D25)+(K5*D25*0.75)+(K6*(D25*2)),0)</f>
        <v>0</v>
      </c>
      <c r="H25" s="49">
        <f>G25+(G25*10/100)</f>
        <v>0</v>
      </c>
      <c r="I25" s="222"/>
      <c r="J25" s="222"/>
      <c r="K25" s="50" t="s">
        <v>41</v>
      </c>
      <c r="L25" s="51">
        <f>ROUNDUP((K4*M25)+(K5*M25*0.75)+(K6*(M25*2)),2)</f>
        <v>0</v>
      </c>
      <c r="M25" s="47">
        <v>1</v>
      </c>
      <c r="N25" s="52">
        <f>ROUNDUP(M25*0.75,2)</f>
        <v>0.75</v>
      </c>
      <c r="O25" s="53"/>
      <c r="P25" s="73"/>
    </row>
    <row r="26" spans="1:16" ht="18.75" customHeight="1" x14ac:dyDescent="0.15">
      <c r="A26" s="226"/>
      <c r="B26" s="46"/>
      <c r="C26" s="46" t="s">
        <v>24</v>
      </c>
      <c r="D26" s="47">
        <v>10</v>
      </c>
      <c r="E26" s="48" t="s">
        <v>28</v>
      </c>
      <c r="F26" s="48">
        <f>ROUNDUP(D26*0.75,2)</f>
        <v>7.5</v>
      </c>
      <c r="G26" s="49">
        <f>ROUNDUP((K4*D26)+(K5*D26*0.75)+(K6*(D26*2)),0)</f>
        <v>0</v>
      </c>
      <c r="H26" s="49">
        <f>G26+(G26*3/100)</f>
        <v>0</v>
      </c>
      <c r="I26" s="222"/>
      <c r="J26" s="222"/>
      <c r="K26" s="50" t="s">
        <v>42</v>
      </c>
      <c r="L26" s="51">
        <f>ROUNDUP((K4*M26)+(K5*M26*0.75)+(K6*(M26*2)),2)</f>
        <v>0</v>
      </c>
      <c r="M26" s="47">
        <v>1</v>
      </c>
      <c r="N26" s="52">
        <f>ROUNDUP(M26*0.75,2)</f>
        <v>0.75</v>
      </c>
      <c r="O26" s="53"/>
      <c r="P26" s="73"/>
    </row>
    <row r="27" spans="1:16" ht="18.75" customHeight="1" x14ac:dyDescent="0.15">
      <c r="A27" s="226"/>
      <c r="B27" s="46"/>
      <c r="C27" s="46"/>
      <c r="D27" s="47"/>
      <c r="E27" s="48"/>
      <c r="F27" s="48"/>
      <c r="G27" s="49"/>
      <c r="H27" s="49"/>
      <c r="I27" s="222"/>
      <c r="J27" s="222"/>
      <c r="K27" s="50" t="s">
        <v>34</v>
      </c>
      <c r="L27" s="51">
        <f>ROUNDUP((K4*M27)+(K5*M27*0.75)+(K6*(M27*2)),2)</f>
        <v>0</v>
      </c>
      <c r="M27" s="47">
        <v>1.5</v>
      </c>
      <c r="N27" s="52">
        <f>ROUNDUP(M27*0.75,2)</f>
        <v>1.1300000000000001</v>
      </c>
      <c r="O27" s="53"/>
      <c r="P27" s="73" t="s">
        <v>35</v>
      </c>
    </row>
    <row r="28" spans="1:16" ht="18.75" customHeight="1" x14ac:dyDescent="0.15">
      <c r="A28" s="226"/>
      <c r="B28" s="46"/>
      <c r="C28" s="46"/>
      <c r="D28" s="47"/>
      <c r="E28" s="48"/>
      <c r="F28" s="48"/>
      <c r="G28" s="49"/>
      <c r="H28" s="49"/>
      <c r="I28" s="222"/>
      <c r="J28" s="222"/>
      <c r="K28" s="50"/>
      <c r="L28" s="51"/>
      <c r="M28" s="47"/>
      <c r="N28" s="52"/>
      <c r="O28" s="53"/>
      <c r="P28" s="73"/>
    </row>
    <row r="29" spans="1:16" ht="18.75" customHeight="1" x14ac:dyDescent="0.15">
      <c r="A29" s="226"/>
      <c r="B29" s="55"/>
      <c r="C29" s="55"/>
      <c r="D29" s="56"/>
      <c r="E29" s="57"/>
      <c r="F29" s="57"/>
      <c r="G29" s="58"/>
      <c r="H29" s="58"/>
      <c r="I29" s="223"/>
      <c r="J29" s="223"/>
      <c r="K29" s="59"/>
      <c r="L29" s="60"/>
      <c r="M29" s="56"/>
      <c r="N29" s="61"/>
      <c r="O29" s="62"/>
      <c r="P29" s="74"/>
    </row>
    <row r="30" spans="1:16" ht="18.75" customHeight="1" x14ac:dyDescent="0.15">
      <c r="A30" s="226"/>
      <c r="B30" s="46" t="s">
        <v>82</v>
      </c>
      <c r="C30" s="46" t="s">
        <v>83</v>
      </c>
      <c r="D30" s="47">
        <v>2</v>
      </c>
      <c r="E30" s="48" t="s">
        <v>30</v>
      </c>
      <c r="F30" s="48">
        <f>ROUNDUP(D30*0.75,2)</f>
        <v>1.5</v>
      </c>
      <c r="G30" s="49">
        <f>ROUNDUP((K4*D30)+(K5*D30*0.75)+(K6*(D30*2)),0)</f>
        <v>0</v>
      </c>
      <c r="H30" s="49">
        <f>G30</f>
        <v>0</v>
      </c>
      <c r="I30" s="220" t="s">
        <v>57</v>
      </c>
      <c r="J30" s="221"/>
      <c r="K30" s="50" t="s">
        <v>31</v>
      </c>
      <c r="L30" s="51">
        <f>ROUNDUP((K4*M30)+(K5*M30*0.75)+(K6*(M30*2)),2)</f>
        <v>0</v>
      </c>
      <c r="M30" s="47">
        <v>100</v>
      </c>
      <c r="N30" s="52">
        <f>ROUNDUP(M30*0.75,2)</f>
        <v>75</v>
      </c>
      <c r="O30" s="53" t="s">
        <v>35</v>
      </c>
      <c r="P30" s="73"/>
    </row>
    <row r="31" spans="1:16" ht="18.75" customHeight="1" x14ac:dyDescent="0.15">
      <c r="A31" s="226"/>
      <c r="B31" s="46"/>
      <c r="C31" s="46" t="s">
        <v>84</v>
      </c>
      <c r="D31" s="47">
        <v>3</v>
      </c>
      <c r="E31" s="48" t="s">
        <v>28</v>
      </c>
      <c r="F31" s="48">
        <f>ROUNDUP(D31*0.75,2)</f>
        <v>2.25</v>
      </c>
      <c r="G31" s="49">
        <f>ROUNDUP((K4*D31)+(K5*D31*0.75)+(K6*(D31*2)),0)</f>
        <v>0</v>
      </c>
      <c r="H31" s="49">
        <f>G31+(G31*40/100)</f>
        <v>0</v>
      </c>
      <c r="I31" s="222"/>
      <c r="J31" s="222"/>
      <c r="K31" s="50" t="s">
        <v>33</v>
      </c>
      <c r="L31" s="51">
        <f>ROUNDUP((K4*M31)+(K5*M31*0.75)+(K6*(M31*2)),2)</f>
        <v>0</v>
      </c>
      <c r="M31" s="47">
        <v>0.1</v>
      </c>
      <c r="N31" s="52">
        <f>ROUNDUP(M31*0.75,2)</f>
        <v>0.08</v>
      </c>
      <c r="O31" s="53"/>
      <c r="P31" s="73"/>
    </row>
    <row r="32" spans="1:16" ht="18.75" customHeight="1" x14ac:dyDescent="0.15">
      <c r="A32" s="226"/>
      <c r="B32" s="46"/>
      <c r="C32" s="46"/>
      <c r="D32" s="47"/>
      <c r="E32" s="48"/>
      <c r="F32" s="48"/>
      <c r="G32" s="49"/>
      <c r="H32" s="49"/>
      <c r="I32" s="222"/>
      <c r="J32" s="222"/>
      <c r="K32" s="50" t="s">
        <v>34</v>
      </c>
      <c r="L32" s="51">
        <f>ROUNDUP((K4*M32)+(K5*M32*0.75)+(K6*(M32*2)),2)</f>
        <v>0</v>
      </c>
      <c r="M32" s="47">
        <v>0.5</v>
      </c>
      <c r="N32" s="52">
        <f>ROUNDUP(M32*0.75,2)</f>
        <v>0.38</v>
      </c>
      <c r="O32" s="53"/>
      <c r="P32" s="73" t="s">
        <v>35</v>
      </c>
    </row>
    <row r="33" spans="1:16" ht="18.75" customHeight="1" x14ac:dyDescent="0.15">
      <c r="A33" s="226"/>
      <c r="B33" s="46"/>
      <c r="C33" s="46"/>
      <c r="D33" s="47"/>
      <c r="E33" s="48"/>
      <c r="F33" s="48"/>
      <c r="G33" s="49"/>
      <c r="H33" s="49"/>
      <c r="I33" s="222"/>
      <c r="J33" s="222"/>
      <c r="K33" s="50"/>
      <c r="L33" s="51"/>
      <c r="M33" s="47"/>
      <c r="N33" s="52"/>
      <c r="O33" s="53"/>
      <c r="P33" s="73"/>
    </row>
    <row r="34" spans="1:16" ht="18.75" customHeight="1" x14ac:dyDescent="0.15">
      <c r="A34" s="226"/>
      <c r="B34" s="55"/>
      <c r="C34" s="55"/>
      <c r="D34" s="56"/>
      <c r="E34" s="57"/>
      <c r="F34" s="57"/>
      <c r="G34" s="58"/>
      <c r="H34" s="58"/>
      <c r="I34" s="223"/>
      <c r="J34" s="223"/>
      <c r="K34" s="59"/>
      <c r="L34" s="60"/>
      <c r="M34" s="56"/>
      <c r="N34" s="61"/>
      <c r="O34" s="62"/>
      <c r="P34" s="74"/>
    </row>
    <row r="35" spans="1:16" ht="18.75" customHeight="1" x14ac:dyDescent="0.15">
      <c r="A35" s="226"/>
      <c r="B35" s="46" t="s">
        <v>85</v>
      </c>
      <c r="C35" s="46" t="s">
        <v>87</v>
      </c>
      <c r="D35" s="54">
        <v>0.125</v>
      </c>
      <c r="E35" s="48" t="s">
        <v>30</v>
      </c>
      <c r="F35" s="48">
        <f>ROUNDUP(D35*0.75,2)</f>
        <v>9.9999999999999992E-2</v>
      </c>
      <c r="G35" s="49">
        <f>ROUNDUP((K4*D35)+(K5*D35*0.75)+(K6*(D35*2)),0)</f>
        <v>0</v>
      </c>
      <c r="H35" s="49">
        <f>G35</f>
        <v>0</v>
      </c>
      <c r="I35" s="220" t="s">
        <v>86</v>
      </c>
      <c r="J35" s="221"/>
      <c r="K35" s="50"/>
      <c r="L35" s="51"/>
      <c r="M35" s="47"/>
      <c r="N35" s="52"/>
      <c r="O35" s="53"/>
      <c r="P35" s="73"/>
    </row>
    <row r="36" spans="1:16" ht="18.75" customHeight="1" x14ac:dyDescent="0.15">
      <c r="A36" s="226"/>
      <c r="B36" s="46"/>
      <c r="C36" s="46"/>
      <c r="D36" s="47"/>
      <c r="E36" s="48"/>
      <c r="F36" s="48"/>
      <c r="G36" s="49"/>
      <c r="H36" s="49"/>
      <c r="I36" s="222"/>
      <c r="J36" s="222"/>
      <c r="K36" s="50"/>
      <c r="L36" s="51"/>
      <c r="M36" s="47"/>
      <c r="N36" s="52"/>
      <c r="O36" s="53"/>
      <c r="P36" s="73"/>
    </row>
    <row r="37" spans="1:16" ht="18.75" customHeight="1" thickBot="1" x14ac:dyDescent="0.2">
      <c r="A37" s="227"/>
      <c r="B37" s="64"/>
      <c r="C37" s="64"/>
      <c r="D37" s="65"/>
      <c r="E37" s="66"/>
      <c r="F37" s="66"/>
      <c r="G37" s="67"/>
      <c r="H37" s="67"/>
      <c r="I37" s="224"/>
      <c r="J37" s="224"/>
      <c r="K37" s="68"/>
      <c r="L37" s="69"/>
      <c r="M37" s="65"/>
      <c r="N37" s="70"/>
      <c r="O37" s="71"/>
      <c r="P37" s="75"/>
    </row>
  </sheetData>
  <mergeCells count="14">
    <mergeCell ref="I30:J34"/>
    <mergeCell ref="I35:J37"/>
    <mergeCell ref="A9:A37"/>
    <mergeCell ref="I8:J8"/>
    <mergeCell ref="K8:L8"/>
    <mergeCell ref="I9:J11"/>
    <mergeCell ref="I12:J23"/>
    <mergeCell ref="I24: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213</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97</v>
      </c>
      <c r="C9" s="38" t="s">
        <v>99</v>
      </c>
      <c r="D9" s="77">
        <v>0.5</v>
      </c>
      <c r="E9" s="40" t="s">
        <v>40</v>
      </c>
      <c r="F9" s="40">
        <f>ROUNDUP(D9*0.75,2)</f>
        <v>0.38</v>
      </c>
      <c r="G9" s="41">
        <f>ROUNDUP((K4*D9)+(K5*D9*0.75)+(K6*(D9*2)),0)</f>
        <v>0</v>
      </c>
      <c r="H9" s="41">
        <f>G9</f>
        <v>0</v>
      </c>
      <c r="I9" s="232" t="s">
        <v>214</v>
      </c>
      <c r="J9" s="233"/>
      <c r="K9" s="42" t="s">
        <v>51</v>
      </c>
      <c r="L9" s="43">
        <f>ROUNDUP((K4*M9)+(K5*M9*0.75)+(K6*(M9*2)),2)</f>
        <v>0</v>
      </c>
      <c r="M9" s="39">
        <v>110</v>
      </c>
      <c r="N9" s="44">
        <f>ROUNDUP(M9*0.75,2)</f>
        <v>82.5</v>
      </c>
      <c r="O9" s="45" t="s">
        <v>36</v>
      </c>
      <c r="P9" s="72"/>
    </row>
    <row r="10" spans="1:17" ht="18.75" customHeight="1" x14ac:dyDescent="0.15">
      <c r="A10" s="226"/>
      <c r="B10" s="46"/>
      <c r="C10" s="46"/>
      <c r="D10" s="47"/>
      <c r="E10" s="48"/>
      <c r="F10" s="48"/>
      <c r="G10" s="49"/>
      <c r="H10" s="49"/>
      <c r="I10" s="222"/>
      <c r="J10" s="222"/>
      <c r="K10" s="50" t="s">
        <v>31</v>
      </c>
      <c r="L10" s="51">
        <f>ROUNDUP((K4*M10)+(K5*M10*0.75)+(K6*(M10*2)),2)</f>
        <v>0</v>
      </c>
      <c r="M10" s="47">
        <v>1.5</v>
      </c>
      <c r="N10" s="52">
        <f>ROUNDUP(M10*0.75,2)</f>
        <v>1.1300000000000001</v>
      </c>
      <c r="O10" s="53"/>
      <c r="P10" s="73"/>
    </row>
    <row r="11" spans="1:17" ht="18.75" customHeight="1" x14ac:dyDescent="0.15">
      <c r="A11" s="226"/>
      <c r="B11" s="46"/>
      <c r="C11" s="46"/>
      <c r="D11" s="47"/>
      <c r="E11" s="48"/>
      <c r="F11" s="48"/>
      <c r="G11" s="49"/>
      <c r="H11" s="49"/>
      <c r="I11" s="222"/>
      <c r="J11" s="222"/>
      <c r="K11" s="50" t="s">
        <v>34</v>
      </c>
      <c r="L11" s="51">
        <f>ROUNDUP((K4*M11)+(K5*M11*0.75)+(K6*(M11*2)),2)</f>
        <v>0</v>
      </c>
      <c r="M11" s="47">
        <v>1</v>
      </c>
      <c r="N11" s="52">
        <f>ROUNDUP(M11*0.75,2)</f>
        <v>0.75</v>
      </c>
      <c r="O11" s="53"/>
      <c r="P11" s="73" t="s">
        <v>35</v>
      </c>
    </row>
    <row r="12" spans="1:17" ht="18.75" customHeight="1" x14ac:dyDescent="0.15">
      <c r="A12" s="226"/>
      <c r="B12" s="46"/>
      <c r="C12" s="46"/>
      <c r="D12" s="47"/>
      <c r="E12" s="48"/>
      <c r="F12" s="48"/>
      <c r="G12" s="49"/>
      <c r="H12" s="49"/>
      <c r="I12" s="222"/>
      <c r="J12" s="222"/>
      <c r="K12" s="50"/>
      <c r="L12" s="51"/>
      <c r="M12" s="47"/>
      <c r="N12" s="52"/>
      <c r="O12" s="53"/>
      <c r="P12" s="73"/>
    </row>
    <row r="13" spans="1:17" ht="18.75" customHeight="1" x14ac:dyDescent="0.15">
      <c r="A13" s="226"/>
      <c r="B13" s="55"/>
      <c r="C13" s="55"/>
      <c r="D13" s="56"/>
      <c r="E13" s="57"/>
      <c r="F13" s="57"/>
      <c r="G13" s="58"/>
      <c r="H13" s="58"/>
      <c r="I13" s="223"/>
      <c r="J13" s="223"/>
      <c r="K13" s="59"/>
      <c r="L13" s="60"/>
      <c r="M13" s="56"/>
      <c r="N13" s="61"/>
      <c r="O13" s="62"/>
      <c r="P13" s="74"/>
    </row>
    <row r="14" spans="1:17" ht="18.75" customHeight="1" x14ac:dyDescent="0.15">
      <c r="A14" s="226"/>
      <c r="B14" s="46" t="s">
        <v>100</v>
      </c>
      <c r="C14" s="46" t="s">
        <v>102</v>
      </c>
      <c r="D14" s="47">
        <v>20</v>
      </c>
      <c r="E14" s="48" t="s">
        <v>28</v>
      </c>
      <c r="F14" s="48">
        <f>ROUNDUP(D14*0.75,2)</f>
        <v>15</v>
      </c>
      <c r="G14" s="49">
        <f>ROUNDUP((K4*D14)+(K5*D14*0.75)+(K6*(D14*2)),0)</f>
        <v>0</v>
      </c>
      <c r="H14" s="49">
        <f>G14</f>
        <v>0</v>
      </c>
      <c r="I14" s="238" t="s">
        <v>101</v>
      </c>
      <c r="J14" s="239"/>
      <c r="K14" s="50" t="s">
        <v>37</v>
      </c>
      <c r="L14" s="51">
        <f>ROUNDUP((K4*M14)+(K5*M14*0.75)+(K6*(M14*2)),2)</f>
        <v>0</v>
      </c>
      <c r="M14" s="47">
        <v>1</v>
      </c>
      <c r="N14" s="52">
        <f>ROUNDUP(M14*0.75,2)</f>
        <v>0.75</v>
      </c>
      <c r="O14" s="53"/>
      <c r="P14" s="73"/>
    </row>
    <row r="15" spans="1:17" ht="18.75" customHeight="1" x14ac:dyDescent="0.15">
      <c r="A15" s="226"/>
      <c r="B15" s="46"/>
      <c r="C15" s="46" t="s">
        <v>23</v>
      </c>
      <c r="D15" s="47">
        <v>20</v>
      </c>
      <c r="E15" s="48" t="s">
        <v>28</v>
      </c>
      <c r="F15" s="48">
        <f>ROUNDUP(D15*0.75,2)</f>
        <v>15</v>
      </c>
      <c r="G15" s="49">
        <f>ROUNDUP((K4*D15)+(K5*D15*0.75)+(K6*(D15*2)),0)</f>
        <v>0</v>
      </c>
      <c r="H15" s="49">
        <f>G15+(G15*6/100)</f>
        <v>0</v>
      </c>
      <c r="I15" s="240"/>
      <c r="J15" s="240"/>
      <c r="K15" s="50" t="s">
        <v>37</v>
      </c>
      <c r="L15" s="51">
        <f>ROUNDUP((K4*M15)+(K5*M15*0.75)+(K6*(M15*2)),2)</f>
        <v>0</v>
      </c>
      <c r="M15" s="47">
        <v>1</v>
      </c>
      <c r="N15" s="52">
        <f>ROUNDUP(M15*0.75,2)</f>
        <v>0.75</v>
      </c>
      <c r="O15" s="53"/>
      <c r="P15" s="73"/>
    </row>
    <row r="16" spans="1:17" ht="18.75" customHeight="1" x14ac:dyDescent="0.15">
      <c r="A16" s="226"/>
      <c r="B16" s="46"/>
      <c r="C16" s="46" t="s">
        <v>25</v>
      </c>
      <c r="D16" s="47">
        <v>1</v>
      </c>
      <c r="E16" s="48" t="s">
        <v>30</v>
      </c>
      <c r="F16" s="48">
        <f>ROUNDUP(D16*0.75,2)</f>
        <v>0.75</v>
      </c>
      <c r="G16" s="49">
        <f>ROUNDUP((K4*D16)+(K5*D16*0.75)+(K6*(D16*2)),0)</f>
        <v>0</v>
      </c>
      <c r="H16" s="49">
        <f>G16</f>
        <v>0</v>
      </c>
      <c r="I16" s="240"/>
      <c r="J16" s="240"/>
      <c r="K16" s="50" t="s">
        <v>103</v>
      </c>
      <c r="L16" s="51">
        <f>ROUNDUP((K4*M16)+(K5*M16*0.75)+(K6*(M16*2)),2)</f>
        <v>0</v>
      </c>
      <c r="M16" s="47">
        <v>5</v>
      </c>
      <c r="N16" s="52">
        <f>ROUNDUP(M16*0.75,2)</f>
        <v>3.75</v>
      </c>
      <c r="O16" s="53" t="s">
        <v>29</v>
      </c>
      <c r="P16" s="73" t="s">
        <v>36</v>
      </c>
    </row>
    <row r="17" spans="1:16" ht="18.75" customHeight="1" x14ac:dyDescent="0.15">
      <c r="A17" s="226"/>
      <c r="B17" s="46"/>
      <c r="C17" s="46" t="s">
        <v>47</v>
      </c>
      <c r="D17" s="47">
        <v>20</v>
      </c>
      <c r="E17" s="48" t="s">
        <v>28</v>
      </c>
      <c r="F17" s="48">
        <f>ROUNDUP(D17*0.75,2)</f>
        <v>15</v>
      </c>
      <c r="G17" s="49">
        <f>ROUNDUP((K4*D17)+(K5*D17*0.75)+(K6*(D17*2)),0)</f>
        <v>0</v>
      </c>
      <c r="H17" s="49">
        <f>G17+(G17*15/100)</f>
        <v>0</v>
      </c>
      <c r="I17" s="240"/>
      <c r="J17" s="240"/>
      <c r="K17" s="50" t="s">
        <v>33</v>
      </c>
      <c r="L17" s="51">
        <f>ROUNDUP((K4*M17)+(K5*M17*0.75)+(K6*(M17*2)),2)</f>
        <v>0</v>
      </c>
      <c r="M17" s="47">
        <v>0.1</v>
      </c>
      <c r="N17" s="52">
        <f>ROUNDUP(M17*0.75,2)</f>
        <v>0.08</v>
      </c>
      <c r="O17" s="53"/>
      <c r="P17" s="73"/>
    </row>
    <row r="18" spans="1:16" ht="18.75" customHeight="1" x14ac:dyDescent="0.15">
      <c r="A18" s="226"/>
      <c r="B18" s="46"/>
      <c r="C18" s="46"/>
      <c r="D18" s="47"/>
      <c r="E18" s="48"/>
      <c r="F18" s="48"/>
      <c r="G18" s="49"/>
      <c r="H18" s="49"/>
      <c r="I18" s="240"/>
      <c r="J18" s="240"/>
      <c r="K18" s="50" t="s">
        <v>104</v>
      </c>
      <c r="L18" s="51">
        <f>ROUNDUP((K4*M18)+(K5*M18*0.75)+(K6*(M18*2)),2)</f>
        <v>0</v>
      </c>
      <c r="M18" s="47">
        <v>1</v>
      </c>
      <c r="N18" s="52">
        <f>ROUNDUP(M18*0.75,2)</f>
        <v>0.75</v>
      </c>
      <c r="O18" s="53"/>
      <c r="P18" s="73" t="s">
        <v>45</v>
      </c>
    </row>
    <row r="19" spans="1:16" ht="18.75" customHeight="1" x14ac:dyDescent="0.15">
      <c r="A19" s="226"/>
      <c r="B19" s="46"/>
      <c r="C19" s="46"/>
      <c r="D19" s="47"/>
      <c r="E19" s="48"/>
      <c r="F19" s="48"/>
      <c r="G19" s="49"/>
      <c r="H19" s="49"/>
      <c r="I19" s="240"/>
      <c r="J19" s="240"/>
      <c r="K19" s="50"/>
      <c r="L19" s="51"/>
      <c r="M19" s="47"/>
      <c r="N19" s="52"/>
      <c r="O19" s="53"/>
      <c r="P19" s="73"/>
    </row>
    <row r="20" spans="1:16" ht="18.75" customHeight="1" x14ac:dyDescent="0.15">
      <c r="A20" s="226"/>
      <c r="B20" s="46"/>
      <c r="C20" s="46"/>
      <c r="D20" s="47"/>
      <c r="E20" s="48"/>
      <c r="F20" s="48"/>
      <c r="G20" s="49"/>
      <c r="H20" s="49"/>
      <c r="I20" s="240"/>
      <c r="J20" s="240"/>
      <c r="K20" s="50"/>
      <c r="L20" s="51"/>
      <c r="M20" s="47"/>
      <c r="N20" s="52"/>
      <c r="O20" s="53"/>
      <c r="P20" s="73"/>
    </row>
    <row r="21" spans="1:16" ht="18.75" customHeight="1" x14ac:dyDescent="0.15">
      <c r="A21" s="226"/>
      <c r="B21" s="46"/>
      <c r="C21" s="46"/>
      <c r="D21" s="47"/>
      <c r="E21" s="48"/>
      <c r="F21" s="48"/>
      <c r="G21" s="49"/>
      <c r="H21" s="49"/>
      <c r="I21" s="240"/>
      <c r="J21" s="240"/>
      <c r="K21" s="50"/>
      <c r="L21" s="51"/>
      <c r="M21" s="47"/>
      <c r="N21" s="52"/>
      <c r="O21" s="53"/>
      <c r="P21" s="73"/>
    </row>
    <row r="22" spans="1:16" ht="18.75" customHeight="1" x14ac:dyDescent="0.15">
      <c r="A22" s="226"/>
      <c r="B22" s="46"/>
      <c r="C22" s="46"/>
      <c r="D22" s="47"/>
      <c r="E22" s="48"/>
      <c r="F22" s="48"/>
      <c r="G22" s="49"/>
      <c r="H22" s="49"/>
      <c r="I22" s="240"/>
      <c r="J22" s="240"/>
      <c r="K22" s="50"/>
      <c r="L22" s="51"/>
      <c r="M22" s="47"/>
      <c r="N22" s="52"/>
      <c r="O22" s="53"/>
      <c r="P22" s="73"/>
    </row>
    <row r="23" spans="1:16" ht="18.75" customHeight="1" x14ac:dyDescent="0.15">
      <c r="A23" s="226"/>
      <c r="B23" s="46"/>
      <c r="C23" s="46"/>
      <c r="D23" s="47"/>
      <c r="E23" s="48"/>
      <c r="F23" s="48"/>
      <c r="G23" s="49"/>
      <c r="H23" s="49"/>
      <c r="I23" s="240"/>
      <c r="J23" s="240"/>
      <c r="K23" s="50"/>
      <c r="L23" s="51"/>
      <c r="M23" s="47"/>
      <c r="N23" s="52"/>
      <c r="O23" s="53"/>
      <c r="P23" s="73"/>
    </row>
    <row r="24" spans="1:16" ht="18.75" customHeight="1" x14ac:dyDescent="0.15">
      <c r="A24" s="226"/>
      <c r="B24" s="55"/>
      <c r="C24" s="55"/>
      <c r="D24" s="56"/>
      <c r="E24" s="57"/>
      <c r="F24" s="57"/>
      <c r="G24" s="58"/>
      <c r="H24" s="58"/>
      <c r="I24" s="241"/>
      <c r="J24" s="241"/>
      <c r="K24" s="59"/>
      <c r="L24" s="60"/>
      <c r="M24" s="56"/>
      <c r="N24" s="61"/>
      <c r="O24" s="62"/>
      <c r="P24" s="74"/>
    </row>
    <row r="25" spans="1:16" ht="18.75" customHeight="1" x14ac:dyDescent="0.15">
      <c r="A25" s="226"/>
      <c r="B25" s="46" t="s">
        <v>105</v>
      </c>
      <c r="C25" s="46" t="s">
        <v>52</v>
      </c>
      <c r="D25" s="47">
        <v>30</v>
      </c>
      <c r="E25" s="48" t="s">
        <v>28</v>
      </c>
      <c r="F25" s="48">
        <f>ROUNDUP(D25*0.75,2)</f>
        <v>22.5</v>
      </c>
      <c r="G25" s="49">
        <f>ROUNDUP((K4*D25)+(K5*D25*0.75)+(K6*(D25*2)),0)</f>
        <v>0</v>
      </c>
      <c r="H25" s="49">
        <f>G25+(G25*6/100)</f>
        <v>0</v>
      </c>
      <c r="I25" s="220" t="s">
        <v>106</v>
      </c>
      <c r="J25" s="221"/>
      <c r="K25" s="50" t="s">
        <v>31</v>
      </c>
      <c r="L25" s="51">
        <f>ROUNDUP((K4*M25)+(K5*M25*0.75)+(K6*(M25*2)),2)</f>
        <v>0</v>
      </c>
      <c r="M25" s="47">
        <v>2</v>
      </c>
      <c r="N25" s="52">
        <f>ROUNDUP(M25*0.75,2)</f>
        <v>1.5</v>
      </c>
      <c r="O25" s="53"/>
      <c r="P25" s="73"/>
    </row>
    <row r="26" spans="1:16" ht="18.75" customHeight="1" x14ac:dyDescent="0.15">
      <c r="A26" s="226"/>
      <c r="B26" s="46"/>
      <c r="C26" s="46" t="s">
        <v>24</v>
      </c>
      <c r="D26" s="47">
        <v>10</v>
      </c>
      <c r="E26" s="48" t="s">
        <v>28</v>
      </c>
      <c r="F26" s="48">
        <f>ROUNDUP(D26*0.75,2)</f>
        <v>7.5</v>
      </c>
      <c r="G26" s="49">
        <f>ROUNDUP((K4*D26)+(K5*D26*0.75)+(K6*(D26*2)),0)</f>
        <v>0</v>
      </c>
      <c r="H26" s="49">
        <f>G26+(G26*3/100)</f>
        <v>0</v>
      </c>
      <c r="I26" s="222"/>
      <c r="J26" s="222"/>
      <c r="K26" s="50" t="s">
        <v>34</v>
      </c>
      <c r="L26" s="51">
        <f>ROUNDUP((K4*M26)+(K5*M26*0.75)+(K6*(M26*2)),2)</f>
        <v>0</v>
      </c>
      <c r="M26" s="47">
        <v>1</v>
      </c>
      <c r="N26" s="52">
        <f>ROUNDUP(M26*0.75,2)</f>
        <v>0.75</v>
      </c>
      <c r="O26" s="53"/>
      <c r="P26" s="73" t="s">
        <v>35</v>
      </c>
    </row>
    <row r="27" spans="1:16" ht="18.75" customHeight="1" x14ac:dyDescent="0.15">
      <c r="A27" s="226"/>
      <c r="B27" s="46"/>
      <c r="C27" s="46" t="s">
        <v>88</v>
      </c>
      <c r="D27" s="47">
        <v>2</v>
      </c>
      <c r="E27" s="48" t="s">
        <v>28</v>
      </c>
      <c r="F27" s="48">
        <f>ROUNDUP(D27*0.75,2)</f>
        <v>1.5</v>
      </c>
      <c r="G27" s="49">
        <f>ROUNDUP((K4*D27)+(K5*D27*0.75)+(K6*(D27*2)),0)</f>
        <v>0</v>
      </c>
      <c r="H27" s="49">
        <f>G27</f>
        <v>0</v>
      </c>
      <c r="I27" s="222"/>
      <c r="J27" s="222"/>
      <c r="K27" s="50"/>
      <c r="L27" s="51"/>
      <c r="M27" s="47"/>
      <c r="N27" s="52"/>
      <c r="O27" s="53" t="s">
        <v>89</v>
      </c>
      <c r="P27" s="73"/>
    </row>
    <row r="28" spans="1:16" ht="18.75" customHeight="1" x14ac:dyDescent="0.15">
      <c r="A28" s="226"/>
      <c r="B28" s="46"/>
      <c r="C28" s="46"/>
      <c r="D28" s="47"/>
      <c r="E28" s="48"/>
      <c r="F28" s="48"/>
      <c r="G28" s="49"/>
      <c r="H28" s="49"/>
      <c r="I28" s="222"/>
      <c r="J28" s="222"/>
      <c r="K28" s="50"/>
      <c r="L28" s="51"/>
      <c r="M28" s="47"/>
      <c r="N28" s="52"/>
      <c r="O28" s="53"/>
      <c r="P28" s="73"/>
    </row>
    <row r="29" spans="1:16" ht="18.75" customHeight="1" x14ac:dyDescent="0.15">
      <c r="A29" s="226"/>
      <c r="B29" s="55"/>
      <c r="C29" s="55"/>
      <c r="D29" s="56"/>
      <c r="E29" s="57"/>
      <c r="F29" s="57"/>
      <c r="G29" s="58"/>
      <c r="H29" s="58"/>
      <c r="I29" s="223"/>
      <c r="J29" s="223"/>
      <c r="K29" s="59"/>
      <c r="L29" s="60"/>
      <c r="M29" s="56"/>
      <c r="N29" s="61"/>
      <c r="O29" s="62"/>
      <c r="P29" s="74"/>
    </row>
    <row r="30" spans="1:16" ht="18.75" customHeight="1" x14ac:dyDescent="0.15">
      <c r="A30" s="226"/>
      <c r="B30" s="46" t="s">
        <v>56</v>
      </c>
      <c r="C30" s="46" t="s">
        <v>107</v>
      </c>
      <c r="D30" s="47">
        <v>20</v>
      </c>
      <c r="E30" s="48" t="s">
        <v>28</v>
      </c>
      <c r="F30" s="48">
        <f>ROUNDUP(D30*0.75,2)</f>
        <v>15</v>
      </c>
      <c r="G30" s="49">
        <f>ROUNDUP((K4*D30)+(K5*D30*0.75)+(K6*(D30*2)),0)</f>
        <v>0</v>
      </c>
      <c r="H30" s="49">
        <f>G30+(G30*10/100)</f>
        <v>0</v>
      </c>
      <c r="I30" s="220" t="s">
        <v>57</v>
      </c>
      <c r="J30" s="221"/>
      <c r="K30" s="50" t="s">
        <v>31</v>
      </c>
      <c r="L30" s="51">
        <f>ROUNDUP((K4*M30)+(K5*M30*0.75)+(K6*(M30*2)),2)</f>
        <v>0</v>
      </c>
      <c r="M30" s="47">
        <v>100</v>
      </c>
      <c r="N30" s="52">
        <f>ROUNDUP(M30*0.75,2)</f>
        <v>75</v>
      </c>
      <c r="O30" s="53"/>
      <c r="P30" s="73"/>
    </row>
    <row r="31" spans="1:16" ht="18.75" customHeight="1" x14ac:dyDescent="0.15">
      <c r="A31" s="226"/>
      <c r="B31" s="46"/>
      <c r="C31" s="46" t="s">
        <v>108</v>
      </c>
      <c r="D31" s="47">
        <v>3</v>
      </c>
      <c r="E31" s="48" t="s">
        <v>28</v>
      </c>
      <c r="F31" s="48">
        <f>ROUNDUP(D31*0.75,2)</f>
        <v>2.25</v>
      </c>
      <c r="G31" s="49">
        <f>ROUNDUP((K4*D31)+(K5*D31*0.75)+(K6*(D31*2)),0)</f>
        <v>0</v>
      </c>
      <c r="H31" s="49">
        <f>G31</f>
        <v>0</v>
      </c>
      <c r="I31" s="222"/>
      <c r="J31" s="222"/>
      <c r="K31" s="50" t="s">
        <v>60</v>
      </c>
      <c r="L31" s="51">
        <f>ROUNDUP((K4*M31)+(K5*M31*0.75)+(K6*(M31*2)),2)</f>
        <v>0</v>
      </c>
      <c r="M31" s="47">
        <v>3</v>
      </c>
      <c r="N31" s="52">
        <f>ROUNDUP(M31*0.75,2)</f>
        <v>2.25</v>
      </c>
      <c r="O31" s="53" t="s">
        <v>36</v>
      </c>
      <c r="P31" s="73"/>
    </row>
    <row r="32" spans="1:16" ht="18.75" customHeight="1" x14ac:dyDescent="0.15">
      <c r="A32" s="226"/>
      <c r="B32" s="46"/>
      <c r="C32" s="46"/>
      <c r="D32" s="47"/>
      <c r="E32" s="48"/>
      <c r="F32" s="48"/>
      <c r="G32" s="49"/>
      <c r="H32" s="49"/>
      <c r="I32" s="222"/>
      <c r="J32" s="222"/>
      <c r="K32" s="50"/>
      <c r="L32" s="51"/>
      <c r="M32" s="47"/>
      <c r="N32" s="52"/>
      <c r="O32" s="53"/>
      <c r="P32" s="73"/>
    </row>
    <row r="33" spans="1:16" ht="18.75" customHeight="1" thickBot="1" x14ac:dyDescent="0.2">
      <c r="A33" s="227"/>
      <c r="B33" s="64"/>
      <c r="C33" s="64"/>
      <c r="D33" s="65"/>
      <c r="E33" s="66"/>
      <c r="F33" s="66"/>
      <c r="G33" s="67"/>
      <c r="H33" s="67"/>
      <c r="I33" s="224"/>
      <c r="J33" s="224"/>
      <c r="K33" s="68"/>
      <c r="L33" s="69"/>
      <c r="M33" s="65"/>
      <c r="N33" s="70"/>
      <c r="O33" s="71"/>
      <c r="P33" s="75"/>
    </row>
  </sheetData>
  <mergeCells count="13">
    <mergeCell ref="I30:J33"/>
    <mergeCell ref="A9:A33"/>
    <mergeCell ref="I8:J8"/>
    <mergeCell ref="K8:L8"/>
    <mergeCell ref="I9:J13"/>
    <mergeCell ref="I14:J24"/>
    <mergeCell ref="I25: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66</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67</v>
      </c>
      <c r="C9" s="38" t="s">
        <v>68</v>
      </c>
      <c r="D9" s="77">
        <v>0.5</v>
      </c>
      <c r="E9" s="40" t="s">
        <v>40</v>
      </c>
      <c r="F9" s="40">
        <f>ROUNDUP(D9*0.75,2)</f>
        <v>0.38</v>
      </c>
      <c r="G9" s="41">
        <f>ROUNDUP((K4*D9)+(K5*D9*0.75)+(K6*(D9*2)),0)</f>
        <v>0</v>
      </c>
      <c r="H9" s="41">
        <f>G9</f>
        <v>0</v>
      </c>
      <c r="I9" s="232"/>
      <c r="J9" s="233"/>
      <c r="K9" s="42" t="s">
        <v>51</v>
      </c>
      <c r="L9" s="43">
        <f>ROUNDUP((K4*M9)+(K5*M9*0.75)+(K6*(M9*2)),2)</f>
        <v>0</v>
      </c>
      <c r="M9" s="39">
        <v>110</v>
      </c>
      <c r="N9" s="44">
        <f>ROUNDUP(M9*0.75,2)</f>
        <v>82.5</v>
      </c>
      <c r="O9" s="45" t="s">
        <v>69</v>
      </c>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70</v>
      </c>
      <c r="C12" s="46" t="s">
        <v>72</v>
      </c>
      <c r="D12" s="47">
        <v>1</v>
      </c>
      <c r="E12" s="48" t="s">
        <v>53</v>
      </c>
      <c r="F12" s="48">
        <f>ROUNDUP(D12*0.75,2)</f>
        <v>0.75</v>
      </c>
      <c r="G12" s="49">
        <f>ROUNDUP((K4*D12)+(K5*D12*0.75)+(K6*(D12*2)),0)</f>
        <v>0</v>
      </c>
      <c r="H12" s="49">
        <f>G12</f>
        <v>0</v>
      </c>
      <c r="I12" s="220" t="s">
        <v>71</v>
      </c>
      <c r="J12" s="221"/>
      <c r="K12" s="50" t="s">
        <v>37</v>
      </c>
      <c r="L12" s="51">
        <f>ROUNDUP((K4*M12)+(K5*M12*0.75)+(K6*(M12*2)),2)</f>
        <v>0</v>
      </c>
      <c r="M12" s="47">
        <v>0.5</v>
      </c>
      <c r="N12" s="52">
        <f t="shared" ref="N12:N17" si="0">ROUNDUP(M12*0.75,2)</f>
        <v>0.38</v>
      </c>
      <c r="O12" s="53" t="s">
        <v>36</v>
      </c>
      <c r="P12" s="73"/>
    </row>
    <row r="13" spans="1:17" ht="18.75" customHeight="1" x14ac:dyDescent="0.15">
      <c r="A13" s="226"/>
      <c r="B13" s="46"/>
      <c r="C13" s="46" t="s">
        <v>23</v>
      </c>
      <c r="D13" s="47">
        <v>10</v>
      </c>
      <c r="E13" s="48" t="s">
        <v>28</v>
      </c>
      <c r="F13" s="48">
        <f>ROUNDUP(D13*0.75,2)</f>
        <v>7.5</v>
      </c>
      <c r="G13" s="49">
        <f>ROUNDUP((K4*D13)+(K5*D13*0.75)+(K6*(D13*2)),0)</f>
        <v>0</v>
      </c>
      <c r="H13" s="49">
        <f>G13+(G13*6/100)</f>
        <v>0</v>
      </c>
      <c r="I13" s="222"/>
      <c r="J13" s="222"/>
      <c r="K13" s="50" t="s">
        <v>33</v>
      </c>
      <c r="L13" s="51">
        <f>ROUNDUP((K4*M13)+(K5*M13*0.75)+(K6*(M13*2)),2)</f>
        <v>0</v>
      </c>
      <c r="M13" s="47">
        <v>0.1</v>
      </c>
      <c r="N13" s="52">
        <f t="shared" si="0"/>
        <v>0.08</v>
      </c>
      <c r="O13" s="53"/>
      <c r="P13" s="73"/>
    </row>
    <row r="14" spans="1:17" ht="18.75" customHeight="1" x14ac:dyDescent="0.15">
      <c r="A14" s="226"/>
      <c r="B14" s="46"/>
      <c r="C14" s="46" t="s">
        <v>74</v>
      </c>
      <c r="D14" s="47">
        <v>0.5</v>
      </c>
      <c r="E14" s="48" t="s">
        <v>28</v>
      </c>
      <c r="F14" s="48">
        <f>ROUNDUP(D14*0.75,2)</f>
        <v>0.38</v>
      </c>
      <c r="G14" s="49">
        <f>ROUNDUP((K4*D14)+(K5*D14*0.75)+(K6*(D14*2)),0)</f>
        <v>0</v>
      </c>
      <c r="H14" s="49">
        <f>G14+(G14*10/100)</f>
        <v>0</v>
      </c>
      <c r="I14" s="222"/>
      <c r="J14" s="222"/>
      <c r="K14" s="50" t="s">
        <v>75</v>
      </c>
      <c r="L14" s="51">
        <f>ROUNDUP((K4*M14)+(K5*M14*0.75)+(K6*(M14*2)),2)</f>
        <v>0</v>
      </c>
      <c r="M14" s="47">
        <v>0.01</v>
      </c>
      <c r="N14" s="52">
        <f t="shared" si="0"/>
        <v>0.01</v>
      </c>
      <c r="O14" s="53"/>
      <c r="P14" s="73"/>
    </row>
    <row r="15" spans="1:17" ht="18.75" customHeight="1" x14ac:dyDescent="0.15">
      <c r="A15" s="226"/>
      <c r="B15" s="46"/>
      <c r="C15" s="46" t="s">
        <v>73</v>
      </c>
      <c r="D15" s="47">
        <v>20</v>
      </c>
      <c r="E15" s="48" t="s">
        <v>28</v>
      </c>
      <c r="F15" s="48">
        <f>ROUNDUP(D15*0.75,2)</f>
        <v>15</v>
      </c>
      <c r="G15" s="49">
        <f>ROUNDUP((K4*D15)+(K5*D15*0.75)+(K6*(D15*2)),0)</f>
        <v>0</v>
      </c>
      <c r="H15" s="49">
        <f>G15+(G15*3/100)</f>
        <v>0</v>
      </c>
      <c r="I15" s="222"/>
      <c r="J15" s="222"/>
      <c r="K15" s="50" t="s">
        <v>49</v>
      </c>
      <c r="L15" s="51">
        <f>ROUNDUP((K4*M15)+(K5*M15*0.75)+(K6*(M15*2)),2)</f>
        <v>0</v>
      </c>
      <c r="M15" s="47">
        <v>3</v>
      </c>
      <c r="N15" s="52">
        <f t="shared" si="0"/>
        <v>2.25</v>
      </c>
      <c r="O15" s="53"/>
      <c r="P15" s="73" t="s">
        <v>35</v>
      </c>
    </row>
    <row r="16" spans="1:17" ht="18.75" customHeight="1" x14ac:dyDescent="0.15">
      <c r="A16" s="226"/>
      <c r="B16" s="46"/>
      <c r="C16" s="46"/>
      <c r="D16" s="47"/>
      <c r="E16" s="48"/>
      <c r="F16" s="48"/>
      <c r="G16" s="49"/>
      <c r="H16" s="49"/>
      <c r="I16" s="222"/>
      <c r="J16" s="222"/>
      <c r="K16" s="50" t="s">
        <v>37</v>
      </c>
      <c r="L16" s="51">
        <f>ROUNDUP((K4*M16)+(K5*M16*0.75)+(K6*(M16*2)),2)</f>
        <v>0</v>
      </c>
      <c r="M16" s="47">
        <v>1</v>
      </c>
      <c r="N16" s="52">
        <f t="shared" si="0"/>
        <v>0.75</v>
      </c>
      <c r="O16" s="53"/>
      <c r="P16" s="73"/>
    </row>
    <row r="17" spans="1:16" ht="18.75" customHeight="1" x14ac:dyDescent="0.15">
      <c r="A17" s="226"/>
      <c r="B17" s="46"/>
      <c r="C17" s="46"/>
      <c r="D17" s="47"/>
      <c r="E17" s="48"/>
      <c r="F17" s="48"/>
      <c r="G17" s="49"/>
      <c r="H17" s="49"/>
      <c r="I17" s="222"/>
      <c r="J17" s="222"/>
      <c r="K17" s="50" t="s">
        <v>76</v>
      </c>
      <c r="L17" s="51">
        <f>ROUNDUP((K4*M17)+(K5*M17*0.75)+(K6*(M17*2)),2)</f>
        <v>0</v>
      </c>
      <c r="M17" s="47">
        <v>10</v>
      </c>
      <c r="N17" s="52">
        <f t="shared" si="0"/>
        <v>7.5</v>
      </c>
      <c r="O17" s="53"/>
      <c r="P17" s="73" t="s">
        <v>77</v>
      </c>
    </row>
    <row r="18" spans="1:16" ht="18.75" customHeight="1" x14ac:dyDescent="0.15">
      <c r="A18" s="226"/>
      <c r="B18" s="46"/>
      <c r="C18" s="46"/>
      <c r="D18" s="47"/>
      <c r="E18" s="48"/>
      <c r="F18" s="48"/>
      <c r="G18" s="49"/>
      <c r="H18" s="49"/>
      <c r="I18" s="222"/>
      <c r="J18" s="222"/>
      <c r="K18" s="50"/>
      <c r="L18" s="51"/>
      <c r="M18" s="47"/>
      <c r="N18" s="52"/>
      <c r="O18" s="53"/>
      <c r="P18" s="73"/>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46"/>
      <c r="C20" s="46"/>
      <c r="D20" s="47"/>
      <c r="E20" s="48"/>
      <c r="F20" s="48"/>
      <c r="G20" s="49"/>
      <c r="H20" s="49"/>
      <c r="I20" s="222"/>
      <c r="J20" s="222"/>
      <c r="K20" s="50"/>
      <c r="L20" s="51"/>
      <c r="M20" s="47"/>
      <c r="N20" s="52"/>
      <c r="O20" s="53"/>
      <c r="P20" s="73"/>
    </row>
    <row r="21" spans="1:16" ht="18.75" customHeight="1" x14ac:dyDescent="0.15">
      <c r="A21" s="226"/>
      <c r="B21" s="46"/>
      <c r="C21" s="46"/>
      <c r="D21" s="47"/>
      <c r="E21" s="48"/>
      <c r="F21" s="48"/>
      <c r="G21" s="49"/>
      <c r="H21" s="49"/>
      <c r="I21" s="222"/>
      <c r="J21" s="222"/>
      <c r="K21" s="50"/>
      <c r="L21" s="51"/>
      <c r="M21" s="47"/>
      <c r="N21" s="52"/>
      <c r="O21" s="53"/>
      <c r="P21" s="73"/>
    </row>
    <row r="22" spans="1:16" ht="18.75" customHeight="1" x14ac:dyDescent="0.15">
      <c r="A22" s="226"/>
      <c r="B22" s="46"/>
      <c r="C22" s="46"/>
      <c r="D22" s="47"/>
      <c r="E22" s="48"/>
      <c r="F22" s="48"/>
      <c r="G22" s="49"/>
      <c r="H22" s="49"/>
      <c r="I22" s="222"/>
      <c r="J22" s="222"/>
      <c r="K22" s="50"/>
      <c r="L22" s="51"/>
      <c r="M22" s="47"/>
      <c r="N22" s="52"/>
      <c r="O22" s="53"/>
      <c r="P22" s="73"/>
    </row>
    <row r="23" spans="1:16" ht="18.75" customHeight="1" x14ac:dyDescent="0.15">
      <c r="A23" s="226"/>
      <c r="B23" s="55"/>
      <c r="C23" s="55"/>
      <c r="D23" s="56"/>
      <c r="E23" s="57"/>
      <c r="F23" s="57"/>
      <c r="G23" s="58"/>
      <c r="H23" s="58"/>
      <c r="I23" s="223"/>
      <c r="J23" s="223"/>
      <c r="K23" s="59"/>
      <c r="L23" s="60"/>
      <c r="M23" s="56"/>
      <c r="N23" s="61"/>
      <c r="O23" s="62"/>
      <c r="P23" s="74"/>
    </row>
    <row r="24" spans="1:16" ht="18.75" customHeight="1" x14ac:dyDescent="0.15">
      <c r="A24" s="226"/>
      <c r="B24" s="46" t="s">
        <v>78</v>
      </c>
      <c r="C24" s="46" t="s">
        <v>80</v>
      </c>
      <c r="D24" s="54">
        <v>0.33333333333333331</v>
      </c>
      <c r="E24" s="48" t="s">
        <v>30</v>
      </c>
      <c r="F24" s="48">
        <f>ROUNDUP(D24*0.75,2)</f>
        <v>0.25</v>
      </c>
      <c r="G24" s="49">
        <f>ROUNDUP((K4*D24)+(K5*D24*0.75)+(K6*(D24*2)),0)</f>
        <v>0</v>
      </c>
      <c r="H24" s="49">
        <f>G24</f>
        <v>0</v>
      </c>
      <c r="I24" s="220" t="s">
        <v>79</v>
      </c>
      <c r="J24" s="221"/>
      <c r="K24" s="50" t="s">
        <v>31</v>
      </c>
      <c r="L24" s="51">
        <f>ROUNDUP((K4*M24)+(K5*M24*0.75)+(K6*(M24*2)),2)</f>
        <v>0</v>
      </c>
      <c r="M24" s="47">
        <v>30</v>
      </c>
      <c r="N24" s="52">
        <f>ROUNDUP(M24*0.75,2)</f>
        <v>22.5</v>
      </c>
      <c r="O24" s="53" t="s">
        <v>36</v>
      </c>
      <c r="P24" s="73"/>
    </row>
    <row r="25" spans="1:16" ht="18.75" customHeight="1" x14ac:dyDescent="0.15">
      <c r="A25" s="226"/>
      <c r="B25" s="46"/>
      <c r="C25" s="46" t="s">
        <v>81</v>
      </c>
      <c r="D25" s="47">
        <v>20</v>
      </c>
      <c r="E25" s="48" t="s">
        <v>28</v>
      </c>
      <c r="F25" s="48">
        <f>ROUNDUP(D25*0.75,2)</f>
        <v>15</v>
      </c>
      <c r="G25" s="49">
        <f>ROUNDUP((K4*D25)+(K5*D25*0.75)+(K6*(D25*2)),0)</f>
        <v>0</v>
      </c>
      <c r="H25" s="49">
        <f>G25+(G25*10/100)</f>
        <v>0</v>
      </c>
      <c r="I25" s="222"/>
      <c r="J25" s="222"/>
      <c r="K25" s="50" t="s">
        <v>41</v>
      </c>
      <c r="L25" s="51">
        <f>ROUNDUP((K4*M25)+(K5*M25*0.75)+(K6*(M25*2)),2)</f>
        <v>0</v>
      </c>
      <c r="M25" s="47">
        <v>1</v>
      </c>
      <c r="N25" s="52">
        <f>ROUNDUP(M25*0.75,2)</f>
        <v>0.75</v>
      </c>
      <c r="O25" s="53"/>
      <c r="P25" s="73"/>
    </row>
    <row r="26" spans="1:16" ht="18.75" customHeight="1" x14ac:dyDescent="0.15">
      <c r="A26" s="226"/>
      <c r="B26" s="46"/>
      <c r="C26" s="46" t="s">
        <v>24</v>
      </c>
      <c r="D26" s="47">
        <v>10</v>
      </c>
      <c r="E26" s="48" t="s">
        <v>28</v>
      </c>
      <c r="F26" s="48">
        <f>ROUNDUP(D26*0.75,2)</f>
        <v>7.5</v>
      </c>
      <c r="G26" s="49">
        <f>ROUNDUP((K4*D26)+(K5*D26*0.75)+(K6*(D26*2)),0)</f>
        <v>0</v>
      </c>
      <c r="H26" s="49">
        <f>G26+(G26*3/100)</f>
        <v>0</v>
      </c>
      <c r="I26" s="222"/>
      <c r="J26" s="222"/>
      <c r="K26" s="50" t="s">
        <v>42</v>
      </c>
      <c r="L26" s="51">
        <f>ROUNDUP((K4*M26)+(K5*M26*0.75)+(K6*(M26*2)),2)</f>
        <v>0</v>
      </c>
      <c r="M26" s="47">
        <v>1</v>
      </c>
      <c r="N26" s="52">
        <f>ROUNDUP(M26*0.75,2)</f>
        <v>0.75</v>
      </c>
      <c r="O26" s="53"/>
      <c r="P26" s="73"/>
    </row>
    <row r="27" spans="1:16" ht="18.75" customHeight="1" x14ac:dyDescent="0.15">
      <c r="A27" s="226"/>
      <c r="B27" s="46"/>
      <c r="C27" s="46"/>
      <c r="D27" s="47"/>
      <c r="E27" s="48"/>
      <c r="F27" s="48"/>
      <c r="G27" s="49"/>
      <c r="H27" s="49"/>
      <c r="I27" s="222"/>
      <c r="J27" s="222"/>
      <c r="K27" s="50" t="s">
        <v>34</v>
      </c>
      <c r="L27" s="51">
        <f>ROUNDUP((K4*M27)+(K5*M27*0.75)+(K6*(M27*2)),2)</f>
        <v>0</v>
      </c>
      <c r="M27" s="47">
        <v>1.5</v>
      </c>
      <c r="N27" s="52">
        <f>ROUNDUP(M27*0.75,2)</f>
        <v>1.1300000000000001</v>
      </c>
      <c r="O27" s="53"/>
      <c r="P27" s="73" t="s">
        <v>35</v>
      </c>
    </row>
    <row r="28" spans="1:16" ht="18.75" customHeight="1" x14ac:dyDescent="0.15">
      <c r="A28" s="226"/>
      <c r="B28" s="46"/>
      <c r="C28" s="46"/>
      <c r="D28" s="47"/>
      <c r="E28" s="48"/>
      <c r="F28" s="48"/>
      <c r="G28" s="49"/>
      <c r="H28" s="49"/>
      <c r="I28" s="222"/>
      <c r="J28" s="222"/>
      <c r="K28" s="50"/>
      <c r="L28" s="51"/>
      <c r="M28" s="47"/>
      <c r="N28" s="52"/>
      <c r="O28" s="53"/>
      <c r="P28" s="73"/>
    </row>
    <row r="29" spans="1:16" ht="18.75" customHeight="1" x14ac:dyDescent="0.15">
      <c r="A29" s="226"/>
      <c r="B29" s="55"/>
      <c r="C29" s="55"/>
      <c r="D29" s="56"/>
      <c r="E29" s="57"/>
      <c r="F29" s="57"/>
      <c r="G29" s="58"/>
      <c r="H29" s="58"/>
      <c r="I29" s="223"/>
      <c r="J29" s="223"/>
      <c r="K29" s="59"/>
      <c r="L29" s="60"/>
      <c r="M29" s="56"/>
      <c r="N29" s="61"/>
      <c r="O29" s="62"/>
      <c r="P29" s="74"/>
    </row>
    <row r="30" spans="1:16" ht="18.75" customHeight="1" x14ac:dyDescent="0.15">
      <c r="A30" s="226"/>
      <c r="B30" s="46" t="s">
        <v>82</v>
      </c>
      <c r="C30" s="46" t="s">
        <v>83</v>
      </c>
      <c r="D30" s="47">
        <v>2</v>
      </c>
      <c r="E30" s="48" t="s">
        <v>30</v>
      </c>
      <c r="F30" s="48">
        <f>ROUNDUP(D30*0.75,2)</f>
        <v>1.5</v>
      </c>
      <c r="G30" s="49">
        <f>ROUNDUP((K4*D30)+(K5*D30*0.75)+(K6*(D30*2)),0)</f>
        <v>0</v>
      </c>
      <c r="H30" s="49">
        <f>G30</f>
        <v>0</v>
      </c>
      <c r="I30" s="220" t="s">
        <v>57</v>
      </c>
      <c r="J30" s="221"/>
      <c r="K30" s="50" t="s">
        <v>31</v>
      </c>
      <c r="L30" s="51">
        <f>ROUNDUP((K4*M30)+(K5*M30*0.75)+(K6*(M30*2)),2)</f>
        <v>0</v>
      </c>
      <c r="M30" s="47">
        <v>100</v>
      </c>
      <c r="N30" s="52">
        <f>ROUNDUP(M30*0.75,2)</f>
        <v>75</v>
      </c>
      <c r="O30" s="53" t="s">
        <v>35</v>
      </c>
      <c r="P30" s="73"/>
    </row>
    <row r="31" spans="1:16" ht="18.75" customHeight="1" x14ac:dyDescent="0.15">
      <c r="A31" s="226"/>
      <c r="B31" s="46"/>
      <c r="C31" s="46" t="s">
        <v>84</v>
      </c>
      <c r="D31" s="47">
        <v>3</v>
      </c>
      <c r="E31" s="48" t="s">
        <v>28</v>
      </c>
      <c r="F31" s="48">
        <f>ROUNDUP(D31*0.75,2)</f>
        <v>2.25</v>
      </c>
      <c r="G31" s="49">
        <f>ROUNDUP((K4*D31)+(K5*D31*0.75)+(K6*(D31*2)),0)</f>
        <v>0</v>
      </c>
      <c r="H31" s="49">
        <f>G31+(G31*40/100)</f>
        <v>0</v>
      </c>
      <c r="I31" s="222"/>
      <c r="J31" s="222"/>
      <c r="K31" s="50" t="s">
        <v>33</v>
      </c>
      <c r="L31" s="51">
        <f>ROUNDUP((K4*M31)+(K5*M31*0.75)+(K6*(M31*2)),2)</f>
        <v>0</v>
      </c>
      <c r="M31" s="47">
        <v>0.1</v>
      </c>
      <c r="N31" s="52">
        <f>ROUNDUP(M31*0.75,2)</f>
        <v>0.08</v>
      </c>
      <c r="O31" s="53"/>
      <c r="P31" s="73"/>
    </row>
    <row r="32" spans="1:16" ht="18.75" customHeight="1" x14ac:dyDescent="0.15">
      <c r="A32" s="226"/>
      <c r="B32" s="46"/>
      <c r="C32" s="46"/>
      <c r="D32" s="47"/>
      <c r="E32" s="48"/>
      <c r="F32" s="48"/>
      <c r="G32" s="49"/>
      <c r="H32" s="49"/>
      <c r="I32" s="222"/>
      <c r="J32" s="222"/>
      <c r="K32" s="50" t="s">
        <v>34</v>
      </c>
      <c r="L32" s="51">
        <f>ROUNDUP((K4*M32)+(K5*M32*0.75)+(K6*(M32*2)),2)</f>
        <v>0</v>
      </c>
      <c r="M32" s="47">
        <v>0.5</v>
      </c>
      <c r="N32" s="52">
        <f>ROUNDUP(M32*0.75,2)</f>
        <v>0.38</v>
      </c>
      <c r="O32" s="53"/>
      <c r="P32" s="73" t="s">
        <v>35</v>
      </c>
    </row>
    <row r="33" spans="1:16" ht="18.75" customHeight="1" x14ac:dyDescent="0.15">
      <c r="A33" s="226"/>
      <c r="B33" s="46"/>
      <c r="C33" s="46"/>
      <c r="D33" s="47"/>
      <c r="E33" s="48"/>
      <c r="F33" s="48"/>
      <c r="G33" s="49"/>
      <c r="H33" s="49"/>
      <c r="I33" s="222"/>
      <c r="J33" s="222"/>
      <c r="K33" s="50"/>
      <c r="L33" s="51"/>
      <c r="M33" s="47"/>
      <c r="N33" s="52"/>
      <c r="O33" s="53"/>
      <c r="P33" s="73"/>
    </row>
    <row r="34" spans="1:16" ht="18.75" customHeight="1" x14ac:dyDescent="0.15">
      <c r="A34" s="226"/>
      <c r="B34" s="55"/>
      <c r="C34" s="55"/>
      <c r="D34" s="56"/>
      <c r="E34" s="57"/>
      <c r="F34" s="57"/>
      <c r="G34" s="58"/>
      <c r="H34" s="58"/>
      <c r="I34" s="223"/>
      <c r="J34" s="223"/>
      <c r="K34" s="59"/>
      <c r="L34" s="60"/>
      <c r="M34" s="56"/>
      <c r="N34" s="61"/>
      <c r="O34" s="62"/>
      <c r="P34" s="74"/>
    </row>
    <row r="35" spans="1:16" ht="18.75" customHeight="1" x14ac:dyDescent="0.15">
      <c r="A35" s="226"/>
      <c r="B35" s="46" t="s">
        <v>85</v>
      </c>
      <c r="C35" s="46" t="s">
        <v>87</v>
      </c>
      <c r="D35" s="54">
        <v>0.125</v>
      </c>
      <c r="E35" s="48" t="s">
        <v>30</v>
      </c>
      <c r="F35" s="48">
        <f>ROUNDUP(D35*0.75,2)</f>
        <v>9.9999999999999992E-2</v>
      </c>
      <c r="G35" s="49">
        <f>ROUNDUP((K4*D35)+(K5*D35*0.75)+(K6*(D35*2)),0)</f>
        <v>0</v>
      </c>
      <c r="H35" s="49">
        <f>G35</f>
        <v>0</v>
      </c>
      <c r="I35" s="220" t="s">
        <v>86</v>
      </c>
      <c r="J35" s="221"/>
      <c r="K35" s="50"/>
      <c r="L35" s="51"/>
      <c r="M35" s="47"/>
      <c r="N35" s="52"/>
      <c r="O35" s="53"/>
      <c r="P35" s="73"/>
    </row>
    <row r="36" spans="1:16" ht="18.75" customHeight="1" x14ac:dyDescent="0.15">
      <c r="A36" s="226"/>
      <c r="B36" s="46"/>
      <c r="C36" s="46"/>
      <c r="D36" s="47"/>
      <c r="E36" s="48"/>
      <c r="F36" s="48"/>
      <c r="G36" s="49"/>
      <c r="H36" s="49"/>
      <c r="I36" s="222"/>
      <c r="J36" s="222"/>
      <c r="K36" s="50"/>
      <c r="L36" s="51"/>
      <c r="M36" s="47"/>
      <c r="N36" s="52"/>
      <c r="O36" s="53"/>
      <c r="P36" s="73"/>
    </row>
    <row r="37" spans="1:16" ht="18.75" customHeight="1" thickBot="1" x14ac:dyDescent="0.2">
      <c r="A37" s="227"/>
      <c r="B37" s="64"/>
      <c r="C37" s="64"/>
      <c r="D37" s="65"/>
      <c r="E37" s="66"/>
      <c r="F37" s="66"/>
      <c r="G37" s="67"/>
      <c r="H37" s="67"/>
      <c r="I37" s="224"/>
      <c r="J37" s="224"/>
      <c r="K37" s="68"/>
      <c r="L37" s="69"/>
      <c r="M37" s="65"/>
      <c r="N37" s="70"/>
      <c r="O37" s="71"/>
      <c r="P37" s="75"/>
    </row>
  </sheetData>
  <mergeCells count="14">
    <mergeCell ref="I30:J34"/>
    <mergeCell ref="I35:J37"/>
    <mergeCell ref="A9:A37"/>
    <mergeCell ref="I8:J8"/>
    <mergeCell ref="K8:L8"/>
    <mergeCell ref="I9:J11"/>
    <mergeCell ref="I12:J23"/>
    <mergeCell ref="I24: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4"/>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96</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97</v>
      </c>
      <c r="C9" s="38" t="s">
        <v>99</v>
      </c>
      <c r="D9" s="77">
        <v>0.5</v>
      </c>
      <c r="E9" s="40" t="s">
        <v>40</v>
      </c>
      <c r="F9" s="40">
        <f>ROUNDUP(D9*0.75,2)</f>
        <v>0.38</v>
      </c>
      <c r="G9" s="41">
        <f>ROUNDUP((K4*D9)+(K5*D9*0.75)+(K6*(D9*2)),0)</f>
        <v>0</v>
      </c>
      <c r="H9" s="41">
        <f>G9</f>
        <v>0</v>
      </c>
      <c r="I9" s="232" t="s">
        <v>98</v>
      </c>
      <c r="J9" s="233"/>
      <c r="K9" s="42" t="s">
        <v>51</v>
      </c>
      <c r="L9" s="43">
        <f>ROUNDUP((K4*M9)+(K5*M9*0.75)+(K6*(M9*2)),2)</f>
        <v>0</v>
      </c>
      <c r="M9" s="39">
        <v>110</v>
      </c>
      <c r="N9" s="44">
        <f>ROUNDUP(M9*0.75,2)</f>
        <v>82.5</v>
      </c>
      <c r="O9" s="45" t="s">
        <v>36</v>
      </c>
      <c r="P9" s="72"/>
    </row>
    <row r="10" spans="1:17" ht="18.75" customHeight="1" x14ac:dyDescent="0.15">
      <c r="A10" s="226"/>
      <c r="B10" s="46"/>
      <c r="C10" s="46"/>
      <c r="D10" s="47"/>
      <c r="E10" s="48"/>
      <c r="F10" s="48"/>
      <c r="G10" s="49"/>
      <c r="H10" s="49"/>
      <c r="I10" s="222"/>
      <c r="J10" s="222"/>
      <c r="K10" s="50" t="s">
        <v>31</v>
      </c>
      <c r="L10" s="51">
        <f>ROUNDUP((K4*M10)+(K5*M10*0.75)+(K6*(M10*2)),2)</f>
        <v>0</v>
      </c>
      <c r="M10" s="47">
        <v>1.5</v>
      </c>
      <c r="N10" s="52">
        <f>ROUNDUP(M10*0.75,2)</f>
        <v>1.1300000000000001</v>
      </c>
      <c r="O10" s="53"/>
      <c r="P10" s="73"/>
    </row>
    <row r="11" spans="1:17" ht="18.75" customHeight="1" x14ac:dyDescent="0.15">
      <c r="A11" s="226"/>
      <c r="B11" s="46"/>
      <c r="C11" s="46"/>
      <c r="D11" s="47"/>
      <c r="E11" s="48"/>
      <c r="F11" s="48"/>
      <c r="G11" s="49"/>
      <c r="H11" s="49"/>
      <c r="I11" s="222"/>
      <c r="J11" s="222"/>
      <c r="K11" s="50" t="s">
        <v>34</v>
      </c>
      <c r="L11" s="51">
        <f>ROUNDUP((K4*M11)+(K5*M11*0.75)+(K6*(M11*2)),2)</f>
        <v>0</v>
      </c>
      <c r="M11" s="47">
        <v>1</v>
      </c>
      <c r="N11" s="52">
        <f>ROUNDUP(M11*0.75,2)</f>
        <v>0.75</v>
      </c>
      <c r="O11" s="53"/>
      <c r="P11" s="73" t="s">
        <v>35</v>
      </c>
    </row>
    <row r="12" spans="1:17" ht="18.75" customHeight="1" x14ac:dyDescent="0.15">
      <c r="A12" s="226"/>
      <c r="B12" s="46"/>
      <c r="C12" s="46"/>
      <c r="D12" s="47"/>
      <c r="E12" s="48"/>
      <c r="F12" s="48"/>
      <c r="G12" s="49"/>
      <c r="H12" s="49"/>
      <c r="I12" s="222"/>
      <c r="J12" s="222"/>
      <c r="K12" s="50"/>
      <c r="L12" s="51"/>
      <c r="M12" s="47"/>
      <c r="N12" s="52"/>
      <c r="O12" s="53"/>
      <c r="P12" s="73"/>
    </row>
    <row r="13" spans="1:17" ht="18.75" customHeight="1" x14ac:dyDescent="0.15">
      <c r="A13" s="226"/>
      <c r="B13" s="55"/>
      <c r="C13" s="55"/>
      <c r="D13" s="56"/>
      <c r="E13" s="57"/>
      <c r="F13" s="57"/>
      <c r="G13" s="58"/>
      <c r="H13" s="58"/>
      <c r="I13" s="223"/>
      <c r="J13" s="223"/>
      <c r="K13" s="59"/>
      <c r="L13" s="60"/>
      <c r="M13" s="56"/>
      <c r="N13" s="61"/>
      <c r="O13" s="62"/>
      <c r="P13" s="74"/>
    </row>
    <row r="14" spans="1:17" ht="18.75" customHeight="1" x14ac:dyDescent="0.15">
      <c r="A14" s="226"/>
      <c r="B14" s="46" t="s">
        <v>100</v>
      </c>
      <c r="C14" s="46" t="s">
        <v>102</v>
      </c>
      <c r="D14" s="47">
        <v>20</v>
      </c>
      <c r="E14" s="48" t="s">
        <v>28</v>
      </c>
      <c r="F14" s="48">
        <f>ROUNDUP(D14*0.75,2)</f>
        <v>15</v>
      </c>
      <c r="G14" s="49">
        <f>ROUNDUP((K4*D14)+(K5*D14*0.75)+(K6*(D14*2)),0)</f>
        <v>0</v>
      </c>
      <c r="H14" s="49">
        <f>G14</f>
        <v>0</v>
      </c>
      <c r="I14" s="220" t="s">
        <v>101</v>
      </c>
      <c r="J14" s="221"/>
      <c r="K14" s="50" t="s">
        <v>37</v>
      </c>
      <c r="L14" s="51">
        <f>ROUNDUP((K4*M14)+(K5*M14*0.75)+(K6*(M14*2)),2)</f>
        <v>0</v>
      </c>
      <c r="M14" s="47">
        <v>1</v>
      </c>
      <c r="N14" s="52">
        <f>ROUNDUP(M14*0.75,2)</f>
        <v>0.75</v>
      </c>
      <c r="O14" s="53"/>
      <c r="P14" s="73"/>
    </row>
    <row r="15" spans="1:17" ht="18.75" customHeight="1" x14ac:dyDescent="0.15">
      <c r="A15" s="226"/>
      <c r="B15" s="46"/>
      <c r="C15" s="46" t="s">
        <v>23</v>
      </c>
      <c r="D15" s="47">
        <v>20</v>
      </c>
      <c r="E15" s="48" t="s">
        <v>28</v>
      </c>
      <c r="F15" s="48">
        <f>ROUNDUP(D15*0.75,2)</f>
        <v>15</v>
      </c>
      <c r="G15" s="49">
        <f>ROUNDUP((K4*D15)+(K5*D15*0.75)+(K6*(D15*2)),0)</f>
        <v>0</v>
      </c>
      <c r="H15" s="49">
        <f>G15+(G15*6/100)</f>
        <v>0</v>
      </c>
      <c r="I15" s="222"/>
      <c r="J15" s="222"/>
      <c r="K15" s="50" t="s">
        <v>37</v>
      </c>
      <c r="L15" s="51">
        <f>ROUNDUP((K4*M15)+(K5*M15*0.75)+(K6*(M15*2)),2)</f>
        <v>0</v>
      </c>
      <c r="M15" s="47">
        <v>1</v>
      </c>
      <c r="N15" s="52">
        <f>ROUNDUP(M15*0.75,2)</f>
        <v>0.75</v>
      </c>
      <c r="O15" s="53"/>
      <c r="P15" s="73"/>
    </row>
    <row r="16" spans="1:17" ht="18.75" customHeight="1" x14ac:dyDescent="0.15">
      <c r="A16" s="226"/>
      <c r="B16" s="46"/>
      <c r="C16" s="46" t="s">
        <v>25</v>
      </c>
      <c r="D16" s="47">
        <v>1</v>
      </c>
      <c r="E16" s="48" t="s">
        <v>30</v>
      </c>
      <c r="F16" s="48">
        <f>ROUNDUP(D16*0.75,2)</f>
        <v>0.75</v>
      </c>
      <c r="G16" s="49">
        <f>ROUNDUP((K4*D16)+(K5*D16*0.75)+(K6*(D16*2)),0)</f>
        <v>0</v>
      </c>
      <c r="H16" s="49">
        <f>G16</f>
        <v>0</v>
      </c>
      <c r="I16" s="222"/>
      <c r="J16" s="222"/>
      <c r="K16" s="50" t="s">
        <v>103</v>
      </c>
      <c r="L16" s="51">
        <f>ROUNDUP((K4*M16)+(K5*M16*0.75)+(K6*(M16*2)),2)</f>
        <v>0</v>
      </c>
      <c r="M16" s="47">
        <v>5</v>
      </c>
      <c r="N16" s="52">
        <f>ROUNDUP(M16*0.75,2)</f>
        <v>3.75</v>
      </c>
      <c r="O16" s="53" t="s">
        <v>29</v>
      </c>
      <c r="P16" s="73" t="s">
        <v>36</v>
      </c>
    </row>
    <row r="17" spans="1:16" ht="18.75" customHeight="1" x14ac:dyDescent="0.15">
      <c r="A17" s="226"/>
      <c r="B17" s="46"/>
      <c r="C17" s="46" t="s">
        <v>47</v>
      </c>
      <c r="D17" s="47">
        <v>20</v>
      </c>
      <c r="E17" s="48" t="s">
        <v>28</v>
      </c>
      <c r="F17" s="48">
        <f>ROUNDUP(D17*0.75,2)</f>
        <v>15</v>
      </c>
      <c r="G17" s="49">
        <f>ROUNDUP((K4*D17)+(K5*D17*0.75)+(K6*(D17*2)),0)</f>
        <v>0</v>
      </c>
      <c r="H17" s="49">
        <f>G17+(G17*15/100)</f>
        <v>0</v>
      </c>
      <c r="I17" s="222"/>
      <c r="J17" s="222"/>
      <c r="K17" s="50" t="s">
        <v>33</v>
      </c>
      <c r="L17" s="51">
        <f>ROUNDUP((K4*M17)+(K5*M17*0.75)+(K6*(M17*2)),2)</f>
        <v>0</v>
      </c>
      <c r="M17" s="47">
        <v>0.1</v>
      </c>
      <c r="N17" s="52">
        <f>ROUNDUP(M17*0.75,2)</f>
        <v>0.08</v>
      </c>
      <c r="O17" s="53"/>
      <c r="P17" s="73"/>
    </row>
    <row r="18" spans="1:16" ht="18.75" customHeight="1" x14ac:dyDescent="0.15">
      <c r="A18" s="226"/>
      <c r="B18" s="46"/>
      <c r="C18" s="46"/>
      <c r="D18" s="47"/>
      <c r="E18" s="48"/>
      <c r="F18" s="48"/>
      <c r="G18" s="49"/>
      <c r="H18" s="49"/>
      <c r="I18" s="222"/>
      <c r="J18" s="222"/>
      <c r="K18" s="50" t="s">
        <v>104</v>
      </c>
      <c r="L18" s="51">
        <f>ROUNDUP((K4*M18)+(K5*M18*0.75)+(K6*(M18*2)),2)</f>
        <v>0</v>
      </c>
      <c r="M18" s="47">
        <v>1</v>
      </c>
      <c r="N18" s="52">
        <f>ROUNDUP(M18*0.75,2)</f>
        <v>0.75</v>
      </c>
      <c r="O18" s="53"/>
      <c r="P18" s="73" t="s">
        <v>45</v>
      </c>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46"/>
      <c r="C20" s="46"/>
      <c r="D20" s="47"/>
      <c r="E20" s="48"/>
      <c r="F20" s="48"/>
      <c r="G20" s="49"/>
      <c r="H20" s="49"/>
      <c r="I20" s="222"/>
      <c r="J20" s="222"/>
      <c r="K20" s="50"/>
      <c r="L20" s="51"/>
      <c r="M20" s="47"/>
      <c r="N20" s="52"/>
      <c r="O20" s="53"/>
      <c r="P20" s="73"/>
    </row>
    <row r="21" spans="1:16" ht="18.75" customHeight="1" x14ac:dyDescent="0.15">
      <c r="A21" s="226"/>
      <c r="B21" s="46"/>
      <c r="C21" s="46"/>
      <c r="D21" s="47"/>
      <c r="E21" s="48"/>
      <c r="F21" s="48"/>
      <c r="G21" s="49"/>
      <c r="H21" s="49"/>
      <c r="I21" s="222"/>
      <c r="J21" s="222"/>
      <c r="K21" s="50"/>
      <c r="L21" s="51"/>
      <c r="M21" s="47"/>
      <c r="N21" s="52"/>
      <c r="O21" s="53"/>
      <c r="P21" s="73"/>
    </row>
    <row r="22" spans="1:16" ht="18.75" customHeight="1" x14ac:dyDescent="0.15">
      <c r="A22" s="226"/>
      <c r="B22" s="46"/>
      <c r="C22" s="46"/>
      <c r="D22" s="47"/>
      <c r="E22" s="48"/>
      <c r="F22" s="48"/>
      <c r="G22" s="49"/>
      <c r="H22" s="49"/>
      <c r="I22" s="222"/>
      <c r="J22" s="222"/>
      <c r="K22" s="50"/>
      <c r="L22" s="51"/>
      <c r="M22" s="47"/>
      <c r="N22" s="52"/>
      <c r="O22" s="53"/>
      <c r="P22" s="73"/>
    </row>
    <row r="23" spans="1:16" ht="18.75" customHeight="1" x14ac:dyDescent="0.15">
      <c r="A23" s="226"/>
      <c r="B23" s="46"/>
      <c r="C23" s="46"/>
      <c r="D23" s="47"/>
      <c r="E23" s="48"/>
      <c r="F23" s="48"/>
      <c r="G23" s="49"/>
      <c r="H23" s="49"/>
      <c r="I23" s="222"/>
      <c r="J23" s="222"/>
      <c r="K23" s="50"/>
      <c r="L23" s="51"/>
      <c r="M23" s="47"/>
      <c r="N23" s="52"/>
      <c r="O23" s="53"/>
      <c r="P23" s="73"/>
    </row>
    <row r="24" spans="1:16" ht="18.75" customHeight="1" x14ac:dyDescent="0.15">
      <c r="A24" s="226"/>
      <c r="B24" s="46"/>
      <c r="C24" s="46"/>
      <c r="D24" s="47"/>
      <c r="E24" s="48"/>
      <c r="F24" s="48"/>
      <c r="G24" s="49"/>
      <c r="H24" s="49"/>
      <c r="I24" s="222"/>
      <c r="J24" s="222"/>
      <c r="K24" s="50"/>
      <c r="L24" s="51"/>
      <c r="M24" s="47"/>
      <c r="N24" s="52"/>
      <c r="O24" s="53"/>
      <c r="P24" s="73"/>
    </row>
    <row r="25" spans="1:16" ht="18.75" customHeight="1" x14ac:dyDescent="0.15">
      <c r="A25" s="226"/>
      <c r="B25" s="55"/>
      <c r="C25" s="55"/>
      <c r="D25" s="56"/>
      <c r="E25" s="57"/>
      <c r="F25" s="57"/>
      <c r="G25" s="58"/>
      <c r="H25" s="58"/>
      <c r="I25" s="223"/>
      <c r="J25" s="223"/>
      <c r="K25" s="59"/>
      <c r="L25" s="60"/>
      <c r="M25" s="56"/>
      <c r="N25" s="61"/>
      <c r="O25" s="62"/>
      <c r="P25" s="74"/>
    </row>
    <row r="26" spans="1:16" ht="18.75" customHeight="1" x14ac:dyDescent="0.15">
      <c r="A26" s="226"/>
      <c r="B26" s="46" t="s">
        <v>105</v>
      </c>
      <c r="C26" s="46" t="s">
        <v>52</v>
      </c>
      <c r="D26" s="47">
        <v>30</v>
      </c>
      <c r="E26" s="48" t="s">
        <v>28</v>
      </c>
      <c r="F26" s="48">
        <f>ROUNDUP(D26*0.75,2)</f>
        <v>22.5</v>
      </c>
      <c r="G26" s="49">
        <f>ROUNDUP((K4*D26)+(K5*D26*0.75)+(K6*(D26*2)),0)</f>
        <v>0</v>
      </c>
      <c r="H26" s="49">
        <f>G26+(G26*6/100)</f>
        <v>0</v>
      </c>
      <c r="I26" s="220" t="s">
        <v>106</v>
      </c>
      <c r="J26" s="221"/>
      <c r="K26" s="50" t="s">
        <v>31</v>
      </c>
      <c r="L26" s="51">
        <f>ROUNDUP((K4*M26)+(K5*M26*0.75)+(K6*(M26*2)),2)</f>
        <v>0</v>
      </c>
      <c r="M26" s="47">
        <v>2</v>
      </c>
      <c r="N26" s="52">
        <f>ROUNDUP(M26*0.75,2)</f>
        <v>1.5</v>
      </c>
      <c r="O26" s="53"/>
      <c r="P26" s="73"/>
    </row>
    <row r="27" spans="1:16" ht="18.75" customHeight="1" x14ac:dyDescent="0.15">
      <c r="A27" s="226"/>
      <c r="B27" s="46"/>
      <c r="C27" s="46" t="s">
        <v>24</v>
      </c>
      <c r="D27" s="47">
        <v>10</v>
      </c>
      <c r="E27" s="48" t="s">
        <v>28</v>
      </c>
      <c r="F27" s="48">
        <f>ROUNDUP(D27*0.75,2)</f>
        <v>7.5</v>
      </c>
      <c r="G27" s="49">
        <f>ROUNDUP((K4*D27)+(K5*D27*0.75)+(K6*(D27*2)),0)</f>
        <v>0</v>
      </c>
      <c r="H27" s="49">
        <f>G27+(G27*3/100)</f>
        <v>0</v>
      </c>
      <c r="I27" s="222"/>
      <c r="J27" s="222"/>
      <c r="K27" s="50" t="s">
        <v>34</v>
      </c>
      <c r="L27" s="51">
        <f>ROUNDUP((K4*M27)+(K5*M27*0.75)+(K6*(M27*2)),2)</f>
        <v>0</v>
      </c>
      <c r="M27" s="47">
        <v>1</v>
      </c>
      <c r="N27" s="52">
        <f>ROUNDUP(M27*0.75,2)</f>
        <v>0.75</v>
      </c>
      <c r="O27" s="53"/>
      <c r="P27" s="73" t="s">
        <v>35</v>
      </c>
    </row>
    <row r="28" spans="1:16" ht="18.75" customHeight="1" x14ac:dyDescent="0.15">
      <c r="A28" s="226"/>
      <c r="B28" s="46"/>
      <c r="C28" s="46" t="s">
        <v>88</v>
      </c>
      <c r="D28" s="47">
        <v>2</v>
      </c>
      <c r="E28" s="48" t="s">
        <v>28</v>
      </c>
      <c r="F28" s="48">
        <f>ROUNDUP(D28*0.75,2)</f>
        <v>1.5</v>
      </c>
      <c r="G28" s="49">
        <f>ROUNDUP((K4*D28)+(K5*D28*0.75)+(K6*(D28*2)),0)</f>
        <v>0</v>
      </c>
      <c r="H28" s="49">
        <f>G28</f>
        <v>0</v>
      </c>
      <c r="I28" s="222"/>
      <c r="J28" s="222"/>
      <c r="K28" s="50"/>
      <c r="L28" s="51"/>
      <c r="M28" s="47"/>
      <c r="N28" s="52"/>
      <c r="O28" s="53" t="s">
        <v>89</v>
      </c>
      <c r="P28" s="73"/>
    </row>
    <row r="29" spans="1:16" ht="18.75" customHeight="1" x14ac:dyDescent="0.15">
      <c r="A29" s="226"/>
      <c r="B29" s="46"/>
      <c r="C29" s="46"/>
      <c r="D29" s="47"/>
      <c r="E29" s="48"/>
      <c r="F29" s="48"/>
      <c r="G29" s="49"/>
      <c r="H29" s="49"/>
      <c r="I29" s="222"/>
      <c r="J29" s="222"/>
      <c r="K29" s="50"/>
      <c r="L29" s="51"/>
      <c r="M29" s="47"/>
      <c r="N29" s="52"/>
      <c r="O29" s="53"/>
      <c r="P29" s="73"/>
    </row>
    <row r="30" spans="1:16" ht="18.75" customHeight="1" x14ac:dyDescent="0.15">
      <c r="A30" s="226"/>
      <c r="B30" s="55"/>
      <c r="C30" s="55"/>
      <c r="D30" s="56"/>
      <c r="E30" s="57"/>
      <c r="F30" s="57"/>
      <c r="G30" s="58"/>
      <c r="H30" s="58"/>
      <c r="I30" s="223"/>
      <c r="J30" s="223"/>
      <c r="K30" s="59"/>
      <c r="L30" s="60"/>
      <c r="M30" s="56"/>
      <c r="N30" s="61"/>
      <c r="O30" s="62"/>
      <c r="P30" s="74"/>
    </row>
    <row r="31" spans="1:16" ht="18.75" customHeight="1" x14ac:dyDescent="0.15">
      <c r="A31" s="226"/>
      <c r="B31" s="46" t="s">
        <v>56</v>
      </c>
      <c r="C31" s="46" t="s">
        <v>107</v>
      </c>
      <c r="D31" s="47">
        <v>20</v>
      </c>
      <c r="E31" s="48" t="s">
        <v>28</v>
      </c>
      <c r="F31" s="48">
        <f>ROUNDUP(D31*0.75,2)</f>
        <v>15</v>
      </c>
      <c r="G31" s="49">
        <f>ROUNDUP((K4*D31)+(K5*D31*0.75)+(K6*(D31*2)),0)</f>
        <v>0</v>
      </c>
      <c r="H31" s="49">
        <f>G31+(G31*10/100)</f>
        <v>0</v>
      </c>
      <c r="I31" s="220" t="s">
        <v>57</v>
      </c>
      <c r="J31" s="221"/>
      <c r="K31" s="50" t="s">
        <v>31</v>
      </c>
      <c r="L31" s="51">
        <f>ROUNDUP((K4*M31)+(K5*M31*0.75)+(K6*(M31*2)),2)</f>
        <v>0</v>
      </c>
      <c r="M31" s="47">
        <v>100</v>
      </c>
      <c r="N31" s="52">
        <f>ROUNDUP(M31*0.75,2)</f>
        <v>75</v>
      </c>
      <c r="O31" s="53"/>
      <c r="P31" s="73"/>
    </row>
    <row r="32" spans="1:16" ht="18.75" customHeight="1" x14ac:dyDescent="0.15">
      <c r="A32" s="226"/>
      <c r="B32" s="46"/>
      <c r="C32" s="46" t="s">
        <v>108</v>
      </c>
      <c r="D32" s="47">
        <v>3</v>
      </c>
      <c r="E32" s="48" t="s">
        <v>28</v>
      </c>
      <c r="F32" s="48">
        <f>ROUNDUP(D32*0.75,2)</f>
        <v>2.25</v>
      </c>
      <c r="G32" s="49">
        <f>ROUNDUP((K4*D32)+(K5*D32*0.75)+(K6*(D32*2)),0)</f>
        <v>0</v>
      </c>
      <c r="H32" s="49">
        <f>G32</f>
        <v>0</v>
      </c>
      <c r="I32" s="222"/>
      <c r="J32" s="222"/>
      <c r="K32" s="50" t="s">
        <v>60</v>
      </c>
      <c r="L32" s="51">
        <f>ROUNDUP((K4*M32)+(K5*M32*0.75)+(K6*(M32*2)),2)</f>
        <v>0</v>
      </c>
      <c r="M32" s="47">
        <v>3</v>
      </c>
      <c r="N32" s="52">
        <f>ROUNDUP(M32*0.75,2)</f>
        <v>2.25</v>
      </c>
      <c r="O32" s="53" t="s">
        <v>36</v>
      </c>
      <c r="P32" s="73"/>
    </row>
    <row r="33" spans="1:16" ht="18.75" customHeight="1" x14ac:dyDescent="0.15">
      <c r="A33" s="226"/>
      <c r="B33" s="46"/>
      <c r="C33" s="46"/>
      <c r="D33" s="47"/>
      <c r="E33" s="48"/>
      <c r="F33" s="48"/>
      <c r="G33" s="49"/>
      <c r="H33" s="49"/>
      <c r="I33" s="222"/>
      <c r="J33" s="222"/>
      <c r="K33" s="50"/>
      <c r="L33" s="51"/>
      <c r="M33" s="47"/>
      <c r="N33" s="52"/>
      <c r="O33" s="53"/>
      <c r="P33" s="73"/>
    </row>
    <row r="34" spans="1:16" ht="18.75" customHeight="1" thickBot="1" x14ac:dyDescent="0.2">
      <c r="A34" s="227"/>
      <c r="B34" s="64"/>
      <c r="C34" s="64"/>
      <c r="D34" s="65"/>
      <c r="E34" s="66"/>
      <c r="F34" s="66"/>
      <c r="G34" s="67"/>
      <c r="H34" s="67"/>
      <c r="I34" s="224"/>
      <c r="J34" s="224"/>
      <c r="K34" s="68"/>
      <c r="L34" s="69"/>
      <c r="M34" s="65"/>
      <c r="N34" s="70"/>
      <c r="O34" s="71"/>
      <c r="P34" s="75"/>
    </row>
  </sheetData>
  <mergeCells count="13">
    <mergeCell ref="I31:J34"/>
    <mergeCell ref="A9:A34"/>
    <mergeCell ref="I8:J8"/>
    <mergeCell ref="K8:L8"/>
    <mergeCell ref="I9:J13"/>
    <mergeCell ref="I14:J25"/>
    <mergeCell ref="I26: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2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234" t="s">
        <v>215</v>
      </c>
      <c r="C5" s="234"/>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114</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115</v>
      </c>
      <c r="C9" s="38" t="s">
        <v>91</v>
      </c>
      <c r="D9" s="39">
        <v>20</v>
      </c>
      <c r="E9" s="40" t="s">
        <v>28</v>
      </c>
      <c r="F9" s="40">
        <f t="shared" ref="F9:F16" si="0">ROUNDUP(D9*0.75,2)</f>
        <v>15</v>
      </c>
      <c r="G9" s="41">
        <f>ROUNDUP((K4*D9)+(K5*D9*0.75)+(K6*(D9*2)),0)</f>
        <v>0</v>
      </c>
      <c r="H9" s="41">
        <f>G9</f>
        <v>0</v>
      </c>
      <c r="I9" s="232" t="s">
        <v>116</v>
      </c>
      <c r="J9" s="233"/>
      <c r="K9" s="42" t="s">
        <v>51</v>
      </c>
      <c r="L9" s="43">
        <f>ROUNDUP((K4*M9)+(K5*M9*0.75)+(K6*(M9*2)),2)</f>
        <v>0</v>
      </c>
      <c r="M9" s="39">
        <v>110</v>
      </c>
      <c r="N9" s="44">
        <f>ROUNDUP(M9*0.75,2)</f>
        <v>82.5</v>
      </c>
      <c r="O9" s="45"/>
      <c r="P9" s="72"/>
    </row>
    <row r="10" spans="1:17" ht="18.75" customHeight="1" x14ac:dyDescent="0.15">
      <c r="A10" s="226"/>
      <c r="B10" s="46"/>
      <c r="C10" s="46" t="s">
        <v>23</v>
      </c>
      <c r="D10" s="47">
        <v>30</v>
      </c>
      <c r="E10" s="48" t="s">
        <v>28</v>
      </c>
      <c r="F10" s="48">
        <f t="shared" si="0"/>
        <v>22.5</v>
      </c>
      <c r="G10" s="49">
        <f>ROUNDUP((K4*D10)+(K5*D10*0.75)+(K6*(D10*2)),0)</f>
        <v>0</v>
      </c>
      <c r="H10" s="49">
        <f>G10+(G10*6/100)</f>
        <v>0</v>
      </c>
      <c r="I10" s="222"/>
      <c r="J10" s="222"/>
      <c r="K10" s="50" t="s">
        <v>37</v>
      </c>
      <c r="L10" s="51">
        <f>ROUNDUP((K4*M10)+(K5*M10*0.75)+(K6*(M10*2)),2)</f>
        <v>0</v>
      </c>
      <c r="M10" s="47">
        <v>1</v>
      </c>
      <c r="N10" s="52">
        <f>ROUNDUP(M10*0.75,2)</f>
        <v>0.75</v>
      </c>
      <c r="O10" s="53"/>
      <c r="P10" s="73"/>
    </row>
    <row r="11" spans="1:17" ht="18.75" customHeight="1" x14ac:dyDescent="0.15">
      <c r="A11" s="226"/>
      <c r="B11" s="46"/>
      <c r="C11" s="46" t="s">
        <v>117</v>
      </c>
      <c r="D11" s="47">
        <v>40</v>
      </c>
      <c r="E11" s="48" t="s">
        <v>28</v>
      </c>
      <c r="F11" s="48">
        <f t="shared" si="0"/>
        <v>30</v>
      </c>
      <c r="G11" s="49">
        <f>ROUNDUP((K4*D11)+(K5*D11*0.75)+(K6*(D11*2)),0)</f>
        <v>0</v>
      </c>
      <c r="H11" s="49">
        <f>G11+(G11*10/100)</f>
        <v>0</v>
      </c>
      <c r="I11" s="222"/>
      <c r="J11" s="222"/>
      <c r="K11" s="50" t="s">
        <v>50</v>
      </c>
      <c r="L11" s="51">
        <f>ROUNDUP((K4*M11)+(K5*M11*0.75)+(K6*(M11*2)),2)</f>
        <v>0</v>
      </c>
      <c r="M11" s="47">
        <v>40</v>
      </c>
      <c r="N11" s="52">
        <f>ROUNDUP(M11*0.75,2)</f>
        <v>30</v>
      </c>
      <c r="O11" s="53"/>
      <c r="P11" s="73"/>
    </row>
    <row r="12" spans="1:17" ht="18.75" customHeight="1" x14ac:dyDescent="0.15">
      <c r="A12" s="226"/>
      <c r="B12" s="46"/>
      <c r="C12" s="46" t="s">
        <v>24</v>
      </c>
      <c r="D12" s="47">
        <v>10</v>
      </c>
      <c r="E12" s="48" t="s">
        <v>28</v>
      </c>
      <c r="F12" s="48">
        <f t="shared" si="0"/>
        <v>7.5</v>
      </c>
      <c r="G12" s="49">
        <f>ROUNDUP((K4*D12)+(K5*D12*0.75)+(K6*(D12*2)),0)</f>
        <v>0</v>
      </c>
      <c r="H12" s="49">
        <f>G12+(G12*3/100)</f>
        <v>0</v>
      </c>
      <c r="I12" s="222"/>
      <c r="J12" s="222"/>
      <c r="K12" s="50" t="s">
        <v>103</v>
      </c>
      <c r="L12" s="51">
        <f>ROUNDUP((K4*M12)+(K5*M12*0.75)+(K6*(M12*2)),2)</f>
        <v>0</v>
      </c>
      <c r="M12" s="47">
        <v>2</v>
      </c>
      <c r="N12" s="52">
        <f>ROUNDUP(M12*0.75,2)</f>
        <v>1.5</v>
      </c>
      <c r="O12" s="53"/>
      <c r="P12" s="73" t="s">
        <v>36</v>
      </c>
    </row>
    <row r="13" spans="1:17" ht="18.75" customHeight="1" x14ac:dyDescent="0.15">
      <c r="A13" s="226"/>
      <c r="B13" s="46"/>
      <c r="C13" s="46" t="s">
        <v>118</v>
      </c>
      <c r="D13" s="47">
        <v>9</v>
      </c>
      <c r="E13" s="48" t="s">
        <v>28</v>
      </c>
      <c r="F13" s="48">
        <f t="shared" si="0"/>
        <v>6.75</v>
      </c>
      <c r="G13" s="49">
        <f>ROUNDUP((K4*D13)+(K5*D13*0.75)+(K6*(D13*2)),0)</f>
        <v>0</v>
      </c>
      <c r="H13" s="49">
        <f>G13</f>
        <v>0</v>
      </c>
      <c r="I13" s="222"/>
      <c r="J13" s="222"/>
      <c r="K13" s="50"/>
      <c r="L13" s="51"/>
      <c r="M13" s="47"/>
      <c r="N13" s="52"/>
      <c r="O13" s="53" t="s">
        <v>119</v>
      </c>
      <c r="P13" s="73"/>
    </row>
    <row r="14" spans="1:17" ht="18.75" customHeight="1" x14ac:dyDescent="0.15">
      <c r="A14" s="226"/>
      <c r="B14" s="46"/>
      <c r="C14" s="46" t="s">
        <v>44</v>
      </c>
      <c r="D14" s="47">
        <v>30</v>
      </c>
      <c r="E14" s="48" t="s">
        <v>46</v>
      </c>
      <c r="F14" s="48">
        <f t="shared" si="0"/>
        <v>22.5</v>
      </c>
      <c r="G14" s="49">
        <f>ROUNDUP((K4*D14)+(K5*D14*0.75)+(K6*(D14*2)),0)</f>
        <v>0</v>
      </c>
      <c r="H14" s="49">
        <f>G14</f>
        <v>0</v>
      </c>
      <c r="I14" s="222"/>
      <c r="J14" s="222"/>
      <c r="K14" s="50"/>
      <c r="L14" s="51"/>
      <c r="M14" s="47"/>
      <c r="N14" s="52"/>
      <c r="O14" s="53" t="s">
        <v>45</v>
      </c>
      <c r="P14" s="73"/>
    </row>
    <row r="15" spans="1:17" ht="18.75" customHeight="1" x14ac:dyDescent="0.15">
      <c r="A15" s="226"/>
      <c r="B15" s="46"/>
      <c r="C15" s="46" t="s">
        <v>25</v>
      </c>
      <c r="D15" s="54">
        <v>0.5</v>
      </c>
      <c r="E15" s="48" t="s">
        <v>30</v>
      </c>
      <c r="F15" s="48">
        <f t="shared" si="0"/>
        <v>0.38</v>
      </c>
      <c r="G15" s="49">
        <f>ROUNDUP((K4*D15)+(K5*D15*0.75)+(K6*(D15*2)),0)</f>
        <v>0</v>
      </c>
      <c r="H15" s="49">
        <f>G15</f>
        <v>0</v>
      </c>
      <c r="I15" s="222"/>
      <c r="J15" s="222"/>
      <c r="K15" s="50"/>
      <c r="L15" s="51"/>
      <c r="M15" s="47"/>
      <c r="N15" s="52"/>
      <c r="O15" s="53" t="s">
        <v>29</v>
      </c>
      <c r="P15" s="73"/>
    </row>
    <row r="16" spans="1:17" ht="18.75" customHeight="1" x14ac:dyDescent="0.15">
      <c r="A16" s="226"/>
      <c r="B16" s="46"/>
      <c r="C16" s="46" t="s">
        <v>120</v>
      </c>
      <c r="D16" s="47">
        <v>3</v>
      </c>
      <c r="E16" s="48" t="s">
        <v>28</v>
      </c>
      <c r="F16" s="48">
        <f t="shared" si="0"/>
        <v>2.25</v>
      </c>
      <c r="G16" s="49">
        <f>ROUNDUP((K4*D16)+(K5*D16*0.75)+(K6*(D16*2)),0)</f>
        <v>0</v>
      </c>
      <c r="H16" s="49">
        <f>G16</f>
        <v>0</v>
      </c>
      <c r="I16" s="222"/>
      <c r="J16" s="222"/>
      <c r="K16" s="50"/>
      <c r="L16" s="51"/>
      <c r="M16" s="47"/>
      <c r="N16" s="52"/>
      <c r="O16" s="53" t="s">
        <v>36</v>
      </c>
      <c r="P16" s="73"/>
    </row>
    <row r="17" spans="1:16" ht="18.75" customHeight="1" x14ac:dyDescent="0.15">
      <c r="A17" s="226"/>
      <c r="B17" s="46"/>
      <c r="C17" s="46"/>
      <c r="D17" s="47"/>
      <c r="E17" s="48"/>
      <c r="F17" s="48"/>
      <c r="G17" s="49"/>
      <c r="H17" s="49"/>
      <c r="I17" s="222"/>
      <c r="J17" s="222"/>
      <c r="K17" s="50"/>
      <c r="L17" s="51"/>
      <c r="M17" s="47"/>
      <c r="N17" s="52"/>
      <c r="O17" s="53"/>
      <c r="P17" s="73"/>
    </row>
    <row r="18" spans="1:16" ht="18.75" customHeight="1" x14ac:dyDescent="0.15">
      <c r="A18" s="226"/>
      <c r="B18" s="46"/>
      <c r="C18" s="46"/>
      <c r="D18" s="47"/>
      <c r="E18" s="48"/>
      <c r="F18" s="48"/>
      <c r="G18" s="49"/>
      <c r="H18" s="49"/>
      <c r="I18" s="222"/>
      <c r="J18" s="222"/>
      <c r="K18" s="50"/>
      <c r="L18" s="51"/>
      <c r="M18" s="47"/>
      <c r="N18" s="52"/>
      <c r="O18" s="53"/>
      <c r="P18" s="73"/>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55"/>
      <c r="C20" s="55"/>
      <c r="D20" s="56"/>
      <c r="E20" s="57"/>
      <c r="F20" s="57"/>
      <c r="G20" s="58"/>
      <c r="H20" s="58"/>
      <c r="I20" s="223"/>
      <c r="J20" s="223"/>
      <c r="K20" s="59"/>
      <c r="L20" s="60"/>
      <c r="M20" s="56"/>
      <c r="N20" s="61"/>
      <c r="O20" s="62"/>
      <c r="P20" s="74"/>
    </row>
    <row r="21" spans="1:16" ht="18.75" customHeight="1" x14ac:dyDescent="0.15">
      <c r="A21" s="226"/>
      <c r="B21" s="46" t="s">
        <v>121</v>
      </c>
      <c r="C21" s="46" t="s">
        <v>52</v>
      </c>
      <c r="D21" s="47">
        <v>20</v>
      </c>
      <c r="E21" s="48" t="s">
        <v>28</v>
      </c>
      <c r="F21" s="48">
        <f>ROUNDUP(D21*0.75,2)</f>
        <v>15</v>
      </c>
      <c r="G21" s="49">
        <f>ROUNDUP((K4*D21)+(K5*D21*0.75)+(K6*(D21*2)),0)</f>
        <v>0</v>
      </c>
      <c r="H21" s="49">
        <f>G21+(G21*6/100)</f>
        <v>0</v>
      </c>
      <c r="I21" s="220" t="s">
        <v>122</v>
      </c>
      <c r="J21" s="221"/>
      <c r="K21" s="50" t="s">
        <v>42</v>
      </c>
      <c r="L21" s="51">
        <f>ROUNDUP((K4*M21)+(K5*M21*0.75)+(K6*(M21*2)),2)</f>
        <v>0</v>
      </c>
      <c r="M21" s="47">
        <v>0.3</v>
      </c>
      <c r="N21" s="52">
        <f>ROUNDUP(M21*0.75,2)</f>
        <v>0.23</v>
      </c>
      <c r="O21" s="53"/>
      <c r="P21" s="73"/>
    </row>
    <row r="22" spans="1:16" ht="18.75" customHeight="1" x14ac:dyDescent="0.15">
      <c r="A22" s="226"/>
      <c r="B22" s="46"/>
      <c r="C22" s="46" t="s">
        <v>124</v>
      </c>
      <c r="D22" s="47">
        <v>10</v>
      </c>
      <c r="E22" s="48" t="s">
        <v>28</v>
      </c>
      <c r="F22" s="48">
        <f>ROUNDUP(D22*0.75,2)</f>
        <v>7.5</v>
      </c>
      <c r="G22" s="49">
        <f>ROUNDUP((K4*D22)+(K5*D22*0.75)+(K6*(D22*2)),0)</f>
        <v>0</v>
      </c>
      <c r="H22" s="49">
        <f>G22</f>
        <v>0</v>
      </c>
      <c r="I22" s="222"/>
      <c r="J22" s="222"/>
      <c r="K22" s="50" t="s">
        <v>33</v>
      </c>
      <c r="L22" s="51">
        <f>ROUNDUP((K4*M22)+(K5*M22*0.75)+(K6*(M22*2)),2)</f>
        <v>0</v>
      </c>
      <c r="M22" s="47">
        <v>0.1</v>
      </c>
      <c r="N22" s="52">
        <f>ROUNDUP(M22*0.75,2)</f>
        <v>0.08</v>
      </c>
      <c r="O22" s="53" t="s">
        <v>36</v>
      </c>
      <c r="P22" s="73"/>
    </row>
    <row r="23" spans="1:16" ht="18.75" customHeight="1" x14ac:dyDescent="0.15">
      <c r="A23" s="226"/>
      <c r="B23" s="46"/>
      <c r="C23" s="46" t="s">
        <v>123</v>
      </c>
      <c r="D23" s="47">
        <v>5</v>
      </c>
      <c r="E23" s="48" t="s">
        <v>28</v>
      </c>
      <c r="F23" s="48">
        <f>ROUNDUP(D23*0.75,2)</f>
        <v>3.75</v>
      </c>
      <c r="G23" s="49">
        <f>ROUNDUP((K4*D23)+(K5*D23*0.75)+(K6*(D23*2)),0)</f>
        <v>0</v>
      </c>
      <c r="H23" s="49">
        <f>G23</f>
        <v>0</v>
      </c>
      <c r="I23" s="222"/>
      <c r="J23" s="222"/>
      <c r="K23" s="50" t="s">
        <v>93</v>
      </c>
      <c r="L23" s="51">
        <f>ROUNDUP((K4*M23)+(K5*M23*0.75)+(K6*(M23*2)),2)</f>
        <v>0</v>
      </c>
      <c r="M23" s="47">
        <v>1.5</v>
      </c>
      <c r="N23" s="52">
        <f>ROUNDUP(M23*0.75,2)</f>
        <v>1.1300000000000001</v>
      </c>
      <c r="O23" s="53"/>
      <c r="P23" s="73"/>
    </row>
    <row r="24" spans="1:16" ht="18.75" customHeight="1" x14ac:dyDescent="0.15">
      <c r="A24" s="226"/>
      <c r="B24" s="46"/>
      <c r="C24" s="46"/>
      <c r="D24" s="47"/>
      <c r="E24" s="48"/>
      <c r="F24" s="48"/>
      <c r="G24" s="49"/>
      <c r="H24" s="49"/>
      <c r="I24" s="222"/>
      <c r="J24" s="222"/>
      <c r="K24" s="50" t="s">
        <v>37</v>
      </c>
      <c r="L24" s="51">
        <f>ROUNDUP((K4*M24)+(K5*M24*0.75)+(K6*(M24*2)),2)</f>
        <v>0</v>
      </c>
      <c r="M24" s="47">
        <v>2</v>
      </c>
      <c r="N24" s="52">
        <f>ROUNDUP(M24*0.75,2)</f>
        <v>1.5</v>
      </c>
      <c r="O24" s="53"/>
      <c r="P24" s="73"/>
    </row>
    <row r="25" spans="1:16" ht="18.75" customHeight="1" x14ac:dyDescent="0.15">
      <c r="A25" s="226"/>
      <c r="B25" s="46"/>
      <c r="C25" s="46"/>
      <c r="D25" s="47"/>
      <c r="E25" s="48"/>
      <c r="F25" s="48"/>
      <c r="G25" s="49"/>
      <c r="H25" s="49"/>
      <c r="I25" s="222"/>
      <c r="J25" s="222"/>
      <c r="K25" s="50"/>
      <c r="L25" s="51"/>
      <c r="M25" s="47"/>
      <c r="N25" s="52"/>
      <c r="O25" s="53"/>
      <c r="P25" s="73"/>
    </row>
    <row r="26" spans="1:16" ht="18.75" customHeight="1" x14ac:dyDescent="0.15">
      <c r="A26" s="226"/>
      <c r="B26" s="55"/>
      <c r="C26" s="55"/>
      <c r="D26" s="56"/>
      <c r="E26" s="57"/>
      <c r="F26" s="57"/>
      <c r="G26" s="58"/>
      <c r="H26" s="58"/>
      <c r="I26" s="223"/>
      <c r="J26" s="223"/>
      <c r="K26" s="59"/>
      <c r="L26" s="60"/>
      <c r="M26" s="56"/>
      <c r="N26" s="61"/>
      <c r="O26" s="62"/>
      <c r="P26" s="74"/>
    </row>
    <row r="27" spans="1:16" ht="18.75" customHeight="1" x14ac:dyDescent="0.15">
      <c r="A27" s="226"/>
      <c r="B27" s="46" t="s">
        <v>125</v>
      </c>
      <c r="C27" s="46" t="s">
        <v>87</v>
      </c>
      <c r="D27" s="54">
        <v>0.125</v>
      </c>
      <c r="E27" s="48" t="s">
        <v>30</v>
      </c>
      <c r="F27" s="48">
        <f>ROUNDUP(D27*0.75,2)</f>
        <v>9.9999999999999992E-2</v>
      </c>
      <c r="G27" s="49">
        <f>ROUNDUP((K4*D27)+(K5*D27*0.75)+(K6*(D27*2)),0)</f>
        <v>0</v>
      </c>
      <c r="H27" s="49">
        <f>G27</f>
        <v>0</v>
      </c>
      <c r="I27" s="220" t="s">
        <v>86</v>
      </c>
      <c r="J27" s="221"/>
      <c r="K27" s="50"/>
      <c r="L27" s="51"/>
      <c r="M27" s="47"/>
      <c r="N27" s="52"/>
      <c r="O27" s="53"/>
      <c r="P27" s="73"/>
    </row>
    <row r="28" spans="1:16" ht="18.75" customHeight="1" x14ac:dyDescent="0.15">
      <c r="A28" s="226"/>
      <c r="B28" s="46"/>
      <c r="C28" s="46"/>
      <c r="D28" s="47"/>
      <c r="E28" s="48"/>
      <c r="F28" s="48"/>
      <c r="G28" s="49"/>
      <c r="H28" s="49"/>
      <c r="I28" s="222"/>
      <c r="J28" s="222"/>
      <c r="K28" s="50"/>
      <c r="L28" s="51"/>
      <c r="M28" s="47"/>
      <c r="N28" s="52"/>
      <c r="O28" s="53"/>
      <c r="P28" s="73"/>
    </row>
    <row r="29" spans="1:16" ht="18.75" customHeight="1" thickBot="1" x14ac:dyDescent="0.2">
      <c r="A29" s="227"/>
      <c r="B29" s="64"/>
      <c r="C29" s="64"/>
      <c r="D29" s="65"/>
      <c r="E29" s="66"/>
      <c r="F29" s="66"/>
      <c r="G29" s="67"/>
      <c r="H29" s="67"/>
      <c r="I29" s="224"/>
      <c r="J29" s="224"/>
      <c r="K29" s="68"/>
      <c r="L29" s="69"/>
      <c r="M29" s="65"/>
      <c r="N29" s="70"/>
      <c r="O29" s="71"/>
      <c r="P29" s="75"/>
    </row>
  </sheetData>
  <mergeCells count="13">
    <mergeCell ref="A9:A29"/>
    <mergeCell ref="B5:C5"/>
    <mergeCell ref="I8:J8"/>
    <mergeCell ref="K8:L8"/>
    <mergeCell ref="I9:J20"/>
    <mergeCell ref="I21:J26"/>
    <mergeCell ref="I27: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127</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128</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129</v>
      </c>
      <c r="C9" s="38" t="s">
        <v>131</v>
      </c>
      <c r="D9" s="39">
        <v>40</v>
      </c>
      <c r="E9" s="40" t="s">
        <v>28</v>
      </c>
      <c r="F9" s="40">
        <f t="shared" ref="F9:F14" si="0">ROUNDUP(D9*0.75,2)</f>
        <v>30</v>
      </c>
      <c r="G9" s="41">
        <f>ROUNDUP((K4*D9)+(K5*D9*0.75)+(K6*(D9*2)),0)</f>
        <v>0</v>
      </c>
      <c r="H9" s="41">
        <f>G9</f>
        <v>0</v>
      </c>
      <c r="I9" s="232" t="s">
        <v>130</v>
      </c>
      <c r="J9" s="233"/>
      <c r="K9" s="42" t="s">
        <v>31</v>
      </c>
      <c r="L9" s="43">
        <f>ROUNDUP((K4*M9)+(K5*M9*0.75)+(K6*(M9*2)),2)</f>
        <v>0</v>
      </c>
      <c r="M9" s="39">
        <v>180</v>
      </c>
      <c r="N9" s="44">
        <f>ROUNDUP(M9*0.75,2)</f>
        <v>135</v>
      </c>
      <c r="O9" s="45" t="s">
        <v>27</v>
      </c>
      <c r="P9" s="72"/>
    </row>
    <row r="10" spans="1:17" ht="18.75" customHeight="1" x14ac:dyDescent="0.15">
      <c r="A10" s="226"/>
      <c r="B10" s="46"/>
      <c r="C10" s="46" t="s">
        <v>54</v>
      </c>
      <c r="D10" s="47">
        <v>30</v>
      </c>
      <c r="E10" s="48" t="s">
        <v>28</v>
      </c>
      <c r="F10" s="48">
        <f t="shared" si="0"/>
        <v>22.5</v>
      </c>
      <c r="G10" s="49">
        <f>ROUNDUP((K4*D10)+(K5*D10*0.75)+(K6*(D10*2)),0)</f>
        <v>0</v>
      </c>
      <c r="H10" s="49">
        <f>G10</f>
        <v>0</v>
      </c>
      <c r="I10" s="222"/>
      <c r="J10" s="222"/>
      <c r="K10" s="50" t="s">
        <v>60</v>
      </c>
      <c r="L10" s="51">
        <f>ROUNDUP((K4*M10)+(K5*M10*0.75)+(K6*(M10*2)),2)</f>
        <v>0</v>
      </c>
      <c r="M10" s="47">
        <v>5</v>
      </c>
      <c r="N10" s="52">
        <f>ROUNDUP(M10*0.75,2)</f>
        <v>3.75</v>
      </c>
      <c r="O10" s="53"/>
      <c r="P10" s="73"/>
    </row>
    <row r="11" spans="1:17" ht="18.75" customHeight="1" x14ac:dyDescent="0.15">
      <c r="A11" s="226"/>
      <c r="B11" s="46"/>
      <c r="C11" s="46" t="s">
        <v>81</v>
      </c>
      <c r="D11" s="47">
        <v>30</v>
      </c>
      <c r="E11" s="48" t="s">
        <v>28</v>
      </c>
      <c r="F11" s="48">
        <f t="shared" si="0"/>
        <v>22.5</v>
      </c>
      <c r="G11" s="49">
        <f>ROUNDUP((K4*D11)+(K5*D11*0.75)+(K6*(D11*2)),0)</f>
        <v>0</v>
      </c>
      <c r="H11" s="49">
        <f>G11+(G11*10/100)</f>
        <v>0</v>
      </c>
      <c r="I11" s="222"/>
      <c r="J11" s="222"/>
      <c r="K11" s="50"/>
      <c r="L11" s="51"/>
      <c r="M11" s="47"/>
      <c r="N11" s="52"/>
      <c r="O11" s="53"/>
      <c r="P11" s="73"/>
    </row>
    <row r="12" spans="1:17" ht="18.75" customHeight="1" x14ac:dyDescent="0.15">
      <c r="A12" s="226"/>
      <c r="B12" s="46"/>
      <c r="C12" s="46" t="s">
        <v>55</v>
      </c>
      <c r="D12" s="47">
        <v>20</v>
      </c>
      <c r="E12" s="48" t="s">
        <v>28</v>
      </c>
      <c r="F12" s="48">
        <f t="shared" si="0"/>
        <v>15</v>
      </c>
      <c r="G12" s="49">
        <f>ROUNDUP((K4*D12)+(K5*D12*0.75)+(K6*(D12*2)),0)</f>
        <v>0</v>
      </c>
      <c r="H12" s="49">
        <f>G12+(G12*10/100)</f>
        <v>0</v>
      </c>
      <c r="I12" s="222"/>
      <c r="J12" s="222"/>
      <c r="K12" s="50"/>
      <c r="L12" s="51"/>
      <c r="M12" s="47"/>
      <c r="N12" s="52"/>
      <c r="O12" s="53"/>
      <c r="P12" s="73"/>
    </row>
    <row r="13" spans="1:17" ht="18.75" customHeight="1" x14ac:dyDescent="0.15">
      <c r="A13" s="226"/>
      <c r="B13" s="46"/>
      <c r="C13" s="46" t="s">
        <v>132</v>
      </c>
      <c r="D13" s="47">
        <v>5</v>
      </c>
      <c r="E13" s="48" t="s">
        <v>28</v>
      </c>
      <c r="F13" s="48">
        <f t="shared" si="0"/>
        <v>3.75</v>
      </c>
      <c r="G13" s="49">
        <f>ROUNDUP((K4*D13)+(K5*D13*0.75)+(K6*(D13*2)),0)</f>
        <v>0</v>
      </c>
      <c r="H13" s="49">
        <f>G13+(G13*10/100)</f>
        <v>0</v>
      </c>
      <c r="I13" s="222"/>
      <c r="J13" s="222"/>
      <c r="K13" s="50"/>
      <c r="L13" s="51"/>
      <c r="M13" s="47"/>
      <c r="N13" s="52"/>
      <c r="O13" s="53"/>
      <c r="P13" s="73"/>
    </row>
    <row r="14" spans="1:17" ht="18.75" customHeight="1" x14ac:dyDescent="0.15">
      <c r="A14" s="226"/>
      <c r="B14" s="46"/>
      <c r="C14" s="46" t="s">
        <v>84</v>
      </c>
      <c r="D14" s="47">
        <v>5</v>
      </c>
      <c r="E14" s="48" t="s">
        <v>28</v>
      </c>
      <c r="F14" s="48">
        <f t="shared" si="0"/>
        <v>3.75</v>
      </c>
      <c r="G14" s="49">
        <f>ROUNDUP((K4*D14)+(K5*D14*0.75)+(K6*(D14*2)),0)</f>
        <v>0</v>
      </c>
      <c r="H14" s="49">
        <f>G14+(G14*40/100)</f>
        <v>0</v>
      </c>
      <c r="I14" s="222"/>
      <c r="J14" s="222"/>
      <c r="K14" s="50"/>
      <c r="L14" s="51"/>
      <c r="M14" s="47"/>
      <c r="N14" s="52"/>
      <c r="O14" s="53"/>
      <c r="P14" s="73"/>
    </row>
    <row r="15" spans="1:17" ht="18.75" customHeight="1" x14ac:dyDescent="0.15">
      <c r="A15" s="226"/>
      <c r="B15" s="46"/>
      <c r="C15" s="46"/>
      <c r="D15" s="47"/>
      <c r="E15" s="48"/>
      <c r="F15" s="48"/>
      <c r="G15" s="49"/>
      <c r="H15" s="49"/>
      <c r="I15" s="222"/>
      <c r="J15" s="222"/>
      <c r="K15" s="50"/>
      <c r="L15" s="51"/>
      <c r="M15" s="47"/>
      <c r="N15" s="52"/>
      <c r="O15" s="53"/>
      <c r="P15" s="73"/>
    </row>
    <row r="16" spans="1:17" ht="18.75" customHeight="1" x14ac:dyDescent="0.15">
      <c r="A16" s="226"/>
      <c r="B16" s="55"/>
      <c r="C16" s="55"/>
      <c r="D16" s="56"/>
      <c r="E16" s="57"/>
      <c r="F16" s="57"/>
      <c r="G16" s="58"/>
      <c r="H16" s="58"/>
      <c r="I16" s="223"/>
      <c r="J16" s="223"/>
      <c r="K16" s="59"/>
      <c r="L16" s="60"/>
      <c r="M16" s="56"/>
      <c r="N16" s="61"/>
      <c r="O16" s="62"/>
      <c r="P16" s="74"/>
    </row>
    <row r="17" spans="1:16" ht="18.75" customHeight="1" x14ac:dyDescent="0.15">
      <c r="A17" s="226"/>
      <c r="B17" s="46" t="s">
        <v>133</v>
      </c>
      <c r="C17" s="46" t="s">
        <v>108</v>
      </c>
      <c r="D17" s="47">
        <v>3</v>
      </c>
      <c r="E17" s="48" t="s">
        <v>28</v>
      </c>
      <c r="F17" s="48">
        <f>ROUNDUP(D17*0.75,2)</f>
        <v>2.25</v>
      </c>
      <c r="G17" s="49">
        <f>ROUNDUP((K4*D17)+(K5*D17*0.75)+(K6*(D17*2)),0)</f>
        <v>0</v>
      </c>
      <c r="H17" s="49">
        <f>G17</f>
        <v>0</v>
      </c>
      <c r="I17" s="220" t="s">
        <v>134</v>
      </c>
      <c r="J17" s="221"/>
      <c r="K17" s="50" t="s">
        <v>37</v>
      </c>
      <c r="L17" s="51">
        <f>ROUNDUP((K4*M17)+(K5*M17*0.75)+(K6*(M17*2)),2)</f>
        <v>0</v>
      </c>
      <c r="M17" s="47">
        <v>2</v>
      </c>
      <c r="N17" s="52">
        <f t="shared" ref="N17:N22" si="1">ROUNDUP(M17*0.75,2)</f>
        <v>1.5</v>
      </c>
      <c r="O17" s="53" t="s">
        <v>36</v>
      </c>
      <c r="P17" s="73"/>
    </row>
    <row r="18" spans="1:16" ht="18.75" customHeight="1" x14ac:dyDescent="0.15">
      <c r="A18" s="226"/>
      <c r="B18" s="46"/>
      <c r="C18" s="46" t="s">
        <v>135</v>
      </c>
      <c r="D18" s="47">
        <v>5</v>
      </c>
      <c r="E18" s="48" t="s">
        <v>28</v>
      </c>
      <c r="F18" s="48">
        <f>ROUNDUP(D18*0.75,2)</f>
        <v>3.75</v>
      </c>
      <c r="G18" s="49">
        <f>ROUNDUP((K4*D18)+(K5*D18*0.75)+(K6*(D18*2)),0)</f>
        <v>0</v>
      </c>
      <c r="H18" s="49">
        <f>G18</f>
        <v>0</v>
      </c>
      <c r="I18" s="222"/>
      <c r="J18" s="222"/>
      <c r="K18" s="50" t="s">
        <v>31</v>
      </c>
      <c r="L18" s="51">
        <f>ROUNDUP((K4*M18)+(K5*M18*0.75)+(K6*(M18*2)),2)</f>
        <v>0</v>
      </c>
      <c r="M18" s="47">
        <v>50</v>
      </c>
      <c r="N18" s="52">
        <f t="shared" si="1"/>
        <v>37.5</v>
      </c>
      <c r="O18" s="53" t="s">
        <v>36</v>
      </c>
      <c r="P18" s="73"/>
    </row>
    <row r="19" spans="1:16" ht="18.75" customHeight="1" x14ac:dyDescent="0.15">
      <c r="A19" s="226"/>
      <c r="B19" s="46"/>
      <c r="C19" s="46" t="s">
        <v>90</v>
      </c>
      <c r="D19" s="47">
        <v>10</v>
      </c>
      <c r="E19" s="48" t="s">
        <v>28</v>
      </c>
      <c r="F19" s="48">
        <f>ROUNDUP(D19*0.75,2)</f>
        <v>7.5</v>
      </c>
      <c r="G19" s="49">
        <f>ROUNDUP((K4*D19)+(K5*D19*0.75)+(K6*(D19*2)),0)</f>
        <v>0</v>
      </c>
      <c r="H19" s="49">
        <f>G19+(G19*10/100)</f>
        <v>0</v>
      </c>
      <c r="I19" s="222"/>
      <c r="J19" s="222"/>
      <c r="K19" s="50" t="s">
        <v>32</v>
      </c>
      <c r="L19" s="51">
        <f>ROUNDUP((K4*M19)+(K5*M19*0.75)+(K6*(M19*2)),2)</f>
        <v>0</v>
      </c>
      <c r="M19" s="47">
        <v>1.5</v>
      </c>
      <c r="N19" s="52">
        <f t="shared" si="1"/>
        <v>1.1300000000000001</v>
      </c>
      <c r="O19" s="53"/>
      <c r="P19" s="73"/>
    </row>
    <row r="20" spans="1:16" ht="18.75" customHeight="1" x14ac:dyDescent="0.15">
      <c r="A20" s="226"/>
      <c r="B20" s="46"/>
      <c r="C20" s="46" t="s">
        <v>24</v>
      </c>
      <c r="D20" s="47">
        <v>10</v>
      </c>
      <c r="E20" s="48" t="s">
        <v>28</v>
      </c>
      <c r="F20" s="48">
        <f>ROUNDUP(D20*0.75,2)</f>
        <v>7.5</v>
      </c>
      <c r="G20" s="49">
        <f>ROUNDUP((K4*D20)+(K5*D20*0.75)+(K6*(D20*2)),0)</f>
        <v>0</v>
      </c>
      <c r="H20" s="49">
        <f>G20+(G20*3/100)</f>
        <v>0</v>
      </c>
      <c r="I20" s="222"/>
      <c r="J20" s="222"/>
      <c r="K20" s="50" t="s">
        <v>41</v>
      </c>
      <c r="L20" s="51">
        <f>ROUNDUP((K4*M20)+(K5*M20*0.75)+(K6*(M20*2)),2)</f>
        <v>0</v>
      </c>
      <c r="M20" s="47">
        <v>1</v>
      </c>
      <c r="N20" s="52">
        <f t="shared" si="1"/>
        <v>0.75</v>
      </c>
      <c r="O20" s="53"/>
      <c r="P20" s="73"/>
    </row>
    <row r="21" spans="1:16" ht="18.75" customHeight="1" x14ac:dyDescent="0.15">
      <c r="A21" s="226"/>
      <c r="B21" s="46"/>
      <c r="C21" s="46" t="s">
        <v>136</v>
      </c>
      <c r="D21" s="47">
        <v>5</v>
      </c>
      <c r="E21" s="48" t="s">
        <v>28</v>
      </c>
      <c r="F21" s="48">
        <f>ROUNDUP(D21*0.75,2)</f>
        <v>3.75</v>
      </c>
      <c r="G21" s="49">
        <f>ROUNDUP((K4*D21)+(K5*D21*0.75)+(K6*(D21*2)),0)</f>
        <v>0</v>
      </c>
      <c r="H21" s="49">
        <f>G21</f>
        <v>0</v>
      </c>
      <c r="I21" s="222"/>
      <c r="J21" s="222"/>
      <c r="K21" s="50" t="s">
        <v>42</v>
      </c>
      <c r="L21" s="51">
        <f>ROUNDUP((K4*M21)+(K5*M21*0.75)+(K6*(M21*2)),2)</f>
        <v>0</v>
      </c>
      <c r="M21" s="47">
        <v>1</v>
      </c>
      <c r="N21" s="52">
        <f t="shared" si="1"/>
        <v>0.75</v>
      </c>
      <c r="O21" s="53" t="s">
        <v>36</v>
      </c>
      <c r="P21" s="73"/>
    </row>
    <row r="22" spans="1:16" ht="18.75" customHeight="1" x14ac:dyDescent="0.15">
      <c r="A22" s="226"/>
      <c r="B22" s="46"/>
      <c r="C22" s="46"/>
      <c r="D22" s="47"/>
      <c r="E22" s="48"/>
      <c r="F22" s="48"/>
      <c r="G22" s="49"/>
      <c r="H22" s="49"/>
      <c r="I22" s="222"/>
      <c r="J22" s="222"/>
      <c r="K22" s="50" t="s">
        <v>34</v>
      </c>
      <c r="L22" s="51">
        <f>ROUNDUP((K4*M22)+(K5*M22*0.75)+(K6*(M22*2)),2)</f>
        <v>0</v>
      </c>
      <c r="M22" s="47">
        <v>1.5</v>
      </c>
      <c r="N22" s="52">
        <f t="shared" si="1"/>
        <v>1.1300000000000001</v>
      </c>
      <c r="O22" s="53"/>
      <c r="P22" s="73" t="s">
        <v>35</v>
      </c>
    </row>
    <row r="23" spans="1:16" ht="18.75" customHeight="1" x14ac:dyDescent="0.15">
      <c r="A23" s="226"/>
      <c r="B23" s="46"/>
      <c r="C23" s="46"/>
      <c r="D23" s="47"/>
      <c r="E23" s="48"/>
      <c r="F23" s="48"/>
      <c r="G23" s="49"/>
      <c r="H23" s="49"/>
      <c r="I23" s="222"/>
      <c r="J23" s="222"/>
      <c r="K23" s="50"/>
      <c r="L23" s="51"/>
      <c r="M23" s="47"/>
      <c r="N23" s="52"/>
      <c r="O23" s="53"/>
      <c r="P23" s="73"/>
    </row>
    <row r="24" spans="1:16" ht="18.75" customHeight="1" x14ac:dyDescent="0.15">
      <c r="A24" s="226"/>
      <c r="B24" s="55"/>
      <c r="C24" s="55"/>
      <c r="D24" s="56"/>
      <c r="E24" s="57"/>
      <c r="F24" s="57"/>
      <c r="G24" s="58"/>
      <c r="H24" s="58"/>
      <c r="I24" s="223"/>
      <c r="J24" s="223"/>
      <c r="K24" s="59"/>
      <c r="L24" s="60"/>
      <c r="M24" s="56"/>
      <c r="N24" s="61"/>
      <c r="O24" s="62"/>
      <c r="P24" s="74"/>
    </row>
    <row r="25" spans="1:16" ht="18.75" customHeight="1" x14ac:dyDescent="0.15">
      <c r="A25" s="226"/>
      <c r="B25" s="46" t="s">
        <v>62</v>
      </c>
      <c r="C25" s="46" t="s">
        <v>64</v>
      </c>
      <c r="D25" s="47">
        <v>40</v>
      </c>
      <c r="E25" s="48" t="s">
        <v>28</v>
      </c>
      <c r="F25" s="48">
        <f>ROUNDUP(D25*0.75,2)</f>
        <v>30</v>
      </c>
      <c r="G25" s="49">
        <f>ROUNDUP((K4*D25)+(K5*D25*0.75)+(K6*(D25*2)),0)</f>
        <v>0</v>
      </c>
      <c r="H25" s="49">
        <f>G25</f>
        <v>0</v>
      </c>
      <c r="I25" s="220" t="s">
        <v>63</v>
      </c>
      <c r="J25" s="221"/>
      <c r="K25" s="50" t="s">
        <v>42</v>
      </c>
      <c r="L25" s="51">
        <f>ROUNDUP((K4*M25)+(K5*M25*0.75)+(K6*(M25*2)),2)</f>
        <v>0</v>
      </c>
      <c r="M25" s="47">
        <v>1</v>
      </c>
      <c r="N25" s="52">
        <f>ROUNDUP(M25*0.75,2)</f>
        <v>0.75</v>
      </c>
      <c r="O25" s="53" t="s">
        <v>45</v>
      </c>
      <c r="P25" s="73"/>
    </row>
    <row r="26" spans="1:16" ht="18.75" customHeight="1" x14ac:dyDescent="0.15">
      <c r="A26" s="226"/>
      <c r="B26" s="46"/>
      <c r="C26" s="46"/>
      <c r="D26" s="47"/>
      <c r="E26" s="48"/>
      <c r="F26" s="48"/>
      <c r="G26" s="49"/>
      <c r="H26" s="49"/>
      <c r="I26" s="222"/>
      <c r="J26" s="222"/>
      <c r="K26" s="50"/>
      <c r="L26" s="51"/>
      <c r="M26" s="47"/>
      <c r="N26" s="52"/>
      <c r="O26" s="53"/>
      <c r="P26" s="73"/>
    </row>
    <row r="27" spans="1:16" ht="18.75" customHeight="1" thickBot="1" x14ac:dyDescent="0.2">
      <c r="A27" s="227"/>
      <c r="B27" s="64"/>
      <c r="C27" s="64"/>
      <c r="D27" s="65"/>
      <c r="E27" s="66"/>
      <c r="F27" s="66"/>
      <c r="G27" s="67"/>
      <c r="H27" s="67"/>
      <c r="I27" s="224"/>
      <c r="J27" s="224"/>
      <c r="K27" s="68"/>
      <c r="L27" s="69"/>
      <c r="M27" s="65"/>
      <c r="N27" s="70"/>
      <c r="O27" s="71"/>
      <c r="P27" s="75"/>
    </row>
  </sheetData>
  <mergeCells count="12">
    <mergeCell ref="K8:L8"/>
    <mergeCell ref="I9:J16"/>
    <mergeCell ref="I17:J24"/>
    <mergeCell ref="I25:J27"/>
    <mergeCell ref="A9:A27"/>
    <mergeCell ref="I8:J8"/>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142</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143</v>
      </c>
      <c r="C9" s="38" t="s">
        <v>88</v>
      </c>
      <c r="D9" s="39">
        <v>1</v>
      </c>
      <c r="E9" s="40" t="s">
        <v>28</v>
      </c>
      <c r="F9" s="40">
        <f>ROUNDUP(D9*0.75,2)</f>
        <v>0.75</v>
      </c>
      <c r="G9" s="41">
        <f>ROUNDUP((K4*D9)+(K5*D9*0.75)+(K6*(D9*2)),0)</f>
        <v>0</v>
      </c>
      <c r="H9" s="41">
        <f>G9</f>
        <v>0</v>
      </c>
      <c r="I9" s="232" t="s">
        <v>144</v>
      </c>
      <c r="J9" s="233"/>
      <c r="K9" s="42" t="s">
        <v>51</v>
      </c>
      <c r="L9" s="43">
        <f>ROUNDUP((K4*M9)+(K5*M9*0.75)+(K6*(M9*2)),2)</f>
        <v>0</v>
      </c>
      <c r="M9" s="39">
        <v>110</v>
      </c>
      <c r="N9" s="44">
        <f>ROUNDUP(M9*0.75,2)</f>
        <v>82.5</v>
      </c>
      <c r="O9" s="45" t="s">
        <v>89</v>
      </c>
      <c r="P9" s="72"/>
    </row>
    <row r="10" spans="1:17" ht="18.75" customHeight="1" x14ac:dyDescent="0.15">
      <c r="A10" s="226"/>
      <c r="B10" s="46"/>
      <c r="C10" s="46" t="s">
        <v>145</v>
      </c>
      <c r="D10" s="47">
        <v>3</v>
      </c>
      <c r="E10" s="48" t="s">
        <v>28</v>
      </c>
      <c r="F10" s="48">
        <f>ROUNDUP(D10*0.75,2)</f>
        <v>2.25</v>
      </c>
      <c r="G10" s="49">
        <f>ROUNDUP((K4*D10)+(K5*D10*0.75)+(K6*(D10*2)),0)</f>
        <v>0</v>
      </c>
      <c r="H10" s="49">
        <f>G10</f>
        <v>0</v>
      </c>
      <c r="I10" s="222"/>
      <c r="J10" s="222"/>
      <c r="K10" s="50" t="s">
        <v>34</v>
      </c>
      <c r="L10" s="51">
        <f>ROUNDUP((K4*M10)+(K5*M10*0.75)+(K6*(M10*2)),2)</f>
        <v>0</v>
      </c>
      <c r="M10" s="47">
        <v>0.5</v>
      </c>
      <c r="N10" s="52">
        <f>ROUNDUP(M10*0.75,2)</f>
        <v>0.38</v>
      </c>
      <c r="O10" s="53" t="s">
        <v>146</v>
      </c>
      <c r="P10" s="73" t="s">
        <v>35</v>
      </c>
    </row>
    <row r="11" spans="1:17" ht="18.75" customHeight="1" x14ac:dyDescent="0.15">
      <c r="A11" s="226"/>
      <c r="B11" s="46"/>
      <c r="C11" s="46" t="s">
        <v>109</v>
      </c>
      <c r="D11" s="47">
        <v>1</v>
      </c>
      <c r="E11" s="48" t="s">
        <v>28</v>
      </c>
      <c r="F11" s="48">
        <f>ROUNDUP(D11*0.75,2)</f>
        <v>0.75</v>
      </c>
      <c r="G11" s="49">
        <f>ROUNDUP((K4*D11)+(K5*D11*0.75)+(K6*(D11*2)),0)</f>
        <v>0</v>
      </c>
      <c r="H11" s="49">
        <f>G11</f>
        <v>0</v>
      </c>
      <c r="I11" s="222"/>
      <c r="J11" s="222"/>
      <c r="K11" s="50"/>
      <c r="L11" s="51"/>
      <c r="M11" s="47"/>
      <c r="N11" s="52"/>
      <c r="O11" s="53" t="s">
        <v>36</v>
      </c>
      <c r="P11" s="73"/>
    </row>
    <row r="12" spans="1:17" ht="18.75" customHeight="1" x14ac:dyDescent="0.15">
      <c r="A12" s="226"/>
      <c r="B12" s="46"/>
      <c r="C12" s="46"/>
      <c r="D12" s="47"/>
      <c r="E12" s="48"/>
      <c r="F12" s="48"/>
      <c r="G12" s="49"/>
      <c r="H12" s="49"/>
      <c r="I12" s="222"/>
      <c r="J12" s="222"/>
      <c r="K12" s="50"/>
      <c r="L12" s="51"/>
      <c r="M12" s="47"/>
      <c r="N12" s="52"/>
      <c r="O12" s="53"/>
      <c r="P12" s="73"/>
    </row>
    <row r="13" spans="1:17" ht="18.75" customHeight="1" x14ac:dyDescent="0.15">
      <c r="A13" s="226"/>
      <c r="B13" s="46"/>
      <c r="C13" s="46"/>
      <c r="D13" s="47"/>
      <c r="E13" s="48"/>
      <c r="F13" s="48"/>
      <c r="G13" s="49"/>
      <c r="H13" s="49"/>
      <c r="I13" s="222"/>
      <c r="J13" s="222"/>
      <c r="K13" s="50"/>
      <c r="L13" s="51"/>
      <c r="M13" s="47"/>
      <c r="N13" s="52"/>
      <c r="O13" s="53"/>
      <c r="P13" s="73"/>
    </row>
    <row r="14" spans="1:17" ht="18.75" customHeight="1" x14ac:dyDescent="0.15">
      <c r="A14" s="226"/>
      <c r="B14" s="46"/>
      <c r="C14" s="46"/>
      <c r="D14" s="47"/>
      <c r="E14" s="48"/>
      <c r="F14" s="48"/>
      <c r="G14" s="49"/>
      <c r="H14" s="49"/>
      <c r="I14" s="222"/>
      <c r="J14" s="222"/>
      <c r="K14" s="50"/>
      <c r="L14" s="51"/>
      <c r="M14" s="47"/>
      <c r="N14" s="52"/>
      <c r="O14" s="53"/>
      <c r="P14" s="73"/>
    </row>
    <row r="15" spans="1:17" ht="18.75" customHeight="1" x14ac:dyDescent="0.15">
      <c r="A15" s="226"/>
      <c r="B15" s="55"/>
      <c r="C15" s="55"/>
      <c r="D15" s="56"/>
      <c r="E15" s="57"/>
      <c r="F15" s="57"/>
      <c r="G15" s="58"/>
      <c r="H15" s="58"/>
      <c r="I15" s="223"/>
      <c r="J15" s="223"/>
      <c r="K15" s="59"/>
      <c r="L15" s="60"/>
      <c r="M15" s="56"/>
      <c r="N15" s="61"/>
      <c r="O15" s="62"/>
      <c r="P15" s="74"/>
    </row>
    <row r="16" spans="1:17" ht="18.75" customHeight="1" x14ac:dyDescent="0.15">
      <c r="A16" s="226"/>
      <c r="B16" s="46" t="s">
        <v>147</v>
      </c>
      <c r="C16" s="46" t="s">
        <v>149</v>
      </c>
      <c r="D16" s="47">
        <v>40</v>
      </c>
      <c r="E16" s="48" t="s">
        <v>28</v>
      </c>
      <c r="F16" s="48">
        <f>ROUNDUP(D16*0.75,2)</f>
        <v>30</v>
      </c>
      <c r="G16" s="49">
        <f>ROUNDUP((K4*D16)+(K5*D16*0.75)+(K6*(D16*2)),0)</f>
        <v>0</v>
      </c>
      <c r="H16" s="49">
        <f>G16</f>
        <v>0</v>
      </c>
      <c r="I16" s="220" t="s">
        <v>148</v>
      </c>
      <c r="J16" s="221"/>
      <c r="K16" s="50" t="s">
        <v>41</v>
      </c>
      <c r="L16" s="51">
        <f>ROUNDUP((K4*M16)+(K5*M16*0.75)+(K6*(M16*2)),2)</f>
        <v>0</v>
      </c>
      <c r="M16" s="47">
        <v>0.5</v>
      </c>
      <c r="N16" s="52">
        <f>ROUNDUP(M16*0.75,2)</f>
        <v>0.38</v>
      </c>
      <c r="O16" s="53"/>
      <c r="P16" s="73"/>
    </row>
    <row r="17" spans="1:16" ht="18.75" customHeight="1" x14ac:dyDescent="0.15">
      <c r="A17" s="226"/>
      <c r="B17" s="46"/>
      <c r="C17" s="46" t="s">
        <v>150</v>
      </c>
      <c r="D17" s="47">
        <v>0.5</v>
      </c>
      <c r="E17" s="48" t="s">
        <v>28</v>
      </c>
      <c r="F17" s="48">
        <f>ROUNDUP(D17*0.75,2)</f>
        <v>0.38</v>
      </c>
      <c r="G17" s="49">
        <f>ROUNDUP((K4*D17)+(K5*D17*0.75)+(K6*(D17*2)),0)</f>
        <v>0</v>
      </c>
      <c r="H17" s="49">
        <f>G17</f>
        <v>0</v>
      </c>
      <c r="I17" s="222"/>
      <c r="J17" s="222"/>
      <c r="K17" s="50" t="s">
        <v>34</v>
      </c>
      <c r="L17" s="51">
        <f>ROUNDUP((K4*M17)+(K5*M17*0.75)+(K6*(M17*2)),2)</f>
        <v>0</v>
      </c>
      <c r="M17" s="47">
        <v>2</v>
      </c>
      <c r="N17" s="52">
        <f>ROUNDUP(M17*0.75,2)</f>
        <v>1.5</v>
      </c>
      <c r="O17" s="53" t="s">
        <v>36</v>
      </c>
      <c r="P17" s="73" t="s">
        <v>35</v>
      </c>
    </row>
    <row r="18" spans="1:16" ht="18.75" customHeight="1" x14ac:dyDescent="0.15">
      <c r="A18" s="226"/>
      <c r="B18" s="46"/>
      <c r="C18" s="46" t="s">
        <v>38</v>
      </c>
      <c r="D18" s="47">
        <v>20</v>
      </c>
      <c r="E18" s="48" t="s">
        <v>28</v>
      </c>
      <c r="F18" s="48">
        <f>ROUNDUP(D18*0.75,2)</f>
        <v>15</v>
      </c>
      <c r="G18" s="49">
        <f>ROUNDUP((K4*D18)+(K5*D18*0.75)+(K6*(D18*2)),0)</f>
        <v>0</v>
      </c>
      <c r="H18" s="49">
        <f>G18+(G18*15/100)</f>
        <v>0</v>
      </c>
      <c r="I18" s="222"/>
      <c r="J18" s="222"/>
      <c r="K18" s="50" t="s">
        <v>26</v>
      </c>
      <c r="L18" s="51">
        <f>ROUNDUP((K4*M18)+(K5*M18*0.75)+(K6*(M18*2)),2)</f>
        <v>0</v>
      </c>
      <c r="M18" s="47">
        <v>2</v>
      </c>
      <c r="N18" s="52">
        <f>ROUNDUP(M18*0.75,2)</f>
        <v>1.5</v>
      </c>
      <c r="O18" s="53"/>
      <c r="P18" s="73" t="s">
        <v>36</v>
      </c>
    </row>
    <row r="19" spans="1:16" ht="18.75" customHeight="1" x14ac:dyDescent="0.15">
      <c r="A19" s="226"/>
      <c r="B19" s="46"/>
      <c r="C19" s="46"/>
      <c r="D19" s="47"/>
      <c r="E19" s="48"/>
      <c r="F19" s="48"/>
      <c r="G19" s="49"/>
      <c r="H19" s="49"/>
      <c r="I19" s="222"/>
      <c r="J19" s="222"/>
      <c r="K19" s="50" t="s">
        <v>49</v>
      </c>
      <c r="L19" s="51">
        <f>ROUNDUP((K4*M19)+(K5*M19*0.75)+(K6*(M19*2)),2)</f>
        <v>0</v>
      </c>
      <c r="M19" s="47">
        <v>2</v>
      </c>
      <c r="N19" s="52">
        <f>ROUNDUP(M19*0.75,2)</f>
        <v>1.5</v>
      </c>
      <c r="O19" s="53"/>
      <c r="P19" s="73" t="s">
        <v>35</v>
      </c>
    </row>
    <row r="20" spans="1:16" ht="18.75" customHeight="1" x14ac:dyDescent="0.15">
      <c r="A20" s="226"/>
      <c r="B20" s="46"/>
      <c r="C20" s="46"/>
      <c r="D20" s="47"/>
      <c r="E20" s="48"/>
      <c r="F20" s="48"/>
      <c r="G20" s="49"/>
      <c r="H20" s="49"/>
      <c r="I20" s="222"/>
      <c r="J20" s="222"/>
      <c r="K20" s="50" t="s">
        <v>37</v>
      </c>
      <c r="L20" s="51">
        <f>ROUNDUP((K4*M20)+(K5*M20*0.75)+(K6*(M20*2)),2)</f>
        <v>0</v>
      </c>
      <c r="M20" s="47">
        <v>4</v>
      </c>
      <c r="N20" s="52">
        <f>ROUNDUP(M20*0.75,2)</f>
        <v>3</v>
      </c>
      <c r="O20" s="53"/>
      <c r="P20" s="73"/>
    </row>
    <row r="21" spans="1:16" ht="18.75" customHeight="1" x14ac:dyDescent="0.15">
      <c r="A21" s="226"/>
      <c r="B21" s="46"/>
      <c r="C21" s="46"/>
      <c r="D21" s="47"/>
      <c r="E21" s="48"/>
      <c r="F21" s="48"/>
      <c r="G21" s="49"/>
      <c r="H21" s="49"/>
      <c r="I21" s="222"/>
      <c r="J21" s="222"/>
      <c r="K21" s="50"/>
      <c r="L21" s="51"/>
      <c r="M21" s="47"/>
      <c r="N21" s="52"/>
      <c r="O21" s="53"/>
      <c r="P21" s="73"/>
    </row>
    <row r="22" spans="1:16" ht="18.75" customHeight="1" x14ac:dyDescent="0.15">
      <c r="A22" s="226"/>
      <c r="B22" s="46"/>
      <c r="C22" s="46"/>
      <c r="D22" s="47"/>
      <c r="E22" s="48"/>
      <c r="F22" s="48"/>
      <c r="G22" s="49"/>
      <c r="H22" s="49"/>
      <c r="I22" s="222"/>
      <c r="J22" s="222"/>
      <c r="K22" s="50"/>
      <c r="L22" s="51"/>
      <c r="M22" s="47"/>
      <c r="N22" s="52"/>
      <c r="O22" s="53"/>
      <c r="P22" s="73"/>
    </row>
    <row r="23" spans="1:16" ht="18.75" customHeight="1" x14ac:dyDescent="0.15">
      <c r="A23" s="226"/>
      <c r="B23" s="46"/>
      <c r="C23" s="46"/>
      <c r="D23" s="47"/>
      <c r="E23" s="48"/>
      <c r="F23" s="48"/>
      <c r="G23" s="49"/>
      <c r="H23" s="49"/>
      <c r="I23" s="222"/>
      <c r="J23" s="222"/>
      <c r="K23" s="50"/>
      <c r="L23" s="51"/>
      <c r="M23" s="47"/>
      <c r="N23" s="52"/>
      <c r="O23" s="53"/>
      <c r="P23" s="73"/>
    </row>
    <row r="24" spans="1:16" ht="18.75" customHeight="1" x14ac:dyDescent="0.15">
      <c r="A24" s="226"/>
      <c r="B24" s="55"/>
      <c r="C24" s="55"/>
      <c r="D24" s="56"/>
      <c r="E24" s="57"/>
      <c r="F24" s="57"/>
      <c r="G24" s="58"/>
      <c r="H24" s="58"/>
      <c r="I24" s="223"/>
      <c r="J24" s="223"/>
      <c r="K24" s="59"/>
      <c r="L24" s="60"/>
      <c r="M24" s="56"/>
      <c r="N24" s="61"/>
      <c r="O24" s="62"/>
      <c r="P24" s="74"/>
    </row>
    <row r="25" spans="1:16" ht="18.75" customHeight="1" x14ac:dyDescent="0.15">
      <c r="A25" s="226"/>
      <c r="B25" s="46" t="s">
        <v>151</v>
      </c>
      <c r="C25" s="46" t="s">
        <v>153</v>
      </c>
      <c r="D25" s="47">
        <v>10</v>
      </c>
      <c r="E25" s="48" t="s">
        <v>28</v>
      </c>
      <c r="F25" s="48">
        <f>ROUNDUP(D25*0.75,2)</f>
        <v>7.5</v>
      </c>
      <c r="G25" s="49">
        <f>ROUNDUP((K4*D25)+(K5*D25*0.75)+(K6*(D25*2)),0)</f>
        <v>0</v>
      </c>
      <c r="H25" s="49">
        <f>G25</f>
        <v>0</v>
      </c>
      <c r="I25" s="220" t="s">
        <v>152</v>
      </c>
      <c r="J25" s="221"/>
      <c r="K25" s="50" t="s">
        <v>42</v>
      </c>
      <c r="L25" s="51">
        <f>ROUNDUP((K4*M25)+(K5*M25*0.75)+(K6*(M25*2)),2)</f>
        <v>0</v>
      </c>
      <c r="M25" s="47">
        <v>0.3</v>
      </c>
      <c r="N25" s="52">
        <f>ROUNDUP(M25*0.75,2)</f>
        <v>0.23</v>
      </c>
      <c r="O25" s="53" t="s">
        <v>35</v>
      </c>
      <c r="P25" s="73"/>
    </row>
    <row r="26" spans="1:16" ht="18.75" customHeight="1" x14ac:dyDescent="0.15">
      <c r="A26" s="226"/>
      <c r="B26" s="46"/>
      <c r="C26" s="46" t="s">
        <v>112</v>
      </c>
      <c r="D26" s="47">
        <v>10</v>
      </c>
      <c r="E26" s="48" t="s">
        <v>28</v>
      </c>
      <c r="F26" s="48">
        <f>ROUNDUP(D26*0.75,2)</f>
        <v>7.5</v>
      </c>
      <c r="G26" s="49">
        <f>ROUNDUP((K4*D26)+(K5*D26*0.75)+(K6*(D26*2)),0)</f>
        <v>0</v>
      </c>
      <c r="H26" s="49">
        <f>G26+(G26*2/100)</f>
        <v>0</v>
      </c>
      <c r="I26" s="222"/>
      <c r="J26" s="222"/>
      <c r="K26" s="50" t="s">
        <v>33</v>
      </c>
      <c r="L26" s="51">
        <f>ROUNDUP((K4*M26)+(K5*M26*0.75)+(K6*(M26*2)),2)</f>
        <v>0</v>
      </c>
      <c r="M26" s="47">
        <v>0.1</v>
      </c>
      <c r="N26" s="52">
        <f>ROUNDUP(M26*0.75,2)</f>
        <v>0.08</v>
      </c>
      <c r="O26" s="53"/>
      <c r="P26" s="73"/>
    </row>
    <row r="27" spans="1:16" ht="18.75" customHeight="1" x14ac:dyDescent="0.15">
      <c r="A27" s="226"/>
      <c r="B27" s="46"/>
      <c r="C27" s="46" t="s">
        <v>24</v>
      </c>
      <c r="D27" s="47">
        <v>10</v>
      </c>
      <c r="E27" s="48" t="s">
        <v>28</v>
      </c>
      <c r="F27" s="48">
        <f>ROUNDUP(D27*0.75,2)</f>
        <v>7.5</v>
      </c>
      <c r="G27" s="49">
        <f>ROUNDUP((K4*D27)+(K5*D27*0.75)+(K6*(D27*2)),0)</f>
        <v>0</v>
      </c>
      <c r="H27" s="49">
        <f>G27+(G27*3/100)</f>
        <v>0</v>
      </c>
      <c r="I27" s="222"/>
      <c r="J27" s="222"/>
      <c r="K27" s="50" t="s">
        <v>76</v>
      </c>
      <c r="L27" s="51">
        <f>ROUNDUP((K4*M27)+(K5*M27*0.75)+(K6*(M27*2)),2)</f>
        <v>0</v>
      </c>
      <c r="M27" s="47">
        <v>4</v>
      </c>
      <c r="N27" s="52">
        <f>ROUNDUP(M27*0.75,2)</f>
        <v>3</v>
      </c>
      <c r="O27" s="53"/>
      <c r="P27" s="73" t="s">
        <v>77</v>
      </c>
    </row>
    <row r="28" spans="1:16" ht="18.75" customHeight="1" x14ac:dyDescent="0.15">
      <c r="A28" s="226"/>
      <c r="B28" s="46"/>
      <c r="C28" s="46"/>
      <c r="D28" s="47"/>
      <c r="E28" s="48"/>
      <c r="F28" s="48"/>
      <c r="G28" s="49"/>
      <c r="H28" s="49"/>
      <c r="I28" s="222"/>
      <c r="J28" s="222"/>
      <c r="K28" s="50"/>
      <c r="L28" s="51"/>
      <c r="M28" s="47"/>
      <c r="N28" s="52"/>
      <c r="O28" s="53"/>
      <c r="P28" s="73"/>
    </row>
    <row r="29" spans="1:16" ht="18.75" customHeight="1" x14ac:dyDescent="0.15">
      <c r="A29" s="226"/>
      <c r="B29" s="46"/>
      <c r="C29" s="46"/>
      <c r="D29" s="47"/>
      <c r="E29" s="48"/>
      <c r="F29" s="48"/>
      <c r="G29" s="49"/>
      <c r="H29" s="49"/>
      <c r="I29" s="222"/>
      <c r="J29" s="222"/>
      <c r="K29" s="50"/>
      <c r="L29" s="51"/>
      <c r="M29" s="47"/>
      <c r="N29" s="52"/>
      <c r="O29" s="53"/>
      <c r="P29" s="73"/>
    </row>
    <row r="30" spans="1:16" ht="18.75" customHeight="1" x14ac:dyDescent="0.15">
      <c r="A30" s="226"/>
      <c r="B30" s="55"/>
      <c r="C30" s="55"/>
      <c r="D30" s="56"/>
      <c r="E30" s="57"/>
      <c r="F30" s="57"/>
      <c r="G30" s="58"/>
      <c r="H30" s="58"/>
      <c r="I30" s="223"/>
      <c r="J30" s="223"/>
      <c r="K30" s="59"/>
      <c r="L30" s="60"/>
      <c r="M30" s="56"/>
      <c r="N30" s="61"/>
      <c r="O30" s="62"/>
      <c r="P30" s="74"/>
    </row>
    <row r="31" spans="1:16" ht="18.75" customHeight="1" x14ac:dyDescent="0.15">
      <c r="A31" s="226"/>
      <c r="B31" s="46" t="s">
        <v>94</v>
      </c>
      <c r="C31" s="46" t="s">
        <v>95</v>
      </c>
      <c r="D31" s="54">
        <v>0.16666666666666666</v>
      </c>
      <c r="E31" s="48" t="s">
        <v>30</v>
      </c>
      <c r="F31" s="48">
        <f>ROUNDUP(D31*0.75,2)</f>
        <v>0.13</v>
      </c>
      <c r="G31" s="49">
        <f>ROUNDUP((K4*D31)+(K5*D31*0.75)+(K6*(D31*2)),0)</f>
        <v>0</v>
      </c>
      <c r="H31" s="49">
        <f>G31</f>
        <v>0</v>
      </c>
      <c r="I31" s="220" t="s">
        <v>86</v>
      </c>
      <c r="J31" s="221"/>
      <c r="K31" s="50"/>
      <c r="L31" s="51"/>
      <c r="M31" s="47"/>
      <c r="N31" s="52"/>
      <c r="O31" s="53"/>
      <c r="P31" s="73"/>
    </row>
    <row r="32" spans="1:16" ht="18.75" customHeight="1" x14ac:dyDescent="0.15">
      <c r="A32" s="226"/>
      <c r="B32" s="46"/>
      <c r="C32" s="46"/>
      <c r="D32" s="47"/>
      <c r="E32" s="48"/>
      <c r="F32" s="48"/>
      <c r="G32" s="49"/>
      <c r="H32" s="49"/>
      <c r="I32" s="222"/>
      <c r="J32" s="222"/>
      <c r="K32" s="50"/>
      <c r="L32" s="51"/>
      <c r="M32" s="47"/>
      <c r="N32" s="52"/>
      <c r="O32" s="53"/>
      <c r="P32" s="73"/>
    </row>
    <row r="33" spans="1:16" ht="18.75" customHeight="1" thickBot="1" x14ac:dyDescent="0.2">
      <c r="A33" s="227"/>
      <c r="B33" s="64"/>
      <c r="C33" s="64"/>
      <c r="D33" s="65"/>
      <c r="E33" s="66"/>
      <c r="F33" s="66"/>
      <c r="G33" s="67"/>
      <c r="H33" s="67"/>
      <c r="I33" s="224"/>
      <c r="J33" s="224"/>
      <c r="K33" s="68"/>
      <c r="L33" s="69"/>
      <c r="M33" s="65"/>
      <c r="N33" s="70"/>
      <c r="O33" s="71"/>
      <c r="P33" s="75"/>
    </row>
  </sheetData>
  <mergeCells count="13">
    <mergeCell ref="I31:J33"/>
    <mergeCell ref="A9:A33"/>
    <mergeCell ref="I8:J8"/>
    <mergeCell ref="K8:L8"/>
    <mergeCell ref="I9:J15"/>
    <mergeCell ref="I16:J24"/>
    <mergeCell ref="I25: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2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162</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67</v>
      </c>
      <c r="C9" s="38" t="s">
        <v>137</v>
      </c>
      <c r="D9" s="77">
        <v>0.5</v>
      </c>
      <c r="E9" s="40" t="s">
        <v>40</v>
      </c>
      <c r="F9" s="40">
        <f>ROUNDUP(D9*0.75,2)</f>
        <v>0.38</v>
      </c>
      <c r="G9" s="41">
        <f>ROUNDUP((K4*D9)+(K5*D9*0.75)+(K6*(D9*2)),0)</f>
        <v>0</v>
      </c>
      <c r="H9" s="41">
        <f>G9</f>
        <v>0</v>
      </c>
      <c r="I9" s="232"/>
      <c r="J9" s="233"/>
      <c r="K9" s="42" t="s">
        <v>51</v>
      </c>
      <c r="L9" s="43">
        <f>ROUNDUP((K4*M9)+(K5*M9*0.75)+(K6*(M9*2)),2)</f>
        <v>0</v>
      </c>
      <c r="M9" s="39">
        <v>110</v>
      </c>
      <c r="N9" s="44">
        <f>ROUNDUP(M9*0.75,2)</f>
        <v>82.5</v>
      </c>
      <c r="O9" s="45" t="s">
        <v>138</v>
      </c>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163</v>
      </c>
      <c r="C12" s="46" t="s">
        <v>149</v>
      </c>
      <c r="D12" s="47">
        <v>40</v>
      </c>
      <c r="E12" s="48" t="s">
        <v>28</v>
      </c>
      <c r="F12" s="48">
        <f>ROUNDUP(D12*0.75,2)</f>
        <v>30</v>
      </c>
      <c r="G12" s="49">
        <f>ROUNDUP((K4*D12)+(K5*D12*0.75)+(K6*(D12*2)),0)</f>
        <v>0</v>
      </c>
      <c r="H12" s="49">
        <f>G12</f>
        <v>0</v>
      </c>
      <c r="I12" s="220" t="s">
        <v>164</v>
      </c>
      <c r="J12" s="221"/>
      <c r="K12" s="50" t="s">
        <v>41</v>
      </c>
      <c r="L12" s="51">
        <f>ROUNDUP((K4*M12)+(K5*M12*0.75)+(K6*(M12*2)),2)</f>
        <v>0</v>
      </c>
      <c r="M12" s="47">
        <v>1.5</v>
      </c>
      <c r="N12" s="52">
        <f>ROUNDUP(M12*0.75,2)</f>
        <v>1.1300000000000001</v>
      </c>
      <c r="O12" s="53"/>
      <c r="P12" s="73"/>
    </row>
    <row r="13" spans="1:17" ht="18.75" customHeight="1" x14ac:dyDescent="0.15">
      <c r="A13" s="226"/>
      <c r="B13" s="46"/>
      <c r="C13" s="46" t="s">
        <v>166</v>
      </c>
      <c r="D13" s="54">
        <v>0.125</v>
      </c>
      <c r="E13" s="48" t="s">
        <v>30</v>
      </c>
      <c r="F13" s="48">
        <f>ROUNDUP(D13*0.75,2)</f>
        <v>9.9999999999999992E-2</v>
      </c>
      <c r="G13" s="49">
        <f>ROUNDUP((K4*D13)+(K5*D13*0.75)+(K6*(D13*2)),0)</f>
        <v>0</v>
      </c>
      <c r="H13" s="49">
        <f>G13</f>
        <v>0</v>
      </c>
      <c r="I13" s="222"/>
      <c r="J13" s="222"/>
      <c r="K13" s="50" t="s">
        <v>26</v>
      </c>
      <c r="L13" s="51">
        <f>ROUNDUP((K4*M13)+(K5*M13*0.75)+(K6*(M13*2)),2)</f>
        <v>0</v>
      </c>
      <c r="M13" s="47">
        <v>4</v>
      </c>
      <c r="N13" s="52">
        <f>ROUNDUP(M13*0.75,2)</f>
        <v>3</v>
      </c>
      <c r="O13" s="53"/>
      <c r="P13" s="73" t="s">
        <v>36</v>
      </c>
    </row>
    <row r="14" spans="1:17" ht="18.75" customHeight="1" x14ac:dyDescent="0.15">
      <c r="A14" s="226"/>
      <c r="B14" s="46"/>
      <c r="C14" s="46" t="s">
        <v>165</v>
      </c>
      <c r="D14" s="47">
        <v>20</v>
      </c>
      <c r="E14" s="48" t="s">
        <v>28</v>
      </c>
      <c r="F14" s="48">
        <f>ROUNDUP(D14*0.75,2)</f>
        <v>15</v>
      </c>
      <c r="G14" s="49">
        <f>ROUNDUP((K4*D14)+(K5*D14*0.75)+(K6*(D14*2)),0)</f>
        <v>0</v>
      </c>
      <c r="H14" s="49">
        <f>G14</f>
        <v>0</v>
      </c>
      <c r="I14" s="222"/>
      <c r="J14" s="222"/>
      <c r="K14" s="50" t="s">
        <v>37</v>
      </c>
      <c r="L14" s="51">
        <f>ROUNDUP((K4*M14)+(K5*M14*0.75)+(K6*(M14*2)),2)</f>
        <v>0</v>
      </c>
      <c r="M14" s="47">
        <v>2</v>
      </c>
      <c r="N14" s="52">
        <f>ROUNDUP(M14*0.75,2)</f>
        <v>1.5</v>
      </c>
      <c r="O14" s="53" t="s">
        <v>36</v>
      </c>
      <c r="P14" s="73"/>
    </row>
    <row r="15" spans="1:17" ht="18.75" customHeight="1" x14ac:dyDescent="0.15">
      <c r="A15" s="226"/>
      <c r="B15" s="46"/>
      <c r="C15" s="46"/>
      <c r="D15" s="47"/>
      <c r="E15" s="48"/>
      <c r="F15" s="48"/>
      <c r="G15" s="49"/>
      <c r="H15" s="49"/>
      <c r="I15" s="222"/>
      <c r="J15" s="222"/>
      <c r="K15" s="50" t="s">
        <v>34</v>
      </c>
      <c r="L15" s="51">
        <f>ROUNDUP((K4*M15)+(K5*M15*0.75)+(K6*(M15*2)),2)</f>
        <v>0</v>
      </c>
      <c r="M15" s="47">
        <v>2</v>
      </c>
      <c r="N15" s="52">
        <f>ROUNDUP(M15*0.75,2)</f>
        <v>1.5</v>
      </c>
      <c r="O15" s="53"/>
      <c r="P15" s="73" t="s">
        <v>35</v>
      </c>
    </row>
    <row r="16" spans="1:17" ht="18.75" customHeight="1" x14ac:dyDescent="0.15">
      <c r="A16" s="226"/>
      <c r="B16" s="46"/>
      <c r="C16" s="46"/>
      <c r="D16" s="47"/>
      <c r="E16" s="48"/>
      <c r="F16" s="48"/>
      <c r="G16" s="49"/>
      <c r="H16" s="49"/>
      <c r="I16" s="222"/>
      <c r="J16" s="222"/>
      <c r="K16" s="50" t="s">
        <v>42</v>
      </c>
      <c r="L16" s="51">
        <f>ROUNDUP((K4*M16)+(K5*M16*0.75)+(K6*(M16*2)),2)</f>
        <v>0</v>
      </c>
      <c r="M16" s="47">
        <v>2</v>
      </c>
      <c r="N16" s="52">
        <f>ROUNDUP(M16*0.75,2)</f>
        <v>1.5</v>
      </c>
      <c r="O16" s="53"/>
      <c r="P16" s="73"/>
    </row>
    <row r="17" spans="1:16" ht="18.75" customHeight="1" x14ac:dyDescent="0.15">
      <c r="A17" s="226"/>
      <c r="B17" s="46"/>
      <c r="C17" s="46"/>
      <c r="D17" s="47"/>
      <c r="E17" s="48"/>
      <c r="F17" s="48"/>
      <c r="G17" s="49"/>
      <c r="H17" s="49"/>
      <c r="I17" s="222"/>
      <c r="J17" s="222"/>
      <c r="K17" s="50"/>
      <c r="L17" s="51"/>
      <c r="M17" s="47"/>
      <c r="N17" s="52"/>
      <c r="O17" s="53"/>
      <c r="P17" s="73"/>
    </row>
    <row r="18" spans="1:16" ht="18.75" customHeight="1" x14ac:dyDescent="0.15">
      <c r="A18" s="226"/>
      <c r="B18" s="55"/>
      <c r="C18" s="55"/>
      <c r="D18" s="56"/>
      <c r="E18" s="57"/>
      <c r="F18" s="57"/>
      <c r="G18" s="58"/>
      <c r="H18" s="58"/>
      <c r="I18" s="223"/>
      <c r="J18" s="223"/>
      <c r="K18" s="59"/>
      <c r="L18" s="60"/>
      <c r="M18" s="56"/>
      <c r="N18" s="61"/>
      <c r="O18" s="62"/>
      <c r="P18" s="74"/>
    </row>
    <row r="19" spans="1:16" ht="18.75" customHeight="1" x14ac:dyDescent="0.15">
      <c r="A19" s="226"/>
      <c r="B19" s="46" t="s">
        <v>167</v>
      </c>
      <c r="C19" s="46" t="s">
        <v>117</v>
      </c>
      <c r="D19" s="47">
        <v>40</v>
      </c>
      <c r="E19" s="48" t="s">
        <v>28</v>
      </c>
      <c r="F19" s="48">
        <f>ROUNDUP(D19*0.75,2)</f>
        <v>30</v>
      </c>
      <c r="G19" s="49">
        <f>ROUNDUP((K4*D19)+(K5*D19*0.75)+(K6*(D19*2)),0)</f>
        <v>0</v>
      </c>
      <c r="H19" s="49">
        <f>G19+(G19*10/100)</f>
        <v>0</v>
      </c>
      <c r="I19" s="220" t="s">
        <v>168</v>
      </c>
      <c r="J19" s="221"/>
      <c r="K19" s="50" t="s">
        <v>42</v>
      </c>
      <c r="L19" s="51">
        <f>ROUNDUP((K4*M19)+(K5*M19*0.75)+(K6*(M19*2)),2)</f>
        <v>0</v>
      </c>
      <c r="M19" s="47">
        <v>0.3</v>
      </c>
      <c r="N19" s="52">
        <f>ROUNDUP(M19*0.75,2)</f>
        <v>0.23</v>
      </c>
      <c r="O19" s="53"/>
      <c r="P19" s="73"/>
    </row>
    <row r="20" spans="1:16" ht="18.75" customHeight="1" x14ac:dyDescent="0.15">
      <c r="A20" s="226"/>
      <c r="B20" s="46"/>
      <c r="C20" s="46" t="s">
        <v>169</v>
      </c>
      <c r="D20" s="47">
        <v>10</v>
      </c>
      <c r="E20" s="48" t="s">
        <v>28</v>
      </c>
      <c r="F20" s="48">
        <f>ROUNDUP(D20*0.75,2)</f>
        <v>7.5</v>
      </c>
      <c r="G20" s="49">
        <f>ROUNDUP((K4*D20)+(K5*D20*0.75)+(K6*(D20*2)),0)</f>
        <v>0</v>
      </c>
      <c r="H20" s="49">
        <f>G20</f>
        <v>0</v>
      </c>
      <c r="I20" s="222"/>
      <c r="J20" s="222"/>
      <c r="K20" s="50" t="s">
        <v>33</v>
      </c>
      <c r="L20" s="51">
        <f>ROUNDUP((K4*M20)+(K5*M20*0.75)+(K6*(M20*2)),2)</f>
        <v>0</v>
      </c>
      <c r="M20" s="47">
        <v>0.1</v>
      </c>
      <c r="N20" s="52">
        <f>ROUNDUP(M20*0.75,2)</f>
        <v>0.08</v>
      </c>
      <c r="O20" s="53" t="s">
        <v>36</v>
      </c>
      <c r="P20" s="73"/>
    </row>
    <row r="21" spans="1:16" ht="18.75" customHeight="1" x14ac:dyDescent="0.15">
      <c r="A21" s="226"/>
      <c r="B21" s="46"/>
      <c r="C21" s="46"/>
      <c r="D21" s="47"/>
      <c r="E21" s="48"/>
      <c r="F21" s="48"/>
      <c r="G21" s="49"/>
      <c r="H21" s="49"/>
      <c r="I21" s="222"/>
      <c r="J21" s="222"/>
      <c r="K21" s="50" t="s">
        <v>76</v>
      </c>
      <c r="L21" s="51">
        <f>ROUNDUP((K4*M21)+(K5*M21*0.75)+(K6*(M21*2)),2)</f>
        <v>0</v>
      </c>
      <c r="M21" s="47">
        <v>4</v>
      </c>
      <c r="N21" s="52">
        <f>ROUNDUP(M21*0.75,2)</f>
        <v>3</v>
      </c>
      <c r="O21" s="53"/>
      <c r="P21" s="73" t="s">
        <v>77</v>
      </c>
    </row>
    <row r="22" spans="1:16" ht="18.75" customHeight="1" x14ac:dyDescent="0.15">
      <c r="A22" s="226"/>
      <c r="B22" s="46"/>
      <c r="C22" s="46"/>
      <c r="D22" s="47"/>
      <c r="E22" s="48"/>
      <c r="F22" s="48"/>
      <c r="G22" s="49"/>
      <c r="H22" s="49"/>
      <c r="I22" s="222"/>
      <c r="J22" s="222"/>
      <c r="K22" s="50"/>
      <c r="L22" s="51"/>
      <c r="M22" s="47"/>
      <c r="N22" s="52"/>
      <c r="O22" s="53"/>
      <c r="P22" s="73"/>
    </row>
    <row r="23" spans="1:16" ht="18.75" customHeight="1" x14ac:dyDescent="0.15">
      <c r="A23" s="226"/>
      <c r="B23" s="55"/>
      <c r="C23" s="55"/>
      <c r="D23" s="56"/>
      <c r="E23" s="57"/>
      <c r="F23" s="57"/>
      <c r="G23" s="58"/>
      <c r="H23" s="58"/>
      <c r="I23" s="223"/>
      <c r="J23" s="223"/>
      <c r="K23" s="59"/>
      <c r="L23" s="60"/>
      <c r="M23" s="56"/>
      <c r="N23" s="61"/>
      <c r="O23" s="62"/>
      <c r="P23" s="74"/>
    </row>
    <row r="24" spans="1:16" ht="18.75" customHeight="1" x14ac:dyDescent="0.15">
      <c r="A24" s="226"/>
      <c r="B24" s="46" t="s">
        <v>56</v>
      </c>
      <c r="C24" s="46" t="s">
        <v>23</v>
      </c>
      <c r="D24" s="47">
        <v>20</v>
      </c>
      <c r="E24" s="48" t="s">
        <v>28</v>
      </c>
      <c r="F24" s="48">
        <f>ROUNDUP(D24*0.75,2)</f>
        <v>15</v>
      </c>
      <c r="G24" s="49">
        <f>ROUNDUP((K4*D24)+(K5*D24*0.75)+(K6*(D24*2)),0)</f>
        <v>0</v>
      </c>
      <c r="H24" s="49">
        <f>G24+(G24*6/100)</f>
        <v>0</v>
      </c>
      <c r="I24" s="220" t="s">
        <v>57</v>
      </c>
      <c r="J24" s="221"/>
      <c r="K24" s="50" t="s">
        <v>31</v>
      </c>
      <c r="L24" s="51">
        <f>ROUNDUP((K4*M24)+(K5*M24*0.75)+(K6*(M24*2)),2)</f>
        <v>0</v>
      </c>
      <c r="M24" s="47">
        <v>100</v>
      </c>
      <c r="N24" s="52">
        <f>ROUNDUP(M24*0.75,2)</f>
        <v>75</v>
      </c>
      <c r="O24" s="53"/>
      <c r="P24" s="73"/>
    </row>
    <row r="25" spans="1:16" ht="18.75" customHeight="1" x14ac:dyDescent="0.15">
      <c r="A25" s="226"/>
      <c r="B25" s="46"/>
      <c r="C25" s="46" t="s">
        <v>59</v>
      </c>
      <c r="D25" s="47">
        <v>0.5</v>
      </c>
      <c r="E25" s="48" t="s">
        <v>28</v>
      </c>
      <c r="F25" s="48">
        <f>ROUNDUP(D25*0.75,2)</f>
        <v>0.38</v>
      </c>
      <c r="G25" s="49">
        <f>ROUNDUP((K4*D25)+(K5*D25*0.75)+(K6*(D25*2)),0)</f>
        <v>0</v>
      </c>
      <c r="H25" s="49">
        <f>G25</f>
        <v>0</v>
      </c>
      <c r="I25" s="222"/>
      <c r="J25" s="222"/>
      <c r="K25" s="50" t="s">
        <v>60</v>
      </c>
      <c r="L25" s="51">
        <f>ROUNDUP((K4*M25)+(K5*M25*0.75)+(K6*(M25*2)),2)</f>
        <v>0</v>
      </c>
      <c r="M25" s="47">
        <v>3</v>
      </c>
      <c r="N25" s="52">
        <f>ROUNDUP(M25*0.75,2)</f>
        <v>2.25</v>
      </c>
      <c r="O25" s="53" t="s">
        <v>36</v>
      </c>
      <c r="P25" s="73"/>
    </row>
    <row r="26" spans="1:16" ht="18.75" customHeight="1" x14ac:dyDescent="0.15">
      <c r="A26" s="226"/>
      <c r="B26" s="46"/>
      <c r="C26" s="46"/>
      <c r="D26" s="47"/>
      <c r="E26" s="48"/>
      <c r="F26" s="48"/>
      <c r="G26" s="49"/>
      <c r="H26" s="49"/>
      <c r="I26" s="222"/>
      <c r="J26" s="222"/>
      <c r="K26" s="50"/>
      <c r="L26" s="51"/>
      <c r="M26" s="47"/>
      <c r="N26" s="52"/>
      <c r="O26" s="53"/>
      <c r="P26" s="73"/>
    </row>
    <row r="27" spans="1:16" ht="18.75" customHeight="1" thickBot="1" x14ac:dyDescent="0.2">
      <c r="A27" s="227"/>
      <c r="B27" s="64"/>
      <c r="C27" s="64"/>
      <c r="D27" s="65"/>
      <c r="E27" s="66"/>
      <c r="F27" s="66"/>
      <c r="G27" s="67"/>
      <c r="H27" s="67"/>
      <c r="I27" s="224"/>
      <c r="J27" s="224"/>
      <c r="K27" s="68"/>
      <c r="L27" s="69"/>
      <c r="M27" s="65"/>
      <c r="N27" s="70"/>
      <c r="O27" s="71"/>
      <c r="P27" s="75"/>
    </row>
  </sheetData>
  <mergeCells count="13">
    <mergeCell ref="I24:J27"/>
    <mergeCell ref="A9:A27"/>
    <mergeCell ref="I8:J8"/>
    <mergeCell ref="K8:L8"/>
    <mergeCell ref="I9:J11"/>
    <mergeCell ref="I12:J18"/>
    <mergeCell ref="I19:J23"/>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31"/>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11" t="s">
        <v>0</v>
      </c>
      <c r="B1" s="211"/>
      <c r="C1" s="212" t="s">
        <v>1</v>
      </c>
      <c r="D1" s="212"/>
      <c r="E1" s="212"/>
      <c r="F1" s="212"/>
      <c r="G1" s="212"/>
      <c r="H1" s="212"/>
      <c r="I1" s="212"/>
      <c r="J1" s="212"/>
      <c r="K1" s="212"/>
      <c r="L1" s="3"/>
      <c r="M1" s="3"/>
      <c r="N1" s="3"/>
      <c r="O1" s="4"/>
      <c r="P1" s="4"/>
      <c r="Q1" s="4"/>
    </row>
    <row r="2" spans="1:17" ht="18.75" customHeight="1" x14ac:dyDescent="0.15">
      <c r="A2" s="1"/>
      <c r="B2" s="1"/>
      <c r="C2" s="2"/>
      <c r="D2" s="5"/>
      <c r="E2" s="2"/>
      <c r="F2" s="6"/>
      <c r="G2" s="6"/>
      <c r="H2" s="6"/>
      <c r="I2" s="2"/>
      <c r="J2" s="2"/>
      <c r="K2" s="213" t="s">
        <v>2</v>
      </c>
      <c r="L2" s="213"/>
      <c r="M2" s="213"/>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14" t="s">
        <v>9</v>
      </c>
      <c r="P6" s="215"/>
      <c r="Q6" s="78"/>
    </row>
    <row r="7" spans="1:17" ht="24" customHeight="1" thickBot="1" x14ac:dyDescent="0.3">
      <c r="A7" s="216" t="s">
        <v>171</v>
      </c>
      <c r="B7" s="217"/>
      <c r="C7" s="217"/>
      <c r="D7" s="217"/>
      <c r="E7" s="217"/>
      <c r="F7" s="17"/>
      <c r="G7" s="17"/>
      <c r="H7" s="17"/>
      <c r="I7" s="4"/>
      <c r="J7" s="4"/>
      <c r="K7" s="79"/>
      <c r="L7" s="18"/>
      <c r="M7" s="3"/>
      <c r="N7" s="3"/>
      <c r="O7" s="218" t="s">
        <v>65</v>
      </c>
      <c r="P7" s="219"/>
      <c r="Q7" s="80"/>
    </row>
    <row r="8" spans="1:17" ht="21.75" thickBot="1" x14ac:dyDescent="0.2">
      <c r="A8" s="63"/>
      <c r="B8" s="30" t="s">
        <v>10</v>
      </c>
      <c r="C8" s="30" t="s">
        <v>11</v>
      </c>
      <c r="D8" s="31" t="s">
        <v>12</v>
      </c>
      <c r="E8" s="30" t="s">
        <v>13</v>
      </c>
      <c r="F8" s="32" t="s">
        <v>14</v>
      </c>
      <c r="G8" s="32" t="s">
        <v>15</v>
      </c>
      <c r="H8" s="33" t="s">
        <v>16</v>
      </c>
      <c r="I8" s="228" t="s">
        <v>17</v>
      </c>
      <c r="J8" s="229"/>
      <c r="K8" s="230" t="s">
        <v>18</v>
      </c>
      <c r="L8" s="231"/>
      <c r="M8" s="34" t="s">
        <v>19</v>
      </c>
      <c r="N8" s="35" t="s">
        <v>20</v>
      </c>
      <c r="O8" s="36" t="s">
        <v>21</v>
      </c>
      <c r="P8" s="37" t="s">
        <v>22</v>
      </c>
      <c r="Q8" s="19"/>
    </row>
    <row r="9" spans="1:17" ht="18.75" customHeight="1" x14ac:dyDescent="0.15">
      <c r="A9" s="225" t="s">
        <v>43</v>
      </c>
      <c r="B9" s="38" t="s">
        <v>51</v>
      </c>
      <c r="C9" s="38"/>
      <c r="D9" s="39"/>
      <c r="E9" s="40"/>
      <c r="F9" s="40"/>
      <c r="G9" s="41"/>
      <c r="H9" s="41"/>
      <c r="I9" s="232"/>
      <c r="J9" s="233"/>
      <c r="K9" s="42" t="s">
        <v>51</v>
      </c>
      <c r="L9" s="43">
        <f>ROUNDUP((K4*M9)+(K5*M9*0.75)+(K6*(M9*2)),2)</f>
        <v>0</v>
      </c>
      <c r="M9" s="39">
        <v>110</v>
      </c>
      <c r="N9" s="44">
        <f>ROUNDUP(M9*0.75,2)</f>
        <v>82.5</v>
      </c>
      <c r="O9" s="45"/>
      <c r="P9" s="72"/>
    </row>
    <row r="10" spans="1:17" ht="18.75" customHeight="1" x14ac:dyDescent="0.15">
      <c r="A10" s="226"/>
      <c r="B10" s="46"/>
      <c r="C10" s="46"/>
      <c r="D10" s="47"/>
      <c r="E10" s="48"/>
      <c r="F10" s="48"/>
      <c r="G10" s="49"/>
      <c r="H10" s="49"/>
      <c r="I10" s="222"/>
      <c r="J10" s="222"/>
      <c r="K10" s="50"/>
      <c r="L10" s="51"/>
      <c r="M10" s="47"/>
      <c r="N10" s="52"/>
      <c r="O10" s="53"/>
      <c r="P10" s="73"/>
    </row>
    <row r="11" spans="1:17" ht="18.75" customHeight="1" x14ac:dyDescent="0.15">
      <c r="A11" s="226"/>
      <c r="B11" s="55"/>
      <c r="C11" s="55"/>
      <c r="D11" s="56"/>
      <c r="E11" s="57"/>
      <c r="F11" s="57"/>
      <c r="G11" s="58"/>
      <c r="H11" s="58"/>
      <c r="I11" s="223"/>
      <c r="J11" s="223"/>
      <c r="K11" s="59"/>
      <c r="L11" s="60"/>
      <c r="M11" s="56"/>
      <c r="N11" s="61"/>
      <c r="O11" s="62"/>
      <c r="P11" s="74"/>
    </row>
    <row r="12" spans="1:17" ht="18.75" customHeight="1" x14ac:dyDescent="0.15">
      <c r="A12" s="226"/>
      <c r="B12" s="46" t="s">
        <v>172</v>
      </c>
      <c r="C12" s="46" t="s">
        <v>80</v>
      </c>
      <c r="D12" s="54">
        <v>0.5</v>
      </c>
      <c r="E12" s="48" t="s">
        <v>30</v>
      </c>
      <c r="F12" s="48">
        <f t="shared" ref="F12:F17" si="0">ROUNDUP(D12*0.75,2)</f>
        <v>0.38</v>
      </c>
      <c r="G12" s="49">
        <f>ROUNDUP((K4*D12)+(K5*D12*0.75)+(K6*(D12*2)),0)</f>
        <v>0</v>
      </c>
      <c r="H12" s="49">
        <f>G12</f>
        <v>0</v>
      </c>
      <c r="I12" s="220" t="s">
        <v>173</v>
      </c>
      <c r="J12" s="221"/>
      <c r="K12" s="50" t="s">
        <v>26</v>
      </c>
      <c r="L12" s="51">
        <f>ROUNDUP((K4*M12)+(K5*M12*0.75)+(K6*(M12*2)),2)</f>
        <v>0</v>
      </c>
      <c r="M12" s="47">
        <v>10</v>
      </c>
      <c r="N12" s="52">
        <f t="shared" ref="N12:N17" si="1">ROUNDUP(M12*0.75,2)</f>
        <v>7.5</v>
      </c>
      <c r="O12" s="53" t="s">
        <v>36</v>
      </c>
      <c r="P12" s="73" t="s">
        <v>36</v>
      </c>
    </row>
    <row r="13" spans="1:17" ht="18.75" customHeight="1" x14ac:dyDescent="0.15">
      <c r="A13" s="226"/>
      <c r="B13" s="46"/>
      <c r="C13" s="46" t="s">
        <v>91</v>
      </c>
      <c r="D13" s="47">
        <v>20</v>
      </c>
      <c r="E13" s="48" t="s">
        <v>28</v>
      </c>
      <c r="F13" s="48">
        <f t="shared" si="0"/>
        <v>15</v>
      </c>
      <c r="G13" s="49">
        <f>ROUNDUP((K4*D13)+(K5*D13*0.75)+(K6*(D13*2)),0)</f>
        <v>0</v>
      </c>
      <c r="H13" s="49">
        <f>G13</f>
        <v>0</v>
      </c>
      <c r="I13" s="222"/>
      <c r="J13" s="222"/>
      <c r="K13" s="50" t="s">
        <v>37</v>
      </c>
      <c r="L13" s="51">
        <f>ROUNDUP((K4*M13)+(K5*M13*0.75)+(K6*(M13*2)),2)</f>
        <v>0</v>
      </c>
      <c r="M13" s="47">
        <v>5</v>
      </c>
      <c r="N13" s="52">
        <f t="shared" si="1"/>
        <v>3.75</v>
      </c>
      <c r="O13" s="53"/>
      <c r="P13" s="73"/>
    </row>
    <row r="14" spans="1:17" ht="18.75" customHeight="1" x14ac:dyDescent="0.15">
      <c r="A14" s="226"/>
      <c r="B14" s="46"/>
      <c r="C14" s="46" t="s">
        <v>23</v>
      </c>
      <c r="D14" s="47">
        <v>10</v>
      </c>
      <c r="E14" s="48" t="s">
        <v>28</v>
      </c>
      <c r="F14" s="48">
        <f t="shared" si="0"/>
        <v>7.5</v>
      </c>
      <c r="G14" s="49">
        <f>ROUNDUP((K4*D14)+(K5*D14*0.75)+(K6*(D14*2)),0)</f>
        <v>0</v>
      </c>
      <c r="H14" s="49">
        <f>G14+(G14*6/100)</f>
        <v>0</v>
      </c>
      <c r="I14" s="222"/>
      <c r="J14" s="222"/>
      <c r="K14" s="50" t="s">
        <v>31</v>
      </c>
      <c r="L14" s="51">
        <f>ROUNDUP((K4*M14)+(K5*M14*0.75)+(K6*(M14*2)),2)</f>
        <v>0</v>
      </c>
      <c r="M14" s="47">
        <v>35</v>
      </c>
      <c r="N14" s="52">
        <f t="shared" si="1"/>
        <v>26.25</v>
      </c>
      <c r="O14" s="53"/>
      <c r="P14" s="73"/>
    </row>
    <row r="15" spans="1:17" ht="18.75" customHeight="1" x14ac:dyDescent="0.15">
      <c r="A15" s="226"/>
      <c r="B15" s="46"/>
      <c r="C15" s="46" t="s">
        <v>174</v>
      </c>
      <c r="D15" s="47">
        <v>5</v>
      </c>
      <c r="E15" s="48" t="s">
        <v>28</v>
      </c>
      <c r="F15" s="48">
        <f t="shared" si="0"/>
        <v>3.75</v>
      </c>
      <c r="G15" s="49">
        <f>ROUNDUP((K4*D15)+(K5*D15*0.75)+(K6*(D15*2)),0)</f>
        <v>0</v>
      </c>
      <c r="H15" s="49">
        <f>G15+(G15*15/100)</f>
        <v>0</v>
      </c>
      <c r="I15" s="222"/>
      <c r="J15" s="222"/>
      <c r="K15" s="50" t="s">
        <v>34</v>
      </c>
      <c r="L15" s="51">
        <f>ROUNDUP((K4*M15)+(K5*M15*0.75)+(K6*(M15*2)),2)</f>
        <v>0</v>
      </c>
      <c r="M15" s="47">
        <v>2</v>
      </c>
      <c r="N15" s="52">
        <f t="shared" si="1"/>
        <v>1.5</v>
      </c>
      <c r="O15" s="53"/>
      <c r="P15" s="73" t="s">
        <v>35</v>
      </c>
    </row>
    <row r="16" spans="1:17" ht="18.75" customHeight="1" x14ac:dyDescent="0.15">
      <c r="A16" s="226"/>
      <c r="B16" s="46"/>
      <c r="C16" s="46" t="s">
        <v>132</v>
      </c>
      <c r="D16" s="47">
        <v>5</v>
      </c>
      <c r="E16" s="48" t="s">
        <v>28</v>
      </c>
      <c r="F16" s="48">
        <f t="shared" si="0"/>
        <v>3.75</v>
      </c>
      <c r="G16" s="49">
        <f>ROUNDUP((K4*D16)+(K5*D16*0.75)+(K6*(D16*2)),0)</f>
        <v>0</v>
      </c>
      <c r="H16" s="49">
        <f>G16+(G16*10/100)</f>
        <v>0</v>
      </c>
      <c r="I16" s="222"/>
      <c r="J16" s="222"/>
      <c r="K16" s="50" t="s">
        <v>32</v>
      </c>
      <c r="L16" s="51">
        <f>ROUNDUP((K4*M16)+(K5*M16*0.75)+(K6*(M16*2)),2)</f>
        <v>0</v>
      </c>
      <c r="M16" s="47">
        <v>1</v>
      </c>
      <c r="N16" s="52">
        <f t="shared" si="1"/>
        <v>0.75</v>
      </c>
      <c r="O16" s="53"/>
      <c r="P16" s="73"/>
    </row>
    <row r="17" spans="1:16" ht="18.75" customHeight="1" x14ac:dyDescent="0.15">
      <c r="A17" s="226"/>
      <c r="B17" s="46"/>
      <c r="C17" s="46" t="s">
        <v>92</v>
      </c>
      <c r="D17" s="47">
        <v>3</v>
      </c>
      <c r="E17" s="48" t="s">
        <v>28</v>
      </c>
      <c r="F17" s="48">
        <f t="shared" si="0"/>
        <v>2.25</v>
      </c>
      <c r="G17" s="49">
        <f>ROUNDUP((K4*D17)+(K5*D17*0.75)+(K6*(D17*2)),0)</f>
        <v>0</v>
      </c>
      <c r="H17" s="49">
        <f>G17</f>
        <v>0</v>
      </c>
      <c r="I17" s="222"/>
      <c r="J17" s="222"/>
      <c r="K17" s="50" t="s">
        <v>26</v>
      </c>
      <c r="L17" s="51">
        <f>ROUNDUP((K4*M17)+(K5*M17*0.75)+(K6*(M17*2)),2)</f>
        <v>0</v>
      </c>
      <c r="M17" s="47">
        <v>1</v>
      </c>
      <c r="N17" s="52">
        <f t="shared" si="1"/>
        <v>0.75</v>
      </c>
      <c r="O17" s="53" t="s">
        <v>36</v>
      </c>
      <c r="P17" s="73" t="s">
        <v>36</v>
      </c>
    </row>
    <row r="18" spans="1:16" ht="18.75" customHeight="1" x14ac:dyDescent="0.15">
      <c r="A18" s="226"/>
      <c r="B18" s="46"/>
      <c r="C18" s="46"/>
      <c r="D18" s="47"/>
      <c r="E18" s="48"/>
      <c r="F18" s="48"/>
      <c r="G18" s="49"/>
      <c r="H18" s="49"/>
      <c r="I18" s="222"/>
      <c r="J18" s="222"/>
      <c r="K18" s="50"/>
      <c r="L18" s="51"/>
      <c r="M18" s="47"/>
      <c r="N18" s="52"/>
      <c r="O18" s="53"/>
      <c r="P18" s="73"/>
    </row>
    <row r="19" spans="1:16" ht="18.75" customHeight="1" x14ac:dyDescent="0.15">
      <c r="A19" s="226"/>
      <c r="B19" s="46"/>
      <c r="C19" s="46"/>
      <c r="D19" s="47"/>
      <c r="E19" s="48"/>
      <c r="F19" s="48"/>
      <c r="G19" s="49"/>
      <c r="H19" s="49"/>
      <c r="I19" s="222"/>
      <c r="J19" s="222"/>
      <c r="K19" s="50"/>
      <c r="L19" s="51"/>
      <c r="M19" s="47"/>
      <c r="N19" s="52"/>
      <c r="O19" s="53"/>
      <c r="P19" s="73"/>
    </row>
    <row r="20" spans="1:16" ht="18.75" customHeight="1" x14ac:dyDescent="0.15">
      <c r="A20" s="226"/>
      <c r="B20" s="46"/>
      <c r="C20" s="46"/>
      <c r="D20" s="47"/>
      <c r="E20" s="48"/>
      <c r="F20" s="48"/>
      <c r="G20" s="49"/>
      <c r="H20" s="49"/>
      <c r="I20" s="222"/>
      <c r="J20" s="222"/>
      <c r="K20" s="50"/>
      <c r="L20" s="51"/>
      <c r="M20" s="47"/>
      <c r="N20" s="52"/>
      <c r="O20" s="53"/>
      <c r="P20" s="73"/>
    </row>
    <row r="21" spans="1:16" ht="18.75" customHeight="1" x14ac:dyDescent="0.15">
      <c r="A21" s="226"/>
      <c r="B21" s="55"/>
      <c r="C21" s="55"/>
      <c r="D21" s="56"/>
      <c r="E21" s="57"/>
      <c r="F21" s="57"/>
      <c r="G21" s="58"/>
      <c r="H21" s="58"/>
      <c r="I21" s="223"/>
      <c r="J21" s="223"/>
      <c r="K21" s="59"/>
      <c r="L21" s="60"/>
      <c r="M21" s="56"/>
      <c r="N21" s="61"/>
      <c r="O21" s="62"/>
      <c r="P21" s="74"/>
    </row>
    <row r="22" spans="1:16" ht="18.75" customHeight="1" x14ac:dyDescent="0.15">
      <c r="A22" s="226"/>
      <c r="B22" s="46" t="s">
        <v>175</v>
      </c>
      <c r="C22" s="46" t="s">
        <v>156</v>
      </c>
      <c r="D22" s="47">
        <v>20</v>
      </c>
      <c r="E22" s="48" t="s">
        <v>28</v>
      </c>
      <c r="F22" s="48">
        <f>ROUNDUP(D22*0.75,2)</f>
        <v>15</v>
      </c>
      <c r="G22" s="49">
        <f>ROUNDUP((K4*D22)+(K5*D22*0.75)+(K6*(D22*2)),0)</f>
        <v>0</v>
      </c>
      <c r="H22" s="49">
        <f>G22+(G22*20/100)</f>
        <v>0</v>
      </c>
      <c r="I22" s="220" t="s">
        <v>176</v>
      </c>
      <c r="J22" s="221"/>
      <c r="K22" s="50" t="s">
        <v>37</v>
      </c>
      <c r="L22" s="51">
        <f>ROUNDUP((K4*M22)+(K5*M22*0.75)+(K6*(M22*2)),2)</f>
        <v>0</v>
      </c>
      <c r="M22" s="47">
        <v>1</v>
      </c>
      <c r="N22" s="52">
        <f>ROUNDUP(M22*0.75,2)</f>
        <v>0.75</v>
      </c>
      <c r="O22" s="53"/>
      <c r="P22" s="73"/>
    </row>
    <row r="23" spans="1:16" ht="18.75" customHeight="1" x14ac:dyDescent="0.15">
      <c r="A23" s="226"/>
      <c r="B23" s="46"/>
      <c r="C23" s="46" t="s">
        <v>24</v>
      </c>
      <c r="D23" s="47">
        <v>20</v>
      </c>
      <c r="E23" s="48" t="s">
        <v>28</v>
      </c>
      <c r="F23" s="48">
        <f>ROUNDUP(D23*0.75,2)</f>
        <v>15</v>
      </c>
      <c r="G23" s="49">
        <f>ROUNDUP((K4*D23)+(K5*D23*0.75)+(K6*(D23*2)),0)</f>
        <v>0</v>
      </c>
      <c r="H23" s="49">
        <f>G23+(G23*3/100)</f>
        <v>0</v>
      </c>
      <c r="I23" s="222"/>
      <c r="J23" s="222"/>
      <c r="K23" s="50" t="s">
        <v>32</v>
      </c>
      <c r="L23" s="51">
        <f>ROUNDUP((K4*M23)+(K5*M23*0.75)+(K6*(M23*2)),2)</f>
        <v>0</v>
      </c>
      <c r="M23" s="47">
        <v>1.5</v>
      </c>
      <c r="N23" s="52">
        <f>ROUNDUP(M23*0.75,2)</f>
        <v>1.1300000000000001</v>
      </c>
      <c r="O23" s="53"/>
      <c r="P23" s="73"/>
    </row>
    <row r="24" spans="1:16" ht="18.75" customHeight="1" x14ac:dyDescent="0.15">
      <c r="A24" s="226"/>
      <c r="B24" s="46"/>
      <c r="C24" s="46"/>
      <c r="D24" s="47"/>
      <c r="E24" s="48"/>
      <c r="F24" s="48"/>
      <c r="G24" s="49"/>
      <c r="H24" s="49"/>
      <c r="I24" s="222"/>
      <c r="J24" s="222"/>
      <c r="K24" s="50" t="s">
        <v>42</v>
      </c>
      <c r="L24" s="51">
        <f>ROUNDUP((K4*M24)+(K5*M24*0.75)+(K6*(M24*2)),2)</f>
        <v>0</v>
      </c>
      <c r="M24" s="47">
        <v>0.5</v>
      </c>
      <c r="N24" s="52">
        <f>ROUNDUP(M24*0.75,2)</f>
        <v>0.38</v>
      </c>
      <c r="O24" s="53"/>
      <c r="P24" s="73"/>
    </row>
    <row r="25" spans="1:16" ht="18.75" customHeight="1" x14ac:dyDescent="0.15">
      <c r="A25" s="226"/>
      <c r="B25" s="46"/>
      <c r="C25" s="46"/>
      <c r="D25" s="47"/>
      <c r="E25" s="48"/>
      <c r="F25" s="48"/>
      <c r="G25" s="49"/>
      <c r="H25" s="49"/>
      <c r="I25" s="222"/>
      <c r="J25" s="222"/>
      <c r="K25" s="50" t="s">
        <v>34</v>
      </c>
      <c r="L25" s="51">
        <f>ROUNDUP((K4*M25)+(K5*M25*0.75)+(K6*(M25*2)),2)</f>
        <v>0</v>
      </c>
      <c r="M25" s="47">
        <v>1</v>
      </c>
      <c r="N25" s="52">
        <f>ROUNDUP(M25*0.75,2)</f>
        <v>0.75</v>
      </c>
      <c r="O25" s="53"/>
      <c r="P25" s="73" t="s">
        <v>35</v>
      </c>
    </row>
    <row r="26" spans="1:16" ht="18.75" customHeight="1" x14ac:dyDescent="0.15">
      <c r="A26" s="226"/>
      <c r="B26" s="46"/>
      <c r="C26" s="46"/>
      <c r="D26" s="47"/>
      <c r="E26" s="48"/>
      <c r="F26" s="48"/>
      <c r="G26" s="49"/>
      <c r="H26" s="49"/>
      <c r="I26" s="222"/>
      <c r="J26" s="222"/>
      <c r="K26" s="50"/>
      <c r="L26" s="51"/>
      <c r="M26" s="47"/>
      <c r="N26" s="52"/>
      <c r="O26" s="53"/>
      <c r="P26" s="73"/>
    </row>
    <row r="27" spans="1:16" ht="18.75" customHeight="1" x14ac:dyDescent="0.15">
      <c r="A27" s="226"/>
      <c r="B27" s="55"/>
      <c r="C27" s="55"/>
      <c r="D27" s="56"/>
      <c r="E27" s="57"/>
      <c r="F27" s="57"/>
      <c r="G27" s="58"/>
      <c r="H27" s="58"/>
      <c r="I27" s="223"/>
      <c r="J27" s="223"/>
      <c r="K27" s="59"/>
      <c r="L27" s="60"/>
      <c r="M27" s="56"/>
      <c r="N27" s="61"/>
      <c r="O27" s="62"/>
      <c r="P27" s="74"/>
    </row>
    <row r="28" spans="1:16" ht="18.75" customHeight="1" x14ac:dyDescent="0.15">
      <c r="A28" s="226"/>
      <c r="B28" s="46" t="s">
        <v>56</v>
      </c>
      <c r="C28" s="46" t="s">
        <v>55</v>
      </c>
      <c r="D28" s="47">
        <v>20</v>
      </c>
      <c r="E28" s="48" t="s">
        <v>28</v>
      </c>
      <c r="F28" s="48">
        <f>ROUNDUP(D28*0.75,2)</f>
        <v>15</v>
      </c>
      <c r="G28" s="49">
        <f>ROUNDUP((K4*D28)+(K5*D28*0.75)+(K6*(D28*2)),0)</f>
        <v>0</v>
      </c>
      <c r="H28" s="49">
        <f>G28+(G28*10/100)</f>
        <v>0</v>
      </c>
      <c r="I28" s="220" t="s">
        <v>57</v>
      </c>
      <c r="J28" s="221"/>
      <c r="K28" s="50" t="s">
        <v>31</v>
      </c>
      <c r="L28" s="51">
        <f>ROUNDUP((K4*M28)+(K5*M28*0.75)+(K6*(M28*2)),2)</f>
        <v>0</v>
      </c>
      <c r="M28" s="47">
        <v>100</v>
      </c>
      <c r="N28" s="52">
        <f>ROUNDUP(M28*0.75,2)</f>
        <v>75</v>
      </c>
      <c r="O28" s="53"/>
      <c r="P28" s="73"/>
    </row>
    <row r="29" spans="1:16" ht="18.75" customHeight="1" x14ac:dyDescent="0.15">
      <c r="A29" s="226"/>
      <c r="B29" s="46"/>
      <c r="C29" s="46" t="s">
        <v>139</v>
      </c>
      <c r="D29" s="47">
        <v>5</v>
      </c>
      <c r="E29" s="48" t="s">
        <v>28</v>
      </c>
      <c r="F29" s="48">
        <f>ROUNDUP(D29*0.75,2)</f>
        <v>3.75</v>
      </c>
      <c r="G29" s="49">
        <f>ROUNDUP((K4*D29)+(K5*D29*0.75)+(K6*(D29*2)),0)</f>
        <v>0</v>
      </c>
      <c r="H29" s="49">
        <f>G29</f>
        <v>0</v>
      </c>
      <c r="I29" s="222"/>
      <c r="J29" s="222"/>
      <c r="K29" s="50" t="s">
        <v>60</v>
      </c>
      <c r="L29" s="51">
        <f>ROUNDUP((K4*M29)+(K5*M29*0.75)+(K6*(M29*2)),2)</f>
        <v>0</v>
      </c>
      <c r="M29" s="47">
        <v>3</v>
      </c>
      <c r="N29" s="52">
        <f>ROUNDUP(M29*0.75,2)</f>
        <v>2.25</v>
      </c>
      <c r="O29" s="53"/>
      <c r="P29" s="73"/>
    </row>
    <row r="30" spans="1:16" ht="18.75" customHeight="1" x14ac:dyDescent="0.15">
      <c r="A30" s="226"/>
      <c r="B30" s="46"/>
      <c r="C30" s="46"/>
      <c r="D30" s="47"/>
      <c r="E30" s="48"/>
      <c r="F30" s="48"/>
      <c r="G30" s="49"/>
      <c r="H30" s="49"/>
      <c r="I30" s="222"/>
      <c r="J30" s="222"/>
      <c r="K30" s="50"/>
      <c r="L30" s="51"/>
      <c r="M30" s="47"/>
      <c r="N30" s="52"/>
      <c r="O30" s="53"/>
      <c r="P30" s="73"/>
    </row>
    <row r="31" spans="1:16" ht="18.75" customHeight="1" thickBot="1" x14ac:dyDescent="0.2">
      <c r="A31" s="227"/>
      <c r="B31" s="64"/>
      <c r="C31" s="64"/>
      <c r="D31" s="65"/>
      <c r="E31" s="66"/>
      <c r="F31" s="66"/>
      <c r="G31" s="67"/>
      <c r="H31" s="67"/>
      <c r="I31" s="224"/>
      <c r="J31" s="224"/>
      <c r="K31" s="68"/>
      <c r="L31" s="69"/>
      <c r="M31" s="65"/>
      <c r="N31" s="70"/>
      <c r="O31" s="71"/>
      <c r="P31" s="75"/>
    </row>
  </sheetData>
  <mergeCells count="13">
    <mergeCell ref="I28:J31"/>
    <mergeCell ref="A9:A31"/>
    <mergeCell ref="I8:J8"/>
    <mergeCell ref="K8:L8"/>
    <mergeCell ref="I9:J11"/>
    <mergeCell ref="I12:J21"/>
    <mergeCell ref="I22:J27"/>
    <mergeCell ref="A1:B1"/>
    <mergeCell ref="C1:K1"/>
    <mergeCell ref="K2:M2"/>
    <mergeCell ref="O6:P6"/>
    <mergeCell ref="A7:E7"/>
    <mergeCell ref="O7:P7"/>
  </mergeCells>
  <phoneticPr fontId="3"/>
  <printOptions horizontalCentered="1" verticalCentered="1"/>
  <pageMargins left="0.39370078740157483" right="0.39370078740157483" top="0.39370078740157483" bottom="0.19685039370078741" header="0" footer="0"/>
  <pageSetup paperSize="12"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キッズ月間(昼・おやつ)</vt:lpstr>
      <vt:lpstr>月間(離乳)</vt:lpstr>
      <vt:lpstr>10月2日(月)</vt:lpstr>
      <vt:lpstr>10月3日(火)</vt:lpstr>
      <vt:lpstr>10月4日(水)</vt:lpstr>
      <vt:lpstr>10月5日(木)</vt:lpstr>
      <vt:lpstr>10月6日(金)</vt:lpstr>
      <vt:lpstr>10月10日(火)</vt:lpstr>
      <vt:lpstr>10月11日(水)</vt:lpstr>
      <vt:lpstr>10月12日(木)</vt:lpstr>
      <vt:lpstr>10月13日(金)</vt:lpstr>
      <vt:lpstr>10月16日(月)</vt:lpstr>
      <vt:lpstr>10月17日(火)</vt:lpstr>
      <vt:lpstr>10月18日(水)</vt:lpstr>
      <vt:lpstr>10月19日(木)</vt:lpstr>
      <vt:lpstr>10月20日(金)</vt:lpstr>
      <vt:lpstr>10月23日(月)</vt:lpstr>
      <vt:lpstr>10月24日(火)</vt:lpstr>
      <vt:lpstr>10月25日(水)</vt:lpstr>
      <vt:lpstr>10月26日(木)</vt:lpstr>
      <vt:lpstr>10月27日(金)</vt:lpstr>
      <vt:lpstr>10月30日(月)</vt:lpstr>
      <vt:lpstr>10月31日(火)</vt:lpstr>
      <vt:lpstr>'キッズ月間(昼・おやつ)'!Print_Area</vt:lpstr>
      <vt:lpstr>'月間(離乳)'!Print_Area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2017-09-07T06:38:29Z</cp:lastPrinted>
  <dcterms:created xsi:type="dcterms:W3CDTF">2017-08-08T04:04:26Z</dcterms:created>
  <dcterms:modified xsi:type="dcterms:W3CDTF">2017-09-12T02:55:04Z</dcterms:modified>
</cp:coreProperties>
</file>